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LJava\EPL Excels\"/>
    </mc:Choice>
  </mc:AlternateContent>
  <xr:revisionPtr revIDLastSave="0" documentId="13_ncr:1_{B77FC9B2-BC6E-468F-8C8A-FA17EE4301C1}" xr6:coauthVersionLast="45" xr6:coauthVersionMax="45" xr10:uidLastSave="{00000000-0000-0000-0000-000000000000}"/>
  <bookViews>
    <workbookView xWindow="-108" yWindow="-108" windowWidth="23256" windowHeight="12576" tabRatio="889" activeTab="5" xr2:uid="{00000000-000D-0000-FFFF-FFFF00000000}"/>
  </bookViews>
  <sheets>
    <sheet name="Formula Data" sheetId="31" r:id="rId1"/>
    <sheet name="xG" sheetId="59" r:id="rId2"/>
    <sheet name="Fixtures" sheetId="33" r:id="rId3"/>
    <sheet name="Team Ratings" sheetId="34" r:id="rId4"/>
    <sheet name="Proj GS" sheetId="22" r:id="rId5"/>
    <sheet name="Proj GC" sheetId="14" r:id="rId6"/>
    <sheet name="Schedule" sheetId="44" r:id="rId7"/>
    <sheet name="Def Rot - Rat" sheetId="57" r:id="rId8"/>
    <sheet name="Def Rot - GC" sheetId="61" r:id="rId9"/>
    <sheet name="DGW Plan" sheetId="58" r:id="rId10"/>
  </sheets>
  <externalReferences>
    <externalReference r:id="rId11"/>
  </externalReferences>
  <definedNames>
    <definedName name="_xlnm._FilterDatabase" localSheetId="4" hidden="1">'Proj GS'!#REF!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36" i="33" l="1"/>
  <c r="AW40" i="33"/>
  <c r="AW27" i="33"/>
  <c r="AW26" i="33"/>
  <c r="AW17" i="33"/>
  <c r="AW13" i="33"/>
  <c r="AW4" i="33"/>
  <c r="AW3" i="33"/>
  <c r="I13" i="58" l="1"/>
  <c r="I21" i="58"/>
  <c r="A48" i="58" l="1"/>
  <c r="A47" i="58"/>
  <c r="A46" i="58"/>
  <c r="A45" i="58"/>
  <c r="A44" i="58"/>
  <c r="A43" i="58"/>
  <c r="A42" i="58"/>
  <c r="A41" i="58"/>
  <c r="A40" i="58"/>
  <c r="A39" i="58"/>
  <c r="A38" i="58"/>
  <c r="A37" i="58"/>
  <c r="A36" i="58"/>
  <c r="A35" i="58"/>
  <c r="A34" i="58"/>
  <c r="A33" i="58"/>
  <c r="A32" i="58"/>
  <c r="A31" i="58"/>
  <c r="A30" i="58"/>
  <c r="A29" i="58"/>
  <c r="AC9" i="14" l="1"/>
  <c r="AC13" i="14"/>
  <c r="AC13" i="22"/>
  <c r="AC9" i="22"/>
  <c r="P5" i="58" l="1"/>
  <c r="I22" i="58" l="1"/>
  <c r="I19" i="58"/>
  <c r="I18" i="58"/>
  <c r="I16" i="58"/>
  <c r="I15" i="58"/>
  <c r="I14" i="58"/>
  <c r="I12" i="58"/>
  <c r="I11" i="58"/>
  <c r="I8" i="58"/>
  <c r="I7" i="58"/>
  <c r="I4" i="58"/>
  <c r="I3" i="58"/>
  <c r="Z5" i="22" l="1"/>
  <c r="B22" i="58" l="1"/>
  <c r="B21" i="58"/>
  <c r="B20" i="58"/>
  <c r="B19" i="58"/>
  <c r="B18" i="58"/>
  <c r="B17" i="58"/>
  <c r="B16" i="58"/>
  <c r="B15" i="58"/>
  <c r="B14" i="58"/>
  <c r="B13" i="58"/>
  <c r="B12" i="58"/>
  <c r="B11" i="58"/>
  <c r="B10" i="58"/>
  <c r="B9" i="58"/>
  <c r="B8" i="58"/>
  <c r="B7" i="58"/>
  <c r="B6" i="58"/>
  <c r="B5" i="58"/>
  <c r="B4" i="58"/>
  <c r="B3" i="58"/>
  <c r="AD3" i="58"/>
  <c r="AD4" i="58"/>
  <c r="AD5" i="58"/>
  <c r="AD6" i="58"/>
  <c r="AD7" i="58"/>
  <c r="AD8" i="58"/>
  <c r="AD9" i="58"/>
  <c r="AD10" i="58"/>
  <c r="AD11" i="58"/>
  <c r="AD12" i="58"/>
  <c r="AD13" i="58"/>
  <c r="AD14" i="58"/>
  <c r="AD15" i="58"/>
  <c r="AD16" i="58"/>
  <c r="AD17" i="58"/>
  <c r="AD18" i="58"/>
  <c r="AD19" i="58"/>
  <c r="AD20" i="58"/>
  <c r="AD21" i="58"/>
  <c r="AD22" i="58"/>
  <c r="AL22" i="58"/>
  <c r="AJ22" i="58"/>
  <c r="AH22" i="58"/>
  <c r="AF22" i="58"/>
  <c r="AA22" i="58"/>
  <c r="Y22" i="58"/>
  <c r="V22" i="58"/>
  <c r="S22" i="58"/>
  <c r="P22" i="58"/>
  <c r="AL21" i="58"/>
  <c r="AJ21" i="58"/>
  <c r="AH21" i="58"/>
  <c r="AF21" i="58"/>
  <c r="AA21" i="58"/>
  <c r="Y21" i="58"/>
  <c r="V21" i="58"/>
  <c r="S21" i="58"/>
  <c r="P21" i="58"/>
  <c r="AL20" i="58"/>
  <c r="AJ20" i="58"/>
  <c r="AH20" i="58"/>
  <c r="AF20" i="58"/>
  <c r="AA20" i="58"/>
  <c r="Y20" i="58"/>
  <c r="V20" i="58"/>
  <c r="S20" i="58"/>
  <c r="P20" i="58"/>
  <c r="AL19" i="58"/>
  <c r="AJ19" i="58"/>
  <c r="AH19" i="58"/>
  <c r="AF19" i="58"/>
  <c r="AA19" i="58"/>
  <c r="Y19" i="58"/>
  <c r="V19" i="58"/>
  <c r="S19" i="58"/>
  <c r="P19" i="58"/>
  <c r="AL18" i="58"/>
  <c r="AJ18" i="58"/>
  <c r="AH18" i="58"/>
  <c r="AF18" i="58"/>
  <c r="AA18" i="58"/>
  <c r="Y18" i="58"/>
  <c r="V18" i="58"/>
  <c r="S18" i="58"/>
  <c r="P18" i="58"/>
  <c r="AL17" i="58"/>
  <c r="AJ17" i="58"/>
  <c r="AH17" i="58"/>
  <c r="AF17" i="58"/>
  <c r="AA17" i="58"/>
  <c r="Y17" i="58"/>
  <c r="V17" i="58"/>
  <c r="S17" i="58"/>
  <c r="P17" i="58"/>
  <c r="AL16" i="58"/>
  <c r="AJ16" i="58"/>
  <c r="AH16" i="58"/>
  <c r="AF16" i="58"/>
  <c r="AA16" i="58"/>
  <c r="Y16" i="58"/>
  <c r="V16" i="58"/>
  <c r="S16" i="58"/>
  <c r="P16" i="58"/>
  <c r="AL15" i="58"/>
  <c r="AJ15" i="58"/>
  <c r="AH15" i="58"/>
  <c r="AF15" i="58"/>
  <c r="AA15" i="58"/>
  <c r="Y15" i="58"/>
  <c r="V15" i="58"/>
  <c r="S15" i="58"/>
  <c r="P15" i="58"/>
  <c r="AL14" i="58"/>
  <c r="AJ14" i="58"/>
  <c r="AH14" i="58"/>
  <c r="AF14" i="58"/>
  <c r="AA14" i="58"/>
  <c r="Y14" i="58"/>
  <c r="V14" i="58"/>
  <c r="S14" i="58"/>
  <c r="P14" i="58"/>
  <c r="AL13" i="58"/>
  <c r="AJ13" i="58"/>
  <c r="AH13" i="58"/>
  <c r="AF13" i="58"/>
  <c r="AA13" i="58"/>
  <c r="Y13" i="58"/>
  <c r="V13" i="58"/>
  <c r="S13" i="58"/>
  <c r="P13" i="58"/>
  <c r="AL12" i="58"/>
  <c r="AJ12" i="58"/>
  <c r="AH12" i="58"/>
  <c r="AF12" i="58"/>
  <c r="AA12" i="58"/>
  <c r="Y12" i="58"/>
  <c r="V12" i="58"/>
  <c r="S12" i="58"/>
  <c r="P12" i="58"/>
  <c r="AL11" i="58"/>
  <c r="AJ11" i="58"/>
  <c r="AH11" i="58"/>
  <c r="AF11" i="58"/>
  <c r="AA11" i="58"/>
  <c r="Y11" i="58"/>
  <c r="V11" i="58"/>
  <c r="S11" i="58"/>
  <c r="P11" i="58"/>
  <c r="AL10" i="58"/>
  <c r="AJ10" i="58"/>
  <c r="AH10" i="58"/>
  <c r="AF10" i="58"/>
  <c r="AA10" i="58"/>
  <c r="Y10" i="58"/>
  <c r="V10" i="58"/>
  <c r="S10" i="58"/>
  <c r="P10" i="58"/>
  <c r="AL9" i="58"/>
  <c r="AJ9" i="58"/>
  <c r="AH9" i="58"/>
  <c r="AF9" i="58"/>
  <c r="AA9" i="58"/>
  <c r="Y9" i="58"/>
  <c r="V9" i="58"/>
  <c r="S9" i="58"/>
  <c r="P9" i="58"/>
  <c r="AL8" i="58"/>
  <c r="AJ8" i="58"/>
  <c r="AH8" i="58"/>
  <c r="AF8" i="58"/>
  <c r="AA8" i="58"/>
  <c r="Y8" i="58"/>
  <c r="V8" i="58"/>
  <c r="S8" i="58"/>
  <c r="P8" i="58"/>
  <c r="AL7" i="58"/>
  <c r="AJ7" i="58"/>
  <c r="AH7" i="58"/>
  <c r="AF7" i="58"/>
  <c r="AA7" i="58"/>
  <c r="Y7" i="58"/>
  <c r="V7" i="58"/>
  <c r="S7" i="58"/>
  <c r="P7" i="58"/>
  <c r="AL6" i="58"/>
  <c r="AJ6" i="58"/>
  <c r="AH6" i="58"/>
  <c r="AF6" i="58"/>
  <c r="AA6" i="58"/>
  <c r="Y6" i="58"/>
  <c r="V6" i="58"/>
  <c r="S6" i="58"/>
  <c r="P6" i="58"/>
  <c r="AL5" i="58"/>
  <c r="AJ5" i="58"/>
  <c r="AH5" i="58"/>
  <c r="AF5" i="58"/>
  <c r="AA5" i="58"/>
  <c r="Y5" i="58"/>
  <c r="V5" i="58"/>
  <c r="S5" i="58"/>
  <c r="AL4" i="58"/>
  <c r="AJ4" i="58"/>
  <c r="AH4" i="58"/>
  <c r="AF4" i="58"/>
  <c r="AA4" i="58"/>
  <c r="Y4" i="58"/>
  <c r="V4" i="58"/>
  <c r="S4" i="58"/>
  <c r="P4" i="58"/>
  <c r="AL3" i="58"/>
  <c r="AJ3" i="58"/>
  <c r="AH3" i="58"/>
  <c r="AF3" i="58"/>
  <c r="AA3" i="58"/>
  <c r="Y3" i="58"/>
  <c r="V3" i="58"/>
  <c r="S3" i="58"/>
  <c r="P3" i="58"/>
  <c r="N22" i="58"/>
  <c r="K22" i="58"/>
  <c r="N21" i="58"/>
  <c r="K21" i="58"/>
  <c r="N20" i="58"/>
  <c r="K20" i="58"/>
  <c r="H20" i="58"/>
  <c r="N19" i="58"/>
  <c r="K19" i="58"/>
  <c r="N18" i="58"/>
  <c r="K18" i="58"/>
  <c r="N17" i="58"/>
  <c r="K17" i="58"/>
  <c r="H17" i="58"/>
  <c r="N16" i="58"/>
  <c r="K16" i="58"/>
  <c r="N15" i="58"/>
  <c r="K15" i="58"/>
  <c r="N14" i="58"/>
  <c r="K14" i="58"/>
  <c r="N13" i="58"/>
  <c r="K13" i="58"/>
  <c r="N12" i="58"/>
  <c r="K12" i="58"/>
  <c r="N11" i="58"/>
  <c r="K11" i="58"/>
  <c r="N10" i="58"/>
  <c r="K10" i="58"/>
  <c r="H10" i="58"/>
  <c r="N9" i="58"/>
  <c r="K9" i="58"/>
  <c r="H9" i="58"/>
  <c r="N8" i="58"/>
  <c r="K8" i="58"/>
  <c r="N7" i="58"/>
  <c r="K7" i="58"/>
  <c r="N6" i="58"/>
  <c r="K6" i="58"/>
  <c r="H6" i="58"/>
  <c r="N5" i="58"/>
  <c r="K5" i="58"/>
  <c r="H5" i="58"/>
  <c r="N4" i="58"/>
  <c r="K4" i="58"/>
  <c r="N3" i="58"/>
  <c r="K3" i="58"/>
  <c r="F22" i="58"/>
  <c r="F21" i="58"/>
  <c r="F20" i="58"/>
  <c r="F19" i="58"/>
  <c r="F18" i="58"/>
  <c r="F17" i="58"/>
  <c r="F16" i="58"/>
  <c r="F15" i="58"/>
  <c r="F14" i="58"/>
  <c r="F13" i="58"/>
  <c r="F12" i="58"/>
  <c r="F11" i="58"/>
  <c r="F10" i="58"/>
  <c r="F9" i="58"/>
  <c r="F8" i="58"/>
  <c r="F7" i="58"/>
  <c r="F6" i="58"/>
  <c r="F5" i="58"/>
  <c r="F4" i="58"/>
  <c r="F3" i="58"/>
  <c r="A22" i="58"/>
  <c r="A21" i="58"/>
  <c r="A20" i="58"/>
  <c r="A19" i="58"/>
  <c r="A18" i="58"/>
  <c r="A17" i="58"/>
  <c r="A16" i="58"/>
  <c r="A15" i="58"/>
  <c r="A14" i="58"/>
  <c r="A13" i="58"/>
  <c r="A12" i="58"/>
  <c r="A11" i="58"/>
  <c r="A10" i="58"/>
  <c r="A9" i="58"/>
  <c r="A8" i="58"/>
  <c r="A7" i="58"/>
  <c r="A6" i="58"/>
  <c r="A5" i="58"/>
  <c r="A4" i="58"/>
  <c r="A3" i="58"/>
  <c r="AC21" i="14" l="1"/>
  <c r="AC20" i="14"/>
  <c r="AC19" i="14"/>
  <c r="AC18" i="14"/>
  <c r="AC17" i="14"/>
  <c r="AC16" i="14"/>
  <c r="AC15" i="14"/>
  <c r="AC14" i="14"/>
  <c r="AC12" i="14"/>
  <c r="AC11" i="14"/>
  <c r="AC10" i="14"/>
  <c r="AC8" i="14"/>
  <c r="AC7" i="14"/>
  <c r="AC6" i="14"/>
  <c r="AC5" i="14"/>
  <c r="AC4" i="14"/>
  <c r="AC3" i="14"/>
  <c r="AC2" i="14"/>
  <c r="D43" i="59" l="1"/>
  <c r="D42" i="59"/>
  <c r="D41" i="59"/>
  <c r="D40" i="59"/>
  <c r="D39" i="59"/>
  <c r="D38" i="59"/>
  <c r="D37" i="59"/>
  <c r="D36" i="59"/>
  <c r="D35" i="59"/>
  <c r="D34" i="59"/>
  <c r="D33" i="59"/>
  <c r="D32" i="59"/>
  <c r="D31" i="59"/>
  <c r="D30" i="59"/>
  <c r="D29" i="59"/>
  <c r="D28" i="59"/>
  <c r="D27" i="59"/>
  <c r="D26" i="59"/>
  <c r="D25" i="59"/>
  <c r="D24" i="59"/>
  <c r="C43" i="59"/>
  <c r="C42" i="59"/>
  <c r="C41" i="59"/>
  <c r="C40" i="59"/>
  <c r="C39" i="59"/>
  <c r="C38" i="59"/>
  <c r="C37" i="59"/>
  <c r="C36" i="59"/>
  <c r="C35" i="59"/>
  <c r="C34" i="59"/>
  <c r="C33" i="59"/>
  <c r="C32" i="59"/>
  <c r="C31" i="59"/>
  <c r="C30" i="59"/>
  <c r="C29" i="59"/>
  <c r="C28" i="59"/>
  <c r="C27" i="59"/>
  <c r="C26" i="59"/>
  <c r="C25" i="59"/>
  <c r="C24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C21" i="59"/>
  <c r="C20" i="59"/>
  <c r="C19" i="59"/>
  <c r="C18" i="59"/>
  <c r="C17" i="59"/>
  <c r="C16" i="59"/>
  <c r="C15" i="59"/>
  <c r="C14" i="59"/>
  <c r="C13" i="59"/>
  <c r="C12" i="59"/>
  <c r="C11" i="59"/>
  <c r="C10" i="59"/>
  <c r="C9" i="59"/>
  <c r="C8" i="59"/>
  <c r="C7" i="59"/>
  <c r="C6" i="59"/>
  <c r="C5" i="59"/>
  <c r="C4" i="59"/>
  <c r="C3" i="59"/>
  <c r="C2" i="59"/>
  <c r="O21" i="31"/>
  <c r="O20" i="31"/>
  <c r="O19" i="31"/>
  <c r="O18" i="31"/>
  <c r="O17" i="31"/>
  <c r="O16" i="31"/>
  <c r="O15" i="31"/>
  <c r="O14" i="31"/>
  <c r="O13" i="31"/>
  <c r="O12" i="31"/>
  <c r="O11" i="31"/>
  <c r="O10" i="31"/>
  <c r="O9" i="31"/>
  <c r="O8" i="31"/>
  <c r="O7" i="31"/>
  <c r="O6" i="31"/>
  <c r="O5" i="31"/>
  <c r="O4" i="31"/>
  <c r="O3" i="31"/>
  <c r="O2" i="31"/>
  <c r="N21" i="31"/>
  <c r="N20" i="31"/>
  <c r="N19" i="31"/>
  <c r="N18" i="31"/>
  <c r="N17" i="31"/>
  <c r="N16" i="31"/>
  <c r="N15" i="31"/>
  <c r="N14" i="31"/>
  <c r="N13" i="31"/>
  <c r="N12" i="31"/>
  <c r="N11" i="31"/>
  <c r="N10" i="31"/>
  <c r="N9" i="31"/>
  <c r="N8" i="31"/>
  <c r="N7" i="31"/>
  <c r="N6" i="31"/>
  <c r="N5" i="31"/>
  <c r="N4" i="31"/>
  <c r="N3" i="31"/>
  <c r="N2" i="31"/>
  <c r="K21" i="31"/>
  <c r="K20" i="31"/>
  <c r="K19" i="31"/>
  <c r="K18" i="31"/>
  <c r="K17" i="31"/>
  <c r="K16" i="31"/>
  <c r="K15" i="31"/>
  <c r="K14" i="31"/>
  <c r="K13" i="31"/>
  <c r="K12" i="31"/>
  <c r="K11" i="31"/>
  <c r="K10" i="31"/>
  <c r="K9" i="31"/>
  <c r="K8" i="31"/>
  <c r="K7" i="31"/>
  <c r="K6" i="31"/>
  <c r="K5" i="31"/>
  <c r="K4" i="31"/>
  <c r="K3" i="31"/>
  <c r="K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J6" i="31"/>
  <c r="J5" i="31"/>
  <c r="J4" i="31"/>
  <c r="J3" i="31"/>
  <c r="J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6" i="31"/>
  <c r="I5" i="31"/>
  <c r="I4" i="31"/>
  <c r="I3" i="31"/>
  <c r="I2" i="31"/>
  <c r="F21" i="31"/>
  <c r="F20" i="31"/>
  <c r="F19" i="31"/>
  <c r="F18" i="31"/>
  <c r="F17" i="31"/>
  <c r="F16" i="31"/>
  <c r="F15" i="31"/>
  <c r="F14" i="31"/>
  <c r="F13" i="31"/>
  <c r="F12" i="31"/>
  <c r="F11" i="31"/>
  <c r="F10" i="31"/>
  <c r="F9" i="31"/>
  <c r="F8" i="31"/>
  <c r="F7" i="31"/>
  <c r="F6" i="31"/>
  <c r="F5" i="31"/>
  <c r="F4" i="31"/>
  <c r="F3" i="31"/>
  <c r="F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G8" i="31" s="1"/>
  <c r="E7" i="31"/>
  <c r="E6" i="31"/>
  <c r="E5" i="31"/>
  <c r="E4" i="31"/>
  <c r="E3" i="31"/>
  <c r="E2" i="31"/>
  <c r="G2" i="31" s="1"/>
  <c r="Y9" i="31" l="1"/>
  <c r="Y17" i="31"/>
  <c r="V2" i="31"/>
  <c r="V6" i="31"/>
  <c r="V10" i="31"/>
  <c r="V14" i="31"/>
  <c r="V18" i="31"/>
  <c r="Y2" i="31"/>
  <c r="Y6" i="31"/>
  <c r="Y10" i="31"/>
  <c r="Y14" i="31"/>
  <c r="Y18" i="31"/>
  <c r="Y3" i="31"/>
  <c r="Y11" i="31"/>
  <c r="Y19" i="31"/>
  <c r="V3" i="31"/>
  <c r="V7" i="31"/>
  <c r="V11" i="31"/>
  <c r="V15" i="31"/>
  <c r="V19" i="31"/>
  <c r="Y7" i="31"/>
  <c r="Y15" i="31"/>
  <c r="Y4" i="31"/>
  <c r="Y8" i="31"/>
  <c r="Y12" i="31"/>
  <c r="Y16" i="31"/>
  <c r="Y20" i="31"/>
  <c r="V4" i="31"/>
  <c r="V8" i="31"/>
  <c r="V12" i="31"/>
  <c r="V16" i="31"/>
  <c r="V20" i="31"/>
  <c r="Y5" i="31"/>
  <c r="Y13" i="31"/>
  <c r="Y21" i="31"/>
  <c r="V5" i="31"/>
  <c r="V9" i="31"/>
  <c r="V13" i="31"/>
  <c r="V17" i="31"/>
  <c r="V21" i="31"/>
  <c r="I12" i="14"/>
  <c r="AB2" i="14" l="1"/>
  <c r="AD2" i="14"/>
  <c r="AE2" i="14"/>
  <c r="AF2" i="14"/>
  <c r="AG2" i="14"/>
  <c r="AH2" i="14"/>
  <c r="AI2" i="14"/>
  <c r="AJ2" i="14"/>
  <c r="AB3" i="14"/>
  <c r="AD3" i="14"/>
  <c r="AE3" i="14"/>
  <c r="AF3" i="14"/>
  <c r="AG3" i="14"/>
  <c r="AH3" i="14"/>
  <c r="AI3" i="14"/>
  <c r="AJ3" i="14"/>
  <c r="AB4" i="14"/>
  <c r="AD4" i="14"/>
  <c r="AE4" i="14"/>
  <c r="AF4" i="14"/>
  <c r="AG4" i="14"/>
  <c r="AH4" i="14"/>
  <c r="AI4" i="14"/>
  <c r="AJ4" i="14"/>
  <c r="AB5" i="14"/>
  <c r="AD5" i="14"/>
  <c r="AE5" i="14"/>
  <c r="AF5" i="14"/>
  <c r="AG5" i="14"/>
  <c r="AH5" i="14"/>
  <c r="AI5" i="14"/>
  <c r="AJ5" i="14"/>
  <c r="AB6" i="14"/>
  <c r="AD6" i="14"/>
  <c r="AE6" i="14"/>
  <c r="AF6" i="14"/>
  <c r="AG6" i="14"/>
  <c r="AH6" i="14"/>
  <c r="AI6" i="14"/>
  <c r="AJ6" i="14"/>
  <c r="AB7" i="14"/>
  <c r="AD7" i="14"/>
  <c r="AE7" i="14"/>
  <c r="AF7" i="14"/>
  <c r="AG7" i="14"/>
  <c r="AH7" i="14"/>
  <c r="AI7" i="14"/>
  <c r="AJ7" i="14"/>
  <c r="AB8" i="14"/>
  <c r="AD8" i="14"/>
  <c r="AE8" i="14"/>
  <c r="AF8" i="14"/>
  <c r="AG8" i="14"/>
  <c r="AH8" i="14"/>
  <c r="AI8" i="14"/>
  <c r="AJ8" i="14"/>
  <c r="AB9" i="14"/>
  <c r="AD9" i="14"/>
  <c r="AE9" i="14"/>
  <c r="AF9" i="14"/>
  <c r="AG9" i="14"/>
  <c r="AH9" i="14"/>
  <c r="AI9" i="14"/>
  <c r="AJ9" i="14"/>
  <c r="AB10" i="14"/>
  <c r="AD10" i="14"/>
  <c r="AE10" i="14"/>
  <c r="AF10" i="14"/>
  <c r="AG10" i="14"/>
  <c r="AH10" i="14"/>
  <c r="AI10" i="14"/>
  <c r="AJ10" i="14"/>
  <c r="AB11" i="14"/>
  <c r="AD11" i="14"/>
  <c r="AE11" i="14"/>
  <c r="AF11" i="14"/>
  <c r="AG11" i="14"/>
  <c r="AH11" i="14"/>
  <c r="AI11" i="14"/>
  <c r="AJ11" i="14"/>
  <c r="AB12" i="14"/>
  <c r="AD12" i="14"/>
  <c r="AE12" i="14"/>
  <c r="AF12" i="14"/>
  <c r="AG12" i="14"/>
  <c r="AH12" i="14"/>
  <c r="AI12" i="14"/>
  <c r="AJ12" i="14"/>
  <c r="AB13" i="14"/>
  <c r="AD13" i="14"/>
  <c r="AE13" i="14"/>
  <c r="AF13" i="14"/>
  <c r="AG13" i="14"/>
  <c r="AH13" i="14"/>
  <c r="AI13" i="14"/>
  <c r="AJ13" i="14"/>
  <c r="AB14" i="14"/>
  <c r="AD14" i="14"/>
  <c r="AE14" i="14"/>
  <c r="AF14" i="14"/>
  <c r="AG14" i="14"/>
  <c r="AH14" i="14"/>
  <c r="AI14" i="14"/>
  <c r="AJ14" i="14"/>
  <c r="AB15" i="14"/>
  <c r="AD15" i="14"/>
  <c r="AE15" i="14"/>
  <c r="AF15" i="14"/>
  <c r="AG15" i="14"/>
  <c r="AH15" i="14"/>
  <c r="AI15" i="14"/>
  <c r="AJ15" i="14"/>
  <c r="AB16" i="14"/>
  <c r="AD16" i="14"/>
  <c r="AE16" i="14"/>
  <c r="AF16" i="14"/>
  <c r="AG16" i="14"/>
  <c r="AH16" i="14"/>
  <c r="AI16" i="14"/>
  <c r="AJ16" i="14"/>
  <c r="AB17" i="14"/>
  <c r="AD17" i="14"/>
  <c r="AE17" i="14"/>
  <c r="AF17" i="14"/>
  <c r="AG17" i="14"/>
  <c r="AH17" i="14"/>
  <c r="AI17" i="14"/>
  <c r="AJ17" i="14"/>
  <c r="AB18" i="14"/>
  <c r="AD18" i="14"/>
  <c r="AE18" i="14"/>
  <c r="AF18" i="14"/>
  <c r="AG18" i="14"/>
  <c r="AH18" i="14"/>
  <c r="AI18" i="14"/>
  <c r="AJ18" i="14"/>
  <c r="AB19" i="14"/>
  <c r="AD19" i="14"/>
  <c r="AE19" i="14"/>
  <c r="AF19" i="14"/>
  <c r="AG19" i="14"/>
  <c r="AH19" i="14"/>
  <c r="AI19" i="14"/>
  <c r="AJ19" i="14"/>
  <c r="AB20" i="14"/>
  <c r="AD20" i="14"/>
  <c r="AE20" i="14"/>
  <c r="AF20" i="14"/>
  <c r="AG20" i="14"/>
  <c r="AH20" i="14"/>
  <c r="AI20" i="14"/>
  <c r="AJ20" i="14"/>
  <c r="AB21" i="14"/>
  <c r="AD21" i="14"/>
  <c r="AE21" i="14"/>
  <c r="AF21" i="14"/>
  <c r="AG21" i="14"/>
  <c r="AH21" i="14"/>
  <c r="AI21" i="14"/>
  <c r="AJ21" i="14"/>
  <c r="Z2" i="14" l="1"/>
  <c r="AA2" i="14"/>
  <c r="Z3" i="14"/>
  <c r="AA3" i="14"/>
  <c r="Z4" i="14"/>
  <c r="AA4" i="14"/>
  <c r="Z5" i="14"/>
  <c r="AA5" i="14"/>
  <c r="Z6" i="14"/>
  <c r="AA6" i="14"/>
  <c r="Z7" i="14"/>
  <c r="AA7" i="14"/>
  <c r="Z8" i="14"/>
  <c r="AA8" i="14"/>
  <c r="Z9" i="14"/>
  <c r="AA9" i="14"/>
  <c r="Z10" i="14"/>
  <c r="AA10" i="14"/>
  <c r="Z11" i="14"/>
  <c r="AA11" i="14"/>
  <c r="Z12" i="14"/>
  <c r="AA12" i="14"/>
  <c r="Z13" i="14"/>
  <c r="AA13" i="14"/>
  <c r="Z14" i="14"/>
  <c r="AA14" i="14"/>
  <c r="Z15" i="14"/>
  <c r="AA15" i="14"/>
  <c r="Z16" i="14"/>
  <c r="AA16" i="14"/>
  <c r="Z17" i="14"/>
  <c r="AA17" i="14"/>
  <c r="Z18" i="14"/>
  <c r="AA18" i="14"/>
  <c r="Z19" i="14"/>
  <c r="AA19" i="14"/>
  <c r="Z20" i="14"/>
  <c r="AA20" i="14"/>
  <c r="Z21" i="14"/>
  <c r="AA21" i="14"/>
  <c r="AR67" i="14" l="1"/>
  <c r="AQ67" i="14"/>
  <c r="AP67" i="14"/>
  <c r="A42" i="14"/>
  <c r="A64" i="14" s="1"/>
  <c r="AI64" i="14" s="1"/>
  <c r="AV41" i="14"/>
  <c r="AT41" i="14"/>
  <c r="AV40" i="14"/>
  <c r="AT40" i="14"/>
  <c r="AV39" i="14"/>
  <c r="AT39" i="14"/>
  <c r="AV38" i="14"/>
  <c r="AT38" i="14"/>
  <c r="AV37" i="14"/>
  <c r="AT37" i="14"/>
  <c r="AV36" i="14"/>
  <c r="AT36" i="14"/>
  <c r="AV35" i="14"/>
  <c r="AT35" i="14"/>
  <c r="AV34" i="14"/>
  <c r="AT34" i="14"/>
  <c r="AV33" i="14"/>
  <c r="AT33" i="14"/>
  <c r="AV32" i="14"/>
  <c r="AT32" i="14"/>
  <c r="AV31" i="14"/>
  <c r="AT31" i="14"/>
  <c r="AV30" i="14"/>
  <c r="AT30" i="14"/>
  <c r="AV29" i="14"/>
  <c r="AT29" i="14"/>
  <c r="AV28" i="14"/>
  <c r="AT28" i="14"/>
  <c r="AV27" i="14"/>
  <c r="AT27" i="14"/>
  <c r="AV26" i="14"/>
  <c r="AT26" i="14"/>
  <c r="AV25" i="14"/>
  <c r="AT25" i="14"/>
  <c r="AV24" i="14"/>
  <c r="AT24" i="14"/>
  <c r="AV23" i="14"/>
  <c r="AT23" i="14"/>
  <c r="AR23" i="14"/>
  <c r="AQ23" i="14"/>
  <c r="AP23" i="14"/>
  <c r="AV22" i="14"/>
  <c r="AT22" i="14"/>
  <c r="AV21" i="14"/>
  <c r="AT21" i="14"/>
  <c r="AM21" i="14"/>
  <c r="AL21" i="14"/>
  <c r="AK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21" i="14"/>
  <c r="AV20" i="14"/>
  <c r="AT20" i="14"/>
  <c r="AM20" i="14"/>
  <c r="AL20" i="14"/>
  <c r="AK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A20" i="14"/>
  <c r="AO42" i="14" s="1"/>
  <c r="AV19" i="14"/>
  <c r="AT19" i="14"/>
  <c r="AM19" i="14"/>
  <c r="AL19" i="14"/>
  <c r="AK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A19" i="14"/>
  <c r="AO41" i="14" s="1"/>
  <c r="AV18" i="14"/>
  <c r="AT18" i="14"/>
  <c r="AM18" i="14"/>
  <c r="AL18" i="14"/>
  <c r="AK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A18" i="14"/>
  <c r="AO40" i="14" s="1"/>
  <c r="AV17" i="14"/>
  <c r="AT17" i="14"/>
  <c r="AM17" i="14"/>
  <c r="AL17" i="14"/>
  <c r="AK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A17" i="14"/>
  <c r="AO39" i="14" s="1"/>
  <c r="AV16" i="14"/>
  <c r="AT16" i="14"/>
  <c r="AM16" i="14"/>
  <c r="AL16" i="14"/>
  <c r="AK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A16" i="14"/>
  <c r="AO38" i="14" s="1"/>
  <c r="AV15" i="14"/>
  <c r="AT15" i="14"/>
  <c r="AM15" i="14"/>
  <c r="AL15" i="14"/>
  <c r="AK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A15" i="14"/>
  <c r="AO37" i="14" s="1"/>
  <c r="AV14" i="14"/>
  <c r="AT14" i="14"/>
  <c r="AM14" i="14"/>
  <c r="AL14" i="14"/>
  <c r="AK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A14" i="14"/>
  <c r="AO36" i="14" s="1"/>
  <c r="AV13" i="14"/>
  <c r="AT13" i="14"/>
  <c r="AM13" i="14"/>
  <c r="AL13" i="14"/>
  <c r="AK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13" i="14"/>
  <c r="AO35" i="14" s="1"/>
  <c r="AV12" i="14"/>
  <c r="AT12" i="14"/>
  <c r="AM12" i="14"/>
  <c r="AL12" i="14"/>
  <c r="AK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AO34" i="14" s="1"/>
  <c r="AV11" i="14"/>
  <c r="AT11" i="14"/>
  <c r="AM11" i="14"/>
  <c r="AL11" i="14"/>
  <c r="AK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11" i="14"/>
  <c r="AO33" i="14" s="1"/>
  <c r="AV10" i="14"/>
  <c r="AT10" i="14"/>
  <c r="AM10" i="14"/>
  <c r="AL10" i="14"/>
  <c r="AK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10" i="14"/>
  <c r="AO32" i="14" s="1"/>
  <c r="AV9" i="14"/>
  <c r="AT9" i="14"/>
  <c r="AM9" i="14"/>
  <c r="AL9" i="14"/>
  <c r="AK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9" i="14"/>
  <c r="AO31" i="14" s="1"/>
  <c r="AV8" i="14"/>
  <c r="AT8" i="14"/>
  <c r="AM8" i="14"/>
  <c r="AL8" i="14"/>
  <c r="AK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8" i="14"/>
  <c r="AO30" i="14" s="1"/>
  <c r="AV7" i="14"/>
  <c r="AT7" i="14"/>
  <c r="AM7" i="14"/>
  <c r="AL7" i="14"/>
  <c r="AK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7" i="14"/>
  <c r="AO29" i="14" s="1"/>
  <c r="AV6" i="14"/>
  <c r="AT6" i="14"/>
  <c r="AM6" i="14"/>
  <c r="AL6" i="14"/>
  <c r="AK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6" i="14"/>
  <c r="AO28" i="14" s="1"/>
  <c r="AV5" i="14"/>
  <c r="AT5" i="14"/>
  <c r="AM5" i="14"/>
  <c r="AL5" i="14"/>
  <c r="AK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5" i="14"/>
  <c r="AO27" i="14" s="1"/>
  <c r="AV4" i="14"/>
  <c r="AT4" i="14"/>
  <c r="AM4" i="14"/>
  <c r="AL4" i="14"/>
  <c r="AK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4" i="14"/>
  <c r="AO26" i="14" s="1"/>
  <c r="AV3" i="14"/>
  <c r="AT3" i="14"/>
  <c r="AM3" i="14"/>
  <c r="AL3" i="14"/>
  <c r="AK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3" i="14"/>
  <c r="AO25" i="14" s="1"/>
  <c r="AV2" i="14"/>
  <c r="AT2" i="14"/>
  <c r="AM2" i="14"/>
  <c r="AL2" i="14"/>
  <c r="AK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A2" i="14"/>
  <c r="AO24" i="14" s="1"/>
  <c r="AR67" i="22"/>
  <c r="AQ67" i="22"/>
  <c r="AP67" i="22"/>
  <c r="AV41" i="22"/>
  <c r="AT41" i="22"/>
  <c r="AV40" i="22"/>
  <c r="AT40" i="22"/>
  <c r="AV39" i="22"/>
  <c r="AT39" i="22"/>
  <c r="AV38" i="22"/>
  <c r="AT38" i="22"/>
  <c r="AV37" i="22"/>
  <c r="AT37" i="22"/>
  <c r="AV36" i="22"/>
  <c r="AT36" i="22"/>
  <c r="AV35" i="22"/>
  <c r="AT35" i="22"/>
  <c r="AV34" i="22"/>
  <c r="AT34" i="22"/>
  <c r="AV33" i="22"/>
  <c r="AT33" i="22"/>
  <c r="AV32" i="22"/>
  <c r="AT32" i="22"/>
  <c r="AV31" i="22"/>
  <c r="AT31" i="22"/>
  <c r="AV30" i="22"/>
  <c r="AT30" i="22"/>
  <c r="AV29" i="22"/>
  <c r="AT29" i="22"/>
  <c r="AV28" i="22"/>
  <c r="AT28" i="22"/>
  <c r="AV27" i="22"/>
  <c r="AT27" i="22"/>
  <c r="AV26" i="22"/>
  <c r="AT26" i="22"/>
  <c r="AV25" i="22"/>
  <c r="AT25" i="22"/>
  <c r="AV24" i="22"/>
  <c r="AT24" i="22"/>
  <c r="AV23" i="22"/>
  <c r="AT23" i="22"/>
  <c r="AR23" i="22"/>
  <c r="AQ23" i="22"/>
  <c r="AP23" i="22"/>
  <c r="AV22" i="22"/>
  <c r="AT22" i="22"/>
  <c r="AV21" i="22"/>
  <c r="AT21" i="22"/>
  <c r="AM21" i="22"/>
  <c r="AL21" i="22"/>
  <c r="AK21" i="22"/>
  <c r="AJ21" i="22"/>
  <c r="AI21" i="22"/>
  <c r="AH21" i="22"/>
  <c r="AG21" i="22"/>
  <c r="AF21" i="22"/>
  <c r="AE21" i="22"/>
  <c r="AD21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A21" i="22"/>
  <c r="A43" i="22" s="1"/>
  <c r="A65" i="22" s="1"/>
  <c r="I65" i="22" s="1"/>
  <c r="AV20" i="22"/>
  <c r="AT20" i="22"/>
  <c r="AM20" i="22"/>
  <c r="AL20" i="22"/>
  <c r="AK20" i="22"/>
  <c r="AJ20" i="22"/>
  <c r="AI20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A20" i="22"/>
  <c r="AV19" i="22"/>
  <c r="AT19" i="22"/>
  <c r="AM19" i="22"/>
  <c r="AL19" i="22"/>
  <c r="AK19" i="22"/>
  <c r="AJ19" i="22"/>
  <c r="AI19" i="22"/>
  <c r="AH19" i="22"/>
  <c r="AG19" i="22"/>
  <c r="AF19" i="22"/>
  <c r="AE19" i="22"/>
  <c r="AD19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A19" i="22"/>
  <c r="AO41" i="22" s="1"/>
  <c r="AV18" i="22"/>
  <c r="AT18" i="22"/>
  <c r="AM18" i="22"/>
  <c r="AL18" i="22"/>
  <c r="AK18" i="22"/>
  <c r="AJ18" i="22"/>
  <c r="AI18" i="22"/>
  <c r="AH18" i="22"/>
  <c r="AG18" i="22"/>
  <c r="AF18" i="22"/>
  <c r="AE18" i="22"/>
  <c r="AD18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A18" i="22"/>
  <c r="AO40" i="22" s="1"/>
  <c r="AV17" i="22"/>
  <c r="AT17" i="22"/>
  <c r="AM17" i="22"/>
  <c r="AL17" i="22"/>
  <c r="AK17" i="22"/>
  <c r="AJ17" i="22"/>
  <c r="AI17" i="22"/>
  <c r="AH17" i="22"/>
  <c r="AG17" i="22"/>
  <c r="AF17" i="22"/>
  <c r="AE17" i="22"/>
  <c r="AD17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A17" i="22"/>
  <c r="AO39" i="22" s="1"/>
  <c r="AV16" i="22"/>
  <c r="AT16" i="22"/>
  <c r="AM16" i="22"/>
  <c r="AL16" i="22"/>
  <c r="AK16" i="22"/>
  <c r="AJ16" i="22"/>
  <c r="AI16" i="22"/>
  <c r="AH16" i="22"/>
  <c r="AG16" i="22"/>
  <c r="AF16" i="22"/>
  <c r="AE16" i="22"/>
  <c r="AD16" i="22"/>
  <c r="AC16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A16" i="22"/>
  <c r="AV15" i="22"/>
  <c r="AT15" i="22"/>
  <c r="AM15" i="22"/>
  <c r="AL15" i="22"/>
  <c r="AK15" i="22"/>
  <c r="AJ15" i="22"/>
  <c r="AI15" i="22"/>
  <c r="AH15" i="22"/>
  <c r="AG15" i="22"/>
  <c r="AF15" i="22"/>
  <c r="AE15" i="22"/>
  <c r="AD15" i="22"/>
  <c r="AC15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A15" i="22"/>
  <c r="AO37" i="22" s="1"/>
  <c r="AV14" i="22"/>
  <c r="AT14" i="22"/>
  <c r="AM14" i="22"/>
  <c r="AL14" i="22"/>
  <c r="AK14" i="22"/>
  <c r="AJ14" i="22"/>
  <c r="AI14" i="22"/>
  <c r="AH14" i="22"/>
  <c r="AG14" i="22"/>
  <c r="AF14" i="22"/>
  <c r="AE14" i="22"/>
  <c r="AD14" i="22"/>
  <c r="AC14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A14" i="22"/>
  <c r="AO36" i="22" s="1"/>
  <c r="AV13" i="22"/>
  <c r="AT13" i="22"/>
  <c r="AM13" i="22"/>
  <c r="AL13" i="22"/>
  <c r="AK13" i="22"/>
  <c r="AJ13" i="22"/>
  <c r="AI13" i="22"/>
  <c r="AH13" i="22"/>
  <c r="AG13" i="22"/>
  <c r="AF13" i="22"/>
  <c r="AE13" i="22"/>
  <c r="AD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A13" i="22"/>
  <c r="AV12" i="22"/>
  <c r="AT12" i="22"/>
  <c r="AM12" i="22"/>
  <c r="AL12" i="22"/>
  <c r="AK12" i="22"/>
  <c r="AJ12" i="22"/>
  <c r="AI12" i="22"/>
  <c r="AH12" i="22"/>
  <c r="AG12" i="22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A12" i="22"/>
  <c r="AV11" i="22"/>
  <c r="AT11" i="22"/>
  <c r="AM11" i="22"/>
  <c r="AL11" i="22"/>
  <c r="AK11" i="22"/>
  <c r="AJ11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A11" i="22"/>
  <c r="AV10" i="22"/>
  <c r="AT10" i="22"/>
  <c r="AM10" i="22"/>
  <c r="AL10" i="22"/>
  <c r="AK10" i="22"/>
  <c r="AJ10" i="22"/>
  <c r="AI10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A10" i="22"/>
  <c r="AV9" i="22"/>
  <c r="AT9" i="22"/>
  <c r="AM9" i="22"/>
  <c r="AL9" i="22"/>
  <c r="AK9" i="22"/>
  <c r="AJ9" i="22"/>
  <c r="AI9" i="22"/>
  <c r="AH9" i="22"/>
  <c r="AG9" i="22"/>
  <c r="AF9" i="22"/>
  <c r="AE9" i="22"/>
  <c r="AD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A9" i="22"/>
  <c r="AV8" i="22"/>
  <c r="AT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A8" i="22"/>
  <c r="AV7" i="22"/>
  <c r="AT7" i="22"/>
  <c r="AM7" i="22"/>
  <c r="AL7" i="22"/>
  <c r="AK7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A7" i="22"/>
  <c r="AV6" i="22"/>
  <c r="AT6" i="22"/>
  <c r="AM6" i="22"/>
  <c r="AL6" i="22"/>
  <c r="AK6" i="22"/>
  <c r="AJ6" i="22"/>
  <c r="AI6" i="22"/>
  <c r="AH6" i="22"/>
  <c r="AG6" i="22"/>
  <c r="AF6" i="22"/>
  <c r="AE6" i="22"/>
  <c r="AD6" i="22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A6" i="22"/>
  <c r="AV5" i="22"/>
  <c r="AT5" i="22"/>
  <c r="AM5" i="22"/>
  <c r="AL5" i="22"/>
  <c r="AK5" i="22"/>
  <c r="AJ5" i="22"/>
  <c r="AI5" i="22"/>
  <c r="AH5" i="22"/>
  <c r="AG5" i="22"/>
  <c r="AF5" i="22"/>
  <c r="AE5" i="22"/>
  <c r="AD5" i="22"/>
  <c r="AC5" i="22"/>
  <c r="AB5" i="22"/>
  <c r="AA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A5" i="22"/>
  <c r="AV4" i="22"/>
  <c r="AT4" i="22"/>
  <c r="AM4" i="22"/>
  <c r="AL4" i="22"/>
  <c r="AK4" i="22"/>
  <c r="AJ4" i="22"/>
  <c r="AI4" i="22"/>
  <c r="AH4" i="22"/>
  <c r="AG4" i="22"/>
  <c r="AF4" i="22"/>
  <c r="AE4" i="22"/>
  <c r="AD4" i="22"/>
  <c r="AC4" i="22"/>
  <c r="AB4" i="22"/>
  <c r="AA4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A4" i="22"/>
  <c r="AV3" i="22"/>
  <c r="AT3" i="22"/>
  <c r="AM3" i="22"/>
  <c r="AL3" i="22"/>
  <c r="AK3" i="22"/>
  <c r="AJ3" i="22"/>
  <c r="AI3" i="22"/>
  <c r="AH3" i="22"/>
  <c r="AG3" i="22"/>
  <c r="AF3" i="22"/>
  <c r="AE3" i="22"/>
  <c r="AD3" i="22"/>
  <c r="AC3" i="22"/>
  <c r="AB3" i="22"/>
  <c r="AA3" i="22"/>
  <c r="Z3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A3" i="22"/>
  <c r="AV2" i="22"/>
  <c r="AT2" i="22"/>
  <c r="AM2" i="22"/>
  <c r="AL2" i="22"/>
  <c r="AK2" i="22"/>
  <c r="AJ2" i="22"/>
  <c r="AI2" i="22"/>
  <c r="AH2" i="22"/>
  <c r="AG2" i="22"/>
  <c r="AF2" i="22"/>
  <c r="AE2" i="22"/>
  <c r="AD2" i="22"/>
  <c r="AC2" i="22"/>
  <c r="AB2" i="22"/>
  <c r="AA2" i="22"/>
  <c r="Z2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A2" i="22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3" i="34"/>
  <c r="A2" i="34"/>
  <c r="AV68" i="33"/>
  <c r="AU68" i="33"/>
  <c r="AT68" i="33"/>
  <c r="AS68" i="33"/>
  <c r="AR68" i="33"/>
  <c r="AQ68" i="33"/>
  <c r="AP68" i="33"/>
  <c r="AO68" i="33"/>
  <c r="AN68" i="33"/>
  <c r="AM68" i="33"/>
  <c r="AL68" i="33"/>
  <c r="AK68" i="33"/>
  <c r="AJ68" i="33"/>
  <c r="AI68" i="33"/>
  <c r="AH68" i="33"/>
  <c r="AG68" i="33"/>
  <c r="AF68" i="33"/>
  <c r="AE68" i="33"/>
  <c r="AD68" i="33"/>
  <c r="AC68" i="33"/>
  <c r="AB68" i="33"/>
  <c r="AA68" i="33"/>
  <c r="Z68" i="33"/>
  <c r="Y68" i="33"/>
  <c r="X68" i="33"/>
  <c r="W68" i="33"/>
  <c r="V68" i="33"/>
  <c r="U68" i="33"/>
  <c r="T68" i="33"/>
  <c r="S68" i="33"/>
  <c r="R68" i="33"/>
  <c r="Q68" i="33"/>
  <c r="P68" i="33"/>
  <c r="O68" i="33"/>
  <c r="N68" i="33"/>
  <c r="M68" i="33"/>
  <c r="L68" i="33"/>
  <c r="K68" i="33"/>
  <c r="J68" i="33"/>
  <c r="AV67" i="33"/>
  <c r="AU67" i="33"/>
  <c r="AT67" i="33"/>
  <c r="AS67" i="33"/>
  <c r="AR67" i="33"/>
  <c r="AQ67" i="33"/>
  <c r="AP67" i="33"/>
  <c r="AO67" i="33"/>
  <c r="AN67" i="33"/>
  <c r="AM67" i="33"/>
  <c r="AL67" i="33"/>
  <c r="AK67" i="33"/>
  <c r="AJ67" i="33"/>
  <c r="AI67" i="33"/>
  <c r="AH67" i="33"/>
  <c r="AG67" i="33"/>
  <c r="AF67" i="33"/>
  <c r="AE67" i="33"/>
  <c r="AD67" i="33"/>
  <c r="AC67" i="33"/>
  <c r="AB67" i="33"/>
  <c r="AA67" i="33"/>
  <c r="Z67" i="33"/>
  <c r="Y67" i="33"/>
  <c r="X67" i="33"/>
  <c r="W67" i="33"/>
  <c r="V67" i="33"/>
  <c r="U67" i="33"/>
  <c r="T67" i="33"/>
  <c r="S67" i="33"/>
  <c r="R67" i="33"/>
  <c r="Q67" i="33"/>
  <c r="P67" i="33"/>
  <c r="O67" i="33"/>
  <c r="N67" i="33"/>
  <c r="M67" i="33"/>
  <c r="L67" i="33"/>
  <c r="K67" i="33"/>
  <c r="J67" i="33"/>
  <c r="AV66" i="33"/>
  <c r="AU66" i="33"/>
  <c r="AT66" i="33"/>
  <c r="AS66" i="33"/>
  <c r="AR66" i="33"/>
  <c r="AQ66" i="33"/>
  <c r="AP66" i="33"/>
  <c r="AO66" i="33"/>
  <c r="AN66" i="33"/>
  <c r="AM66" i="33"/>
  <c r="AL66" i="33"/>
  <c r="AK66" i="33"/>
  <c r="AJ66" i="33"/>
  <c r="AI66" i="33"/>
  <c r="AH66" i="33"/>
  <c r="AG66" i="33"/>
  <c r="AF66" i="33"/>
  <c r="AE66" i="33"/>
  <c r="AD66" i="33"/>
  <c r="AC66" i="33"/>
  <c r="AB66" i="33"/>
  <c r="AA66" i="33"/>
  <c r="Z66" i="33"/>
  <c r="Y66" i="33"/>
  <c r="X66" i="33"/>
  <c r="W66" i="33"/>
  <c r="V66" i="33"/>
  <c r="U66" i="33"/>
  <c r="T66" i="33"/>
  <c r="S66" i="33"/>
  <c r="R66" i="33"/>
  <c r="Q66" i="33"/>
  <c r="P66" i="33"/>
  <c r="O66" i="33"/>
  <c r="N66" i="33"/>
  <c r="M66" i="33"/>
  <c r="L66" i="33"/>
  <c r="K66" i="33"/>
  <c r="J66" i="33"/>
  <c r="AV65" i="33"/>
  <c r="AU65" i="33"/>
  <c r="AT65" i="33"/>
  <c r="AS65" i="33"/>
  <c r="AR65" i="33"/>
  <c r="AQ65" i="33"/>
  <c r="AP65" i="33"/>
  <c r="AO65" i="33"/>
  <c r="AN65" i="33"/>
  <c r="AM65" i="33"/>
  <c r="AL65" i="33"/>
  <c r="AK65" i="33"/>
  <c r="AJ65" i="33"/>
  <c r="AI65" i="33"/>
  <c r="AH65" i="33"/>
  <c r="AG65" i="33"/>
  <c r="AF65" i="33"/>
  <c r="AE65" i="33"/>
  <c r="AD65" i="33"/>
  <c r="AC65" i="33"/>
  <c r="AB65" i="33"/>
  <c r="AA65" i="33"/>
  <c r="Z65" i="33"/>
  <c r="Y65" i="33"/>
  <c r="X65" i="33"/>
  <c r="W65" i="33"/>
  <c r="V65" i="33"/>
  <c r="U65" i="33"/>
  <c r="T65" i="33"/>
  <c r="S65" i="33"/>
  <c r="R65" i="33"/>
  <c r="Q65" i="33"/>
  <c r="P65" i="33"/>
  <c r="O65" i="33"/>
  <c r="N65" i="33"/>
  <c r="M65" i="33"/>
  <c r="L65" i="33"/>
  <c r="K65" i="33"/>
  <c r="J65" i="33"/>
  <c r="AV64" i="33"/>
  <c r="AU64" i="33"/>
  <c r="AT64" i="33"/>
  <c r="AS64" i="33"/>
  <c r="AR64" i="33"/>
  <c r="AQ64" i="33"/>
  <c r="AP64" i="33"/>
  <c r="AO64" i="33"/>
  <c r="AN64" i="33"/>
  <c r="AM64" i="33"/>
  <c r="AL64" i="33"/>
  <c r="AK64" i="33"/>
  <c r="AJ64" i="33"/>
  <c r="AI64" i="33"/>
  <c r="AH64" i="33"/>
  <c r="AG64" i="33"/>
  <c r="AF64" i="33"/>
  <c r="AE64" i="33"/>
  <c r="AD64" i="33"/>
  <c r="AC64" i="33"/>
  <c r="AB64" i="33"/>
  <c r="AA64" i="33"/>
  <c r="Z64" i="33"/>
  <c r="Y64" i="33"/>
  <c r="X64" i="33"/>
  <c r="W64" i="33"/>
  <c r="V64" i="33"/>
  <c r="U64" i="33"/>
  <c r="T64" i="33"/>
  <c r="S64" i="33"/>
  <c r="R64" i="33"/>
  <c r="Q64" i="33"/>
  <c r="P64" i="33"/>
  <c r="O64" i="33"/>
  <c r="N64" i="33"/>
  <c r="M64" i="33"/>
  <c r="L64" i="33"/>
  <c r="K64" i="33"/>
  <c r="J64" i="33"/>
  <c r="AV63" i="33"/>
  <c r="AU63" i="33"/>
  <c r="AT63" i="33"/>
  <c r="AS63" i="33"/>
  <c r="AR63" i="33"/>
  <c r="AQ63" i="33"/>
  <c r="AP63" i="33"/>
  <c r="AO63" i="33"/>
  <c r="AN63" i="33"/>
  <c r="AM63" i="33"/>
  <c r="AL63" i="33"/>
  <c r="AK63" i="33"/>
  <c r="AJ63" i="33"/>
  <c r="AI63" i="33"/>
  <c r="AH63" i="33"/>
  <c r="AG63" i="33"/>
  <c r="AF63" i="33"/>
  <c r="AE63" i="33"/>
  <c r="AD63" i="33"/>
  <c r="AC63" i="33"/>
  <c r="AB63" i="33"/>
  <c r="AA63" i="33"/>
  <c r="Z63" i="33"/>
  <c r="Y63" i="33"/>
  <c r="X63" i="33"/>
  <c r="W63" i="33"/>
  <c r="V63" i="33"/>
  <c r="U63" i="33"/>
  <c r="T63" i="33"/>
  <c r="S63" i="33"/>
  <c r="R63" i="33"/>
  <c r="Q63" i="33"/>
  <c r="P63" i="33"/>
  <c r="O63" i="33"/>
  <c r="N63" i="33"/>
  <c r="M63" i="33"/>
  <c r="L63" i="33"/>
  <c r="K63" i="33"/>
  <c r="J63" i="33"/>
  <c r="AV62" i="33"/>
  <c r="AU62" i="33"/>
  <c r="AT62" i="33"/>
  <c r="AS62" i="33"/>
  <c r="AR62" i="33"/>
  <c r="AQ62" i="33"/>
  <c r="AP62" i="33"/>
  <c r="AO62" i="33"/>
  <c r="AN62" i="33"/>
  <c r="AM62" i="33"/>
  <c r="AL62" i="33"/>
  <c r="AK62" i="33"/>
  <c r="AJ62" i="33"/>
  <c r="AI62" i="33"/>
  <c r="AH62" i="33"/>
  <c r="AG62" i="33"/>
  <c r="AF62" i="33"/>
  <c r="AE62" i="33"/>
  <c r="AD62" i="33"/>
  <c r="AC62" i="33"/>
  <c r="AB62" i="33"/>
  <c r="AA62" i="33"/>
  <c r="Z62" i="33"/>
  <c r="Y62" i="33"/>
  <c r="X62" i="33"/>
  <c r="W62" i="33"/>
  <c r="V62" i="33"/>
  <c r="U62" i="33"/>
  <c r="T62" i="33"/>
  <c r="S62" i="33"/>
  <c r="R62" i="33"/>
  <c r="Q62" i="33"/>
  <c r="P62" i="33"/>
  <c r="O62" i="33"/>
  <c r="N62" i="33"/>
  <c r="M62" i="33"/>
  <c r="L62" i="33"/>
  <c r="K62" i="33"/>
  <c r="J62" i="33"/>
  <c r="AV61" i="33"/>
  <c r="AU61" i="33"/>
  <c r="AT61" i="33"/>
  <c r="AS61" i="33"/>
  <c r="AR61" i="33"/>
  <c r="AQ61" i="33"/>
  <c r="AP61" i="33"/>
  <c r="AO61" i="33"/>
  <c r="AN61" i="33"/>
  <c r="AM61" i="33"/>
  <c r="AL61" i="33"/>
  <c r="AK61" i="33"/>
  <c r="AJ61" i="33"/>
  <c r="AI61" i="33"/>
  <c r="AH61" i="33"/>
  <c r="AG61" i="33"/>
  <c r="AF61" i="33"/>
  <c r="AE61" i="33"/>
  <c r="AD61" i="33"/>
  <c r="AC61" i="33"/>
  <c r="AB61" i="33"/>
  <c r="AA61" i="33"/>
  <c r="Z61" i="33"/>
  <c r="Y61" i="33"/>
  <c r="X61" i="33"/>
  <c r="W61" i="33"/>
  <c r="V61" i="33"/>
  <c r="U61" i="33"/>
  <c r="T61" i="33"/>
  <c r="S61" i="33"/>
  <c r="R61" i="33"/>
  <c r="Q61" i="33"/>
  <c r="P61" i="33"/>
  <c r="O61" i="33"/>
  <c r="N61" i="33"/>
  <c r="M61" i="33"/>
  <c r="L61" i="33"/>
  <c r="K61" i="33"/>
  <c r="J61" i="33"/>
  <c r="AV60" i="33"/>
  <c r="AU60" i="33"/>
  <c r="AT60" i="33"/>
  <c r="AS60" i="33"/>
  <c r="AR60" i="33"/>
  <c r="AQ60" i="33"/>
  <c r="AP60" i="33"/>
  <c r="AO60" i="33"/>
  <c r="AN60" i="33"/>
  <c r="AM60" i="33"/>
  <c r="AL60" i="33"/>
  <c r="AK60" i="33"/>
  <c r="AJ60" i="33"/>
  <c r="AI60" i="33"/>
  <c r="AH60" i="33"/>
  <c r="AG60" i="33"/>
  <c r="AF60" i="33"/>
  <c r="AE60" i="33"/>
  <c r="AD60" i="33"/>
  <c r="AC60" i="33"/>
  <c r="AB60" i="33"/>
  <c r="AA60" i="33"/>
  <c r="Z60" i="33"/>
  <c r="Y60" i="33"/>
  <c r="X60" i="33"/>
  <c r="W60" i="33"/>
  <c r="V60" i="33"/>
  <c r="U60" i="33"/>
  <c r="T60" i="33"/>
  <c r="S60" i="33"/>
  <c r="R60" i="33"/>
  <c r="Q60" i="33"/>
  <c r="P60" i="33"/>
  <c r="O60" i="33"/>
  <c r="N60" i="33"/>
  <c r="M60" i="33"/>
  <c r="L60" i="33"/>
  <c r="K60" i="33"/>
  <c r="J60" i="33"/>
  <c r="AV59" i="33"/>
  <c r="AU59" i="33"/>
  <c r="AT59" i="33"/>
  <c r="AS59" i="33"/>
  <c r="AR59" i="33"/>
  <c r="AQ59" i="33"/>
  <c r="AP59" i="33"/>
  <c r="AO59" i="33"/>
  <c r="AN59" i="33"/>
  <c r="AM59" i="33"/>
  <c r="AL59" i="33"/>
  <c r="AK59" i="33"/>
  <c r="AJ59" i="33"/>
  <c r="AI59" i="33"/>
  <c r="AH59" i="33"/>
  <c r="AG59" i="33"/>
  <c r="AF59" i="33"/>
  <c r="AE59" i="33"/>
  <c r="AD59" i="33"/>
  <c r="AC59" i="33"/>
  <c r="AB59" i="33"/>
  <c r="AA59" i="33"/>
  <c r="Z59" i="33"/>
  <c r="Y59" i="33"/>
  <c r="X59" i="33"/>
  <c r="W59" i="33"/>
  <c r="V59" i="33"/>
  <c r="U59" i="33"/>
  <c r="T59" i="33"/>
  <c r="S59" i="33"/>
  <c r="R59" i="33"/>
  <c r="Q59" i="33"/>
  <c r="P59" i="33"/>
  <c r="O59" i="33"/>
  <c r="N59" i="33"/>
  <c r="M59" i="33"/>
  <c r="L59" i="33"/>
  <c r="K59" i="33"/>
  <c r="J59" i="33"/>
  <c r="AV58" i="33"/>
  <c r="AU58" i="33"/>
  <c r="AT58" i="33"/>
  <c r="AS58" i="33"/>
  <c r="AR58" i="33"/>
  <c r="AQ58" i="33"/>
  <c r="AP58" i="33"/>
  <c r="AO58" i="33"/>
  <c r="AN58" i="33"/>
  <c r="AM58" i="33"/>
  <c r="AL58" i="33"/>
  <c r="AK58" i="33"/>
  <c r="AJ58" i="33"/>
  <c r="AI58" i="33"/>
  <c r="AH58" i="33"/>
  <c r="AG58" i="33"/>
  <c r="AF58" i="33"/>
  <c r="AE58" i="33"/>
  <c r="AD58" i="33"/>
  <c r="AC58" i="33"/>
  <c r="AB58" i="33"/>
  <c r="AA58" i="33"/>
  <c r="Z58" i="33"/>
  <c r="Y58" i="33"/>
  <c r="X58" i="33"/>
  <c r="W58" i="33"/>
  <c r="V58" i="33"/>
  <c r="U58" i="33"/>
  <c r="T58" i="33"/>
  <c r="S58" i="33"/>
  <c r="R58" i="33"/>
  <c r="Q58" i="33"/>
  <c r="P58" i="33"/>
  <c r="O58" i="33"/>
  <c r="N58" i="33"/>
  <c r="M58" i="33"/>
  <c r="L58" i="33"/>
  <c r="K58" i="33"/>
  <c r="J58" i="33"/>
  <c r="AV57" i="33"/>
  <c r="AU57" i="33"/>
  <c r="AT57" i="33"/>
  <c r="AS57" i="33"/>
  <c r="AR57" i="33"/>
  <c r="AQ57" i="33"/>
  <c r="AP57" i="33"/>
  <c r="AO57" i="33"/>
  <c r="AN57" i="33"/>
  <c r="AM57" i="33"/>
  <c r="AL57" i="33"/>
  <c r="AK57" i="33"/>
  <c r="AJ57" i="33"/>
  <c r="AI57" i="33"/>
  <c r="AH57" i="33"/>
  <c r="AG57" i="33"/>
  <c r="AF57" i="33"/>
  <c r="AE57" i="33"/>
  <c r="AD57" i="33"/>
  <c r="AC57" i="33"/>
  <c r="AB57" i="33"/>
  <c r="AA57" i="33"/>
  <c r="Z57" i="33"/>
  <c r="Y57" i="33"/>
  <c r="X57" i="33"/>
  <c r="W57" i="33"/>
  <c r="V57" i="33"/>
  <c r="U57" i="33"/>
  <c r="T57" i="33"/>
  <c r="S57" i="33"/>
  <c r="R57" i="33"/>
  <c r="Q57" i="33"/>
  <c r="P57" i="33"/>
  <c r="O57" i="33"/>
  <c r="N57" i="33"/>
  <c r="M57" i="33"/>
  <c r="L57" i="33"/>
  <c r="K57" i="33"/>
  <c r="J57" i="33"/>
  <c r="AV56" i="33"/>
  <c r="AU56" i="33"/>
  <c r="AT56" i="33"/>
  <c r="AS56" i="33"/>
  <c r="AR56" i="33"/>
  <c r="AQ56" i="33"/>
  <c r="AP56" i="33"/>
  <c r="AO56" i="33"/>
  <c r="AN56" i="33"/>
  <c r="AM56" i="33"/>
  <c r="AL56" i="33"/>
  <c r="AK56" i="33"/>
  <c r="AJ56" i="33"/>
  <c r="AI56" i="33"/>
  <c r="AH56" i="33"/>
  <c r="AG56" i="33"/>
  <c r="AF56" i="33"/>
  <c r="AE56" i="33"/>
  <c r="AD56" i="33"/>
  <c r="AC56" i="33"/>
  <c r="AB56" i="33"/>
  <c r="AA56" i="33"/>
  <c r="Z56" i="33"/>
  <c r="Y56" i="33"/>
  <c r="X56" i="33"/>
  <c r="W56" i="33"/>
  <c r="V56" i="33"/>
  <c r="U56" i="33"/>
  <c r="T56" i="33"/>
  <c r="S56" i="33"/>
  <c r="R56" i="33"/>
  <c r="Q56" i="33"/>
  <c r="P56" i="33"/>
  <c r="O56" i="33"/>
  <c r="N56" i="33"/>
  <c r="M56" i="33"/>
  <c r="L56" i="33"/>
  <c r="K56" i="33"/>
  <c r="J56" i="33"/>
  <c r="AV55" i="33"/>
  <c r="AU55" i="33"/>
  <c r="AT55" i="33"/>
  <c r="AS55" i="33"/>
  <c r="AR55" i="33"/>
  <c r="AQ55" i="33"/>
  <c r="AP55" i="33"/>
  <c r="AO55" i="33"/>
  <c r="AN55" i="33"/>
  <c r="AM55" i="33"/>
  <c r="AL55" i="33"/>
  <c r="AK55" i="33"/>
  <c r="AJ55" i="33"/>
  <c r="AI55" i="33"/>
  <c r="AH55" i="33"/>
  <c r="AG55" i="33"/>
  <c r="AF55" i="33"/>
  <c r="AE55" i="33"/>
  <c r="AD55" i="33"/>
  <c r="AC55" i="33"/>
  <c r="AB55" i="33"/>
  <c r="AA55" i="33"/>
  <c r="Z55" i="33"/>
  <c r="Y55" i="33"/>
  <c r="X55" i="33"/>
  <c r="W55" i="33"/>
  <c r="V55" i="33"/>
  <c r="U55" i="33"/>
  <c r="T55" i="33"/>
  <c r="S55" i="33"/>
  <c r="R55" i="33"/>
  <c r="Q55" i="33"/>
  <c r="P55" i="33"/>
  <c r="O55" i="33"/>
  <c r="N55" i="33"/>
  <c r="M55" i="33"/>
  <c r="L55" i="33"/>
  <c r="K55" i="33"/>
  <c r="J55" i="33"/>
  <c r="AV54" i="33"/>
  <c r="AU54" i="33"/>
  <c r="AT54" i="33"/>
  <c r="AS54" i="33"/>
  <c r="AR54" i="33"/>
  <c r="AQ54" i="33"/>
  <c r="AP54" i="33"/>
  <c r="AO54" i="33"/>
  <c r="AN54" i="33"/>
  <c r="AM54" i="33"/>
  <c r="AL54" i="33"/>
  <c r="AK54" i="33"/>
  <c r="AJ54" i="33"/>
  <c r="AI54" i="33"/>
  <c r="AH54" i="33"/>
  <c r="AG54" i="33"/>
  <c r="AF54" i="33"/>
  <c r="AE54" i="33"/>
  <c r="AD54" i="33"/>
  <c r="AC54" i="33"/>
  <c r="AB54" i="33"/>
  <c r="AA54" i="33"/>
  <c r="Z54" i="33"/>
  <c r="Y54" i="33"/>
  <c r="X54" i="33"/>
  <c r="W54" i="33"/>
  <c r="V54" i="33"/>
  <c r="U54" i="33"/>
  <c r="T54" i="33"/>
  <c r="S54" i="33"/>
  <c r="R54" i="33"/>
  <c r="Q54" i="33"/>
  <c r="P54" i="33"/>
  <c r="O54" i="33"/>
  <c r="N54" i="33"/>
  <c r="M54" i="33"/>
  <c r="L54" i="33"/>
  <c r="K54" i="33"/>
  <c r="J54" i="33"/>
  <c r="AV53" i="33"/>
  <c r="AU53" i="33"/>
  <c r="AT53" i="33"/>
  <c r="AS53" i="33"/>
  <c r="AR53" i="33"/>
  <c r="AQ53" i="33"/>
  <c r="AP53" i="33"/>
  <c r="AO53" i="33"/>
  <c r="AN53" i="33"/>
  <c r="AM53" i="33"/>
  <c r="AL53" i="33"/>
  <c r="AK53" i="33"/>
  <c r="AJ53" i="33"/>
  <c r="AI53" i="33"/>
  <c r="AH53" i="33"/>
  <c r="AG53" i="33"/>
  <c r="AF53" i="33"/>
  <c r="AE53" i="33"/>
  <c r="AD53" i="33"/>
  <c r="AC53" i="33"/>
  <c r="AB53" i="33"/>
  <c r="AA53" i="33"/>
  <c r="Z53" i="33"/>
  <c r="Y53" i="33"/>
  <c r="X53" i="33"/>
  <c r="W53" i="33"/>
  <c r="V53" i="33"/>
  <c r="U53" i="33"/>
  <c r="T53" i="33"/>
  <c r="S53" i="33"/>
  <c r="R53" i="33"/>
  <c r="Q53" i="33"/>
  <c r="P53" i="33"/>
  <c r="O53" i="33"/>
  <c r="N53" i="33"/>
  <c r="M53" i="33"/>
  <c r="L53" i="33"/>
  <c r="K53" i="33"/>
  <c r="J53" i="33"/>
  <c r="AV52" i="33"/>
  <c r="AU52" i="33"/>
  <c r="AT52" i="33"/>
  <c r="AS52" i="33"/>
  <c r="AR52" i="33"/>
  <c r="AQ52" i="33"/>
  <c r="AP52" i="33"/>
  <c r="AO52" i="33"/>
  <c r="AN52" i="33"/>
  <c r="AM52" i="33"/>
  <c r="AL52" i="33"/>
  <c r="AK52" i="33"/>
  <c r="AJ52" i="33"/>
  <c r="AI52" i="33"/>
  <c r="AH52" i="33"/>
  <c r="AG52" i="33"/>
  <c r="AF52" i="33"/>
  <c r="AE52" i="33"/>
  <c r="AD52" i="33"/>
  <c r="AC52" i="33"/>
  <c r="AB52" i="33"/>
  <c r="AA52" i="33"/>
  <c r="Z52" i="33"/>
  <c r="Y52" i="33"/>
  <c r="X52" i="33"/>
  <c r="W52" i="33"/>
  <c r="V52" i="33"/>
  <c r="U52" i="33"/>
  <c r="T52" i="33"/>
  <c r="S52" i="33"/>
  <c r="R52" i="33"/>
  <c r="Q52" i="33"/>
  <c r="P52" i="33"/>
  <c r="O52" i="33"/>
  <c r="N52" i="33"/>
  <c r="M52" i="33"/>
  <c r="L52" i="33"/>
  <c r="K52" i="33"/>
  <c r="J52" i="33"/>
  <c r="AV51" i="33"/>
  <c r="AU51" i="33"/>
  <c r="AT51" i="33"/>
  <c r="AS51" i="33"/>
  <c r="AR51" i="33"/>
  <c r="AQ51" i="33"/>
  <c r="AP51" i="33"/>
  <c r="AO51" i="33"/>
  <c r="AN51" i="33"/>
  <c r="AM51" i="33"/>
  <c r="AL51" i="33"/>
  <c r="AK51" i="33"/>
  <c r="AJ51" i="33"/>
  <c r="AI51" i="33"/>
  <c r="AH51" i="33"/>
  <c r="AG51" i="33"/>
  <c r="AF51" i="33"/>
  <c r="AE51" i="33"/>
  <c r="AD51" i="33"/>
  <c r="AC51" i="33"/>
  <c r="AB51" i="33"/>
  <c r="AA51" i="33"/>
  <c r="Z51" i="33"/>
  <c r="Y51" i="33"/>
  <c r="X51" i="33"/>
  <c r="W51" i="33"/>
  <c r="V51" i="33"/>
  <c r="U51" i="33"/>
  <c r="T51" i="33"/>
  <c r="S51" i="33"/>
  <c r="R51" i="33"/>
  <c r="Q51" i="33"/>
  <c r="P51" i="33"/>
  <c r="O51" i="33"/>
  <c r="N51" i="33"/>
  <c r="M51" i="33"/>
  <c r="L51" i="33"/>
  <c r="K51" i="33"/>
  <c r="J51" i="33"/>
  <c r="AV50" i="33"/>
  <c r="AU50" i="33"/>
  <c r="AT50" i="33"/>
  <c r="AS50" i="33"/>
  <c r="AR50" i="33"/>
  <c r="AQ50" i="33"/>
  <c r="AP50" i="33"/>
  <c r="AO50" i="33"/>
  <c r="AN50" i="33"/>
  <c r="AM50" i="33"/>
  <c r="AL50" i="33"/>
  <c r="AK50" i="33"/>
  <c r="AJ50" i="33"/>
  <c r="AI50" i="33"/>
  <c r="AH50" i="33"/>
  <c r="AG50" i="33"/>
  <c r="AF50" i="33"/>
  <c r="AE50" i="33"/>
  <c r="AD50" i="33"/>
  <c r="AC50" i="33"/>
  <c r="AB50" i="33"/>
  <c r="AA50" i="33"/>
  <c r="Z50" i="33"/>
  <c r="Y50" i="33"/>
  <c r="X50" i="33"/>
  <c r="W50" i="33"/>
  <c r="V50" i="33"/>
  <c r="U50" i="33"/>
  <c r="T50" i="33"/>
  <c r="S50" i="33"/>
  <c r="R50" i="33"/>
  <c r="Q50" i="33"/>
  <c r="P50" i="33"/>
  <c r="O50" i="33"/>
  <c r="N50" i="33"/>
  <c r="M50" i="33"/>
  <c r="L50" i="33"/>
  <c r="K50" i="33"/>
  <c r="J50" i="33"/>
  <c r="AV49" i="33"/>
  <c r="AU49" i="33"/>
  <c r="AT49" i="33"/>
  <c r="AS49" i="33"/>
  <c r="AR49" i="33"/>
  <c r="AQ49" i="33"/>
  <c r="AP49" i="33"/>
  <c r="AO49" i="33"/>
  <c r="AN49" i="33"/>
  <c r="AM49" i="33"/>
  <c r="AL49" i="33"/>
  <c r="AK49" i="33"/>
  <c r="AJ49" i="33"/>
  <c r="AI49" i="33"/>
  <c r="AH49" i="33"/>
  <c r="AG49" i="33"/>
  <c r="AF49" i="33"/>
  <c r="AE49" i="33"/>
  <c r="AD49" i="33"/>
  <c r="AC49" i="33"/>
  <c r="AB49" i="33"/>
  <c r="AA49" i="33"/>
  <c r="Z49" i="33"/>
  <c r="Y49" i="33"/>
  <c r="X49" i="33"/>
  <c r="W49" i="33"/>
  <c r="V49" i="33"/>
  <c r="U49" i="33"/>
  <c r="T49" i="33"/>
  <c r="S49" i="33"/>
  <c r="R49" i="33"/>
  <c r="Q49" i="33"/>
  <c r="P49" i="33"/>
  <c r="O49" i="33"/>
  <c r="N49" i="33"/>
  <c r="M49" i="33"/>
  <c r="L49" i="33"/>
  <c r="K49" i="33"/>
  <c r="J49" i="33"/>
  <c r="J45" i="33"/>
  <c r="J44" i="33"/>
  <c r="J43" i="33"/>
  <c r="J42" i="33"/>
  <c r="J41" i="33"/>
  <c r="G41" i="33"/>
  <c r="E41" i="33"/>
  <c r="J40" i="33"/>
  <c r="G40" i="33"/>
  <c r="E40" i="33"/>
  <c r="J39" i="33"/>
  <c r="G39" i="33"/>
  <c r="E39" i="33"/>
  <c r="J38" i="33"/>
  <c r="G38" i="33"/>
  <c r="E38" i="33"/>
  <c r="J37" i="33"/>
  <c r="G37" i="33"/>
  <c r="E37" i="33"/>
  <c r="J36" i="33"/>
  <c r="G36" i="33"/>
  <c r="E36" i="33"/>
  <c r="J35" i="33"/>
  <c r="G35" i="33"/>
  <c r="E35" i="33"/>
  <c r="J34" i="33"/>
  <c r="G34" i="33"/>
  <c r="E34" i="33"/>
  <c r="J33" i="33"/>
  <c r="G33" i="33"/>
  <c r="E33" i="33"/>
  <c r="J32" i="33"/>
  <c r="G32" i="33"/>
  <c r="E32" i="33"/>
  <c r="J31" i="33"/>
  <c r="G31" i="33"/>
  <c r="E31" i="33"/>
  <c r="J30" i="33"/>
  <c r="G30" i="33"/>
  <c r="E30" i="33"/>
  <c r="J29" i="33"/>
  <c r="G29" i="33"/>
  <c r="E29" i="33"/>
  <c r="J28" i="33"/>
  <c r="G28" i="33"/>
  <c r="E28" i="33"/>
  <c r="J27" i="33"/>
  <c r="G27" i="33"/>
  <c r="E27" i="33"/>
  <c r="J26" i="33"/>
  <c r="G26" i="33"/>
  <c r="E26" i="33"/>
  <c r="G25" i="33"/>
  <c r="E25" i="33"/>
  <c r="G24" i="33"/>
  <c r="E24" i="33"/>
  <c r="G23" i="33"/>
  <c r="E23" i="33"/>
  <c r="J22" i="33"/>
  <c r="G22" i="33"/>
  <c r="E22" i="33"/>
  <c r="J21" i="33"/>
  <c r="G21" i="33"/>
  <c r="E21" i="33"/>
  <c r="A21" i="33"/>
  <c r="J20" i="33"/>
  <c r="G20" i="33"/>
  <c r="E20" i="33"/>
  <c r="A20" i="33"/>
  <c r="J19" i="33"/>
  <c r="G19" i="33"/>
  <c r="E19" i="33"/>
  <c r="A19" i="33"/>
  <c r="J18" i="33"/>
  <c r="G18" i="33"/>
  <c r="E18" i="33"/>
  <c r="A18" i="33"/>
  <c r="J17" i="33"/>
  <c r="G17" i="33"/>
  <c r="E17" i="33"/>
  <c r="A17" i="33"/>
  <c r="J16" i="33"/>
  <c r="G16" i="33"/>
  <c r="E16" i="33"/>
  <c r="A16" i="33"/>
  <c r="J15" i="33"/>
  <c r="G15" i="33"/>
  <c r="E15" i="33"/>
  <c r="A15" i="33"/>
  <c r="J14" i="33"/>
  <c r="G14" i="33"/>
  <c r="E14" i="33"/>
  <c r="A14" i="33"/>
  <c r="J13" i="33"/>
  <c r="G13" i="33"/>
  <c r="E13" i="33"/>
  <c r="A13" i="33"/>
  <c r="J12" i="33"/>
  <c r="G12" i="33"/>
  <c r="E12" i="33"/>
  <c r="A12" i="33"/>
  <c r="J11" i="33"/>
  <c r="G11" i="33"/>
  <c r="E11" i="33"/>
  <c r="A11" i="33"/>
  <c r="J10" i="33"/>
  <c r="G10" i="33"/>
  <c r="E10" i="33"/>
  <c r="A10" i="33"/>
  <c r="J9" i="33"/>
  <c r="G9" i="33"/>
  <c r="E9" i="33"/>
  <c r="A9" i="33"/>
  <c r="J8" i="33"/>
  <c r="G8" i="33"/>
  <c r="E8" i="33"/>
  <c r="A8" i="33"/>
  <c r="J7" i="33"/>
  <c r="G7" i="33"/>
  <c r="E7" i="33"/>
  <c r="A7" i="33"/>
  <c r="J6" i="33"/>
  <c r="G6" i="33"/>
  <c r="E6" i="33"/>
  <c r="A6" i="33"/>
  <c r="J5" i="33"/>
  <c r="G5" i="33"/>
  <c r="E5" i="33"/>
  <c r="A5" i="33"/>
  <c r="J4" i="33"/>
  <c r="G4" i="33"/>
  <c r="E4" i="33"/>
  <c r="A4" i="33"/>
  <c r="J3" i="33"/>
  <c r="G3" i="33"/>
  <c r="E3" i="33"/>
  <c r="A3" i="33"/>
  <c r="G2" i="33"/>
  <c r="E2" i="33"/>
  <c r="A2" i="33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1" i="59"/>
  <c r="B20" i="59"/>
  <c r="B19" i="59"/>
  <c r="B18" i="59"/>
  <c r="B17" i="59"/>
  <c r="B16" i="59"/>
  <c r="B15" i="59"/>
  <c r="B14" i="59"/>
  <c r="B13" i="59"/>
  <c r="B12" i="59"/>
  <c r="B11" i="59"/>
  <c r="B10" i="59"/>
  <c r="B9" i="59"/>
  <c r="B8" i="59"/>
  <c r="B7" i="59"/>
  <c r="B6" i="59"/>
  <c r="B5" i="59"/>
  <c r="B4" i="59"/>
  <c r="B3" i="59"/>
  <c r="B2" i="59"/>
  <c r="L21" i="31"/>
  <c r="Q21" i="31"/>
  <c r="D21" i="31"/>
  <c r="G20" i="31"/>
  <c r="D20" i="31"/>
  <c r="L19" i="31"/>
  <c r="M19" i="31" s="1"/>
  <c r="G19" i="31"/>
  <c r="H19" i="31" s="1"/>
  <c r="D19" i="31"/>
  <c r="Q18" i="31"/>
  <c r="G18" i="31"/>
  <c r="H18" i="31" s="1"/>
  <c r="D18" i="31"/>
  <c r="L17" i="31"/>
  <c r="Q17" i="31"/>
  <c r="D17" i="31"/>
  <c r="L16" i="31"/>
  <c r="M16" i="31" s="1"/>
  <c r="G16" i="31"/>
  <c r="D16" i="31"/>
  <c r="L15" i="31"/>
  <c r="M15" i="31" s="1"/>
  <c r="D15" i="31"/>
  <c r="G14" i="31"/>
  <c r="H14" i="31" s="1"/>
  <c r="D14" i="31"/>
  <c r="L13" i="31"/>
  <c r="Q13" i="31"/>
  <c r="D13" i="31"/>
  <c r="L12" i="31"/>
  <c r="M12" i="31" s="1"/>
  <c r="Q12" i="31"/>
  <c r="G12" i="31"/>
  <c r="D12" i="31"/>
  <c r="L11" i="31"/>
  <c r="M11" i="31" s="1"/>
  <c r="G11" i="31"/>
  <c r="H11" i="31" s="1"/>
  <c r="D11" i="31"/>
  <c r="Q10" i="31"/>
  <c r="G10" i="31"/>
  <c r="H10" i="31" s="1"/>
  <c r="D10" i="31"/>
  <c r="L9" i="31"/>
  <c r="D9" i="31"/>
  <c r="L8" i="31"/>
  <c r="M8" i="31" s="1"/>
  <c r="D8" i="31"/>
  <c r="L7" i="31"/>
  <c r="M7" i="31" s="1"/>
  <c r="G7" i="31"/>
  <c r="D7" i="31"/>
  <c r="G6" i="31"/>
  <c r="H6" i="31" s="1"/>
  <c r="D6" i="31"/>
  <c r="L5" i="31"/>
  <c r="Q5" i="31"/>
  <c r="D5" i="31"/>
  <c r="L4" i="31"/>
  <c r="M4" i="31" s="1"/>
  <c r="G4" i="31"/>
  <c r="D4" i="31"/>
  <c r="L3" i="31"/>
  <c r="M3" i="31" s="1"/>
  <c r="G3" i="31"/>
  <c r="H3" i="31" s="1"/>
  <c r="D3" i="31"/>
  <c r="Q2" i="31"/>
  <c r="H2" i="31"/>
  <c r="D2" i="31"/>
  <c r="C64" i="14" l="1"/>
  <c r="A28" i="14"/>
  <c r="A50" i="14" s="1"/>
  <c r="V50" i="14" s="1"/>
  <c r="A39" i="14"/>
  <c r="A61" i="14" s="1"/>
  <c r="B61" i="14" s="1"/>
  <c r="A36" i="14"/>
  <c r="A58" i="14" s="1"/>
  <c r="P58" i="14" s="1"/>
  <c r="R64" i="14"/>
  <c r="G64" i="14"/>
  <c r="K64" i="14"/>
  <c r="O64" i="14"/>
  <c r="S64" i="14"/>
  <c r="W64" i="14"/>
  <c r="AL64" i="14"/>
  <c r="A27" i="14"/>
  <c r="A49" i="14" s="1"/>
  <c r="H49" i="14" s="1"/>
  <c r="A35" i="14"/>
  <c r="A57" i="14" s="1"/>
  <c r="AF57" i="14" s="1"/>
  <c r="A38" i="14"/>
  <c r="A60" i="14" s="1"/>
  <c r="AC60" i="14" s="1"/>
  <c r="J61" i="14"/>
  <c r="N61" i="14"/>
  <c r="D64" i="14"/>
  <c r="H64" i="14"/>
  <c r="L64" i="14"/>
  <c r="P64" i="14"/>
  <c r="T64" i="14"/>
  <c r="X64" i="14"/>
  <c r="AM64" i="14"/>
  <c r="A24" i="14"/>
  <c r="A46" i="14" s="1"/>
  <c r="V46" i="14" s="1"/>
  <c r="A32" i="14"/>
  <c r="A54" i="14" s="1"/>
  <c r="X54" i="14" s="1"/>
  <c r="D65" i="22"/>
  <c r="H65" i="22"/>
  <c r="L65" i="22"/>
  <c r="P65" i="22"/>
  <c r="T65" i="22"/>
  <c r="X65" i="22"/>
  <c r="AB65" i="22"/>
  <c r="AF65" i="22"/>
  <c r="AJ65" i="22"/>
  <c r="O61" i="14"/>
  <c r="A31" i="14"/>
  <c r="A53" i="14" s="1"/>
  <c r="AH53" i="14" s="1"/>
  <c r="A40" i="14"/>
  <c r="A62" i="14" s="1"/>
  <c r="AI62" i="14" s="1"/>
  <c r="AO72" i="14"/>
  <c r="AI50" i="14"/>
  <c r="AE50" i="14"/>
  <c r="AA50" i="14"/>
  <c r="A72" i="14"/>
  <c r="A94" i="14" s="1"/>
  <c r="A116" i="14" s="1"/>
  <c r="AJ50" i="14"/>
  <c r="AD50" i="14"/>
  <c r="AH50" i="14"/>
  <c r="AC50" i="14"/>
  <c r="Z50" i="14"/>
  <c r="AF50" i="14"/>
  <c r="AB50" i="14"/>
  <c r="F50" i="14"/>
  <c r="AG50" i="14"/>
  <c r="J50" i="14"/>
  <c r="AL50" i="14"/>
  <c r="Q50" i="14"/>
  <c r="AD49" i="14"/>
  <c r="L50" i="14"/>
  <c r="P50" i="14"/>
  <c r="AI46" i="14"/>
  <c r="AE46" i="14"/>
  <c r="AG46" i="14"/>
  <c r="AL46" i="14"/>
  <c r="E50" i="14"/>
  <c r="U50" i="14"/>
  <c r="AJ53" i="14"/>
  <c r="AG53" i="14"/>
  <c r="AF62" i="14"/>
  <c r="P46" i="14"/>
  <c r="AM46" i="14"/>
  <c r="D50" i="14"/>
  <c r="T50" i="14"/>
  <c r="AM50" i="14"/>
  <c r="V53" i="14"/>
  <c r="AO43" i="22"/>
  <c r="Y46" i="14"/>
  <c r="I50" i="14"/>
  <c r="Y50" i="14"/>
  <c r="O53" i="14"/>
  <c r="AH61" i="14"/>
  <c r="AD61" i="14"/>
  <c r="AG61" i="14"/>
  <c r="AC61" i="14"/>
  <c r="AI61" i="14"/>
  <c r="AA61" i="14"/>
  <c r="G61" i="14"/>
  <c r="AD65" i="22"/>
  <c r="B50" i="14"/>
  <c r="N50" i="14"/>
  <c r="R50" i="14"/>
  <c r="D57" i="14"/>
  <c r="A26" i="14"/>
  <c r="A48" i="14" s="1"/>
  <c r="A30" i="14"/>
  <c r="A52" i="14" s="1"/>
  <c r="AK52" i="14" s="1"/>
  <c r="A34" i="14"/>
  <c r="A56" i="14" s="1"/>
  <c r="P56" i="14" s="1"/>
  <c r="Z60" i="14"/>
  <c r="AG64" i="14"/>
  <c r="AC64" i="14"/>
  <c r="AJ64" i="14"/>
  <c r="AF64" i="14"/>
  <c r="AB64" i="14"/>
  <c r="AO86" i="14"/>
  <c r="AE64" i="14"/>
  <c r="AD64" i="14"/>
  <c r="A86" i="14"/>
  <c r="A108" i="14" s="1"/>
  <c r="A130" i="14" s="1"/>
  <c r="AA64" i="14"/>
  <c r="Z64" i="14"/>
  <c r="J64" i="14"/>
  <c r="H50" i="14"/>
  <c r="X50" i="14"/>
  <c r="AO76" i="14"/>
  <c r="AC54" i="14"/>
  <c r="U46" i="14"/>
  <c r="M50" i="14"/>
  <c r="AL53" i="14"/>
  <c r="AM61" i="14"/>
  <c r="C46" i="14"/>
  <c r="S46" i="14"/>
  <c r="W46" i="14"/>
  <c r="C50" i="14"/>
  <c r="G50" i="14"/>
  <c r="K50" i="14"/>
  <c r="O50" i="14"/>
  <c r="S50" i="14"/>
  <c r="W50" i="14"/>
  <c r="G54" i="14"/>
  <c r="S56" i="14"/>
  <c r="M61" i="14"/>
  <c r="Q61" i="14"/>
  <c r="K62" i="14"/>
  <c r="A43" i="14"/>
  <c r="A65" i="14" s="1"/>
  <c r="U65" i="14" s="1"/>
  <c r="AO43" i="14"/>
  <c r="A25" i="14"/>
  <c r="A47" i="14" s="1"/>
  <c r="B47" i="14" s="1"/>
  <c r="A29" i="14"/>
  <c r="A51" i="14" s="1"/>
  <c r="L51" i="14" s="1"/>
  <c r="A33" i="14"/>
  <c r="A55" i="14" s="1"/>
  <c r="A37" i="14"/>
  <c r="A59" i="14" s="1"/>
  <c r="B59" i="14" s="1"/>
  <c r="A41" i="14"/>
  <c r="A63" i="14" s="1"/>
  <c r="R63" i="14" s="1"/>
  <c r="W61" i="14"/>
  <c r="B64" i="14"/>
  <c r="AH64" i="14"/>
  <c r="M60" i="14"/>
  <c r="C61" i="14"/>
  <c r="K61" i="14"/>
  <c r="M62" i="14"/>
  <c r="O63" i="14"/>
  <c r="E64" i="14"/>
  <c r="I64" i="14"/>
  <c r="M64" i="14"/>
  <c r="Q64" i="14"/>
  <c r="U64" i="14"/>
  <c r="Y64" i="14"/>
  <c r="J60" i="14"/>
  <c r="L61" i="14"/>
  <c r="T61" i="14"/>
  <c r="N62" i="14"/>
  <c r="F64" i="14"/>
  <c r="N64" i="14"/>
  <c r="V64" i="14"/>
  <c r="AK64" i="14"/>
  <c r="Q9" i="31"/>
  <c r="Q20" i="31"/>
  <c r="F20" i="59"/>
  <c r="F42" i="59"/>
  <c r="AO24" i="22"/>
  <c r="A24" i="22"/>
  <c r="A46" i="22" s="1"/>
  <c r="P46" i="22" s="1"/>
  <c r="AO25" i="22"/>
  <c r="A25" i="22"/>
  <c r="A47" i="22" s="1"/>
  <c r="Y47" i="22" s="1"/>
  <c r="AO29" i="22"/>
  <c r="A29" i="22"/>
  <c r="A51" i="22" s="1"/>
  <c r="AG51" i="22" s="1"/>
  <c r="AO33" i="22"/>
  <c r="A33" i="22"/>
  <c r="A55" i="22" s="1"/>
  <c r="P55" i="22" s="1"/>
  <c r="AO32" i="22"/>
  <c r="A32" i="22"/>
  <c r="A54" i="22" s="1"/>
  <c r="AD54" i="22" s="1"/>
  <c r="AO26" i="22"/>
  <c r="A26" i="22"/>
  <c r="A48" i="22" s="1"/>
  <c r="O48" i="22" s="1"/>
  <c r="AO34" i="22"/>
  <c r="A34" i="22"/>
  <c r="A56" i="22" s="1"/>
  <c r="H56" i="22" s="1"/>
  <c r="AO38" i="22"/>
  <c r="A38" i="22"/>
  <c r="A60" i="22" s="1"/>
  <c r="E60" i="22" s="1"/>
  <c r="AO42" i="22"/>
  <c r="A42" i="22"/>
  <c r="A64" i="22" s="1"/>
  <c r="AG64" i="22" s="1"/>
  <c r="AO28" i="22"/>
  <c r="A28" i="22"/>
  <c r="A50" i="22" s="1"/>
  <c r="AC50" i="22" s="1"/>
  <c r="AO30" i="22"/>
  <c r="A30" i="22"/>
  <c r="A52" i="22" s="1"/>
  <c r="L52" i="22" s="1"/>
  <c r="AO27" i="22"/>
  <c r="A27" i="22"/>
  <c r="A49" i="22" s="1"/>
  <c r="K49" i="22" s="1"/>
  <c r="AO31" i="22"/>
  <c r="A31" i="22"/>
  <c r="A53" i="22" s="1"/>
  <c r="C53" i="22" s="1"/>
  <c r="AO35" i="22"/>
  <c r="A35" i="22"/>
  <c r="A57" i="22" s="1"/>
  <c r="L57" i="22" s="1"/>
  <c r="AO87" i="22"/>
  <c r="A87" i="22"/>
  <c r="A109" i="22" s="1"/>
  <c r="A131" i="22" s="1"/>
  <c r="E65" i="22"/>
  <c r="M65" i="22"/>
  <c r="Q65" i="22"/>
  <c r="U65" i="22"/>
  <c r="Y65" i="22"/>
  <c r="AC65" i="22"/>
  <c r="AG65" i="22"/>
  <c r="AK65" i="22"/>
  <c r="A36" i="22"/>
  <c r="A58" i="22" s="1"/>
  <c r="K58" i="22" s="1"/>
  <c r="A37" i="22"/>
  <c r="A59" i="22" s="1"/>
  <c r="B59" i="22" s="1"/>
  <c r="A39" i="22"/>
  <c r="A61" i="22" s="1"/>
  <c r="P61" i="22" s="1"/>
  <c r="A40" i="22"/>
  <c r="A62" i="22" s="1"/>
  <c r="C62" i="22" s="1"/>
  <c r="A41" i="22"/>
  <c r="A63" i="22" s="1"/>
  <c r="AM63" i="22" s="1"/>
  <c r="J57" i="22"/>
  <c r="E62" i="22"/>
  <c r="AC62" i="22"/>
  <c r="B65" i="22"/>
  <c r="F65" i="22"/>
  <c r="J65" i="22"/>
  <c r="N65" i="22"/>
  <c r="R65" i="22"/>
  <c r="V65" i="22"/>
  <c r="Z65" i="22"/>
  <c r="AH65" i="22"/>
  <c r="AL65" i="22"/>
  <c r="R62" i="22"/>
  <c r="AH62" i="22"/>
  <c r="C65" i="22"/>
  <c r="G65" i="22"/>
  <c r="K65" i="22"/>
  <c r="O65" i="22"/>
  <c r="S65" i="22"/>
  <c r="W65" i="22"/>
  <c r="AA65" i="22"/>
  <c r="AE65" i="22"/>
  <c r="AI65" i="22"/>
  <c r="AM65" i="22"/>
  <c r="E31" i="59"/>
  <c r="F10" i="59"/>
  <c r="E35" i="59"/>
  <c r="F36" i="59"/>
  <c r="E17" i="59"/>
  <c r="P18" i="31"/>
  <c r="P20" i="31"/>
  <c r="F12" i="59"/>
  <c r="F2" i="59"/>
  <c r="P4" i="31"/>
  <c r="F28" i="59"/>
  <c r="P12" i="31"/>
  <c r="F18" i="59"/>
  <c r="F8" i="59"/>
  <c r="E33" i="59"/>
  <c r="F16" i="59"/>
  <c r="H7" i="31"/>
  <c r="P5" i="31"/>
  <c r="F4" i="59"/>
  <c r="F38" i="59"/>
  <c r="F34" i="59"/>
  <c r="E41" i="59"/>
  <c r="E5" i="59"/>
  <c r="E13" i="59"/>
  <c r="E21" i="59"/>
  <c r="F24" i="59"/>
  <c r="E27" i="59"/>
  <c r="E39" i="59"/>
  <c r="F40" i="59"/>
  <c r="E43" i="59"/>
  <c r="F26" i="59"/>
  <c r="F30" i="59"/>
  <c r="E37" i="59"/>
  <c r="P16" i="31"/>
  <c r="E25" i="59"/>
  <c r="M5" i="31"/>
  <c r="Q7" i="31"/>
  <c r="P8" i="31"/>
  <c r="P9" i="31"/>
  <c r="P10" i="31"/>
  <c r="Q15" i="31"/>
  <c r="E20" i="59"/>
  <c r="P7" i="31"/>
  <c r="H8" i="31"/>
  <c r="M13" i="31"/>
  <c r="G15" i="31"/>
  <c r="H15" i="31" s="1"/>
  <c r="Q16" i="31"/>
  <c r="L20" i="31"/>
  <c r="M20" i="31" s="1"/>
  <c r="P21" i="31"/>
  <c r="E2" i="59"/>
  <c r="E8" i="59"/>
  <c r="E10" i="59"/>
  <c r="E16" i="59"/>
  <c r="E18" i="59"/>
  <c r="E30" i="59"/>
  <c r="F35" i="59"/>
  <c r="Q8" i="31"/>
  <c r="P13" i="31"/>
  <c r="P17" i="31"/>
  <c r="F9" i="59"/>
  <c r="F17" i="59"/>
  <c r="E26" i="59"/>
  <c r="F31" i="59"/>
  <c r="E42" i="59"/>
  <c r="E4" i="59"/>
  <c r="F7" i="59"/>
  <c r="E9" i="59"/>
  <c r="E12" i="59"/>
  <c r="F15" i="59"/>
  <c r="F27" i="59"/>
  <c r="E29" i="59"/>
  <c r="F32" i="59"/>
  <c r="E38" i="59"/>
  <c r="F43" i="59"/>
  <c r="G43" i="59" s="1"/>
  <c r="T21" i="31" s="1"/>
  <c r="U21" i="31" s="1"/>
  <c r="K22" i="31"/>
  <c r="Q4" i="31"/>
  <c r="P15" i="31"/>
  <c r="H16" i="31"/>
  <c r="M21" i="31"/>
  <c r="F5" i="59"/>
  <c r="F13" i="59"/>
  <c r="F21" i="59"/>
  <c r="E34" i="59"/>
  <c r="F39" i="59"/>
  <c r="G5" i="31"/>
  <c r="Q6" i="31"/>
  <c r="G13" i="31"/>
  <c r="H13" i="31" s="1"/>
  <c r="Q14" i="31"/>
  <c r="O22" i="31"/>
  <c r="E3" i="59"/>
  <c r="E11" i="59"/>
  <c r="E19" i="59"/>
  <c r="N22" i="31"/>
  <c r="P2" i="31"/>
  <c r="L14" i="31"/>
  <c r="M14" i="31" s="1"/>
  <c r="F22" i="31"/>
  <c r="G21" i="31"/>
  <c r="H21" i="31" s="1"/>
  <c r="P3" i="31"/>
  <c r="L6" i="31"/>
  <c r="M6" i="31" s="1"/>
  <c r="P11" i="31"/>
  <c r="P19" i="31"/>
  <c r="F6" i="59"/>
  <c r="F14" i="59"/>
  <c r="F25" i="59"/>
  <c r="E28" i="59"/>
  <c r="F33" i="59"/>
  <c r="E36" i="59"/>
  <c r="F41" i="59"/>
  <c r="G9" i="31"/>
  <c r="H9" i="31" s="1"/>
  <c r="G17" i="31"/>
  <c r="H17" i="31" s="1"/>
  <c r="E7" i="59"/>
  <c r="E15" i="59"/>
  <c r="J22" i="31"/>
  <c r="L2" i="31"/>
  <c r="E22" i="31"/>
  <c r="Q3" i="31"/>
  <c r="H4" i="31"/>
  <c r="P6" i="31"/>
  <c r="M9" i="31"/>
  <c r="L10" i="31"/>
  <c r="M10" i="31" s="1"/>
  <c r="Q11" i="31"/>
  <c r="H12" i="31"/>
  <c r="P14" i="31"/>
  <c r="M17" i="31"/>
  <c r="L18" i="31"/>
  <c r="M18" i="31" s="1"/>
  <c r="Q19" i="31"/>
  <c r="H20" i="31"/>
  <c r="F3" i="59"/>
  <c r="E6" i="59"/>
  <c r="F11" i="59"/>
  <c r="E14" i="59"/>
  <c r="F19" i="59"/>
  <c r="E24" i="59"/>
  <c r="F29" i="59"/>
  <c r="E32" i="59"/>
  <c r="F37" i="59"/>
  <c r="E40" i="59"/>
  <c r="I22" i="31"/>
  <c r="R58" i="22" l="1"/>
  <c r="S60" i="22"/>
  <c r="G55" i="22"/>
  <c r="J62" i="22"/>
  <c r="Y62" i="22"/>
  <c r="AL52" i="14"/>
  <c r="AL62" i="22"/>
  <c r="I62" i="22"/>
  <c r="L63" i="14"/>
  <c r="K52" i="14"/>
  <c r="Y52" i="14"/>
  <c r="P52" i="14"/>
  <c r="AK61" i="14"/>
  <c r="G20" i="59"/>
  <c r="R20" i="31" s="1"/>
  <c r="S20" i="31" s="1"/>
  <c r="T49" i="14"/>
  <c r="AB49" i="14"/>
  <c r="Q49" i="14"/>
  <c r="U49" i="14"/>
  <c r="J49" i="14"/>
  <c r="AJ49" i="14"/>
  <c r="I49" i="14"/>
  <c r="V49" i="14"/>
  <c r="P49" i="14"/>
  <c r="B49" i="14"/>
  <c r="W49" i="14"/>
  <c r="AC49" i="14"/>
  <c r="AM49" i="14"/>
  <c r="AA49" i="14"/>
  <c r="AH49" i="14"/>
  <c r="L49" i="14"/>
  <c r="E49" i="14"/>
  <c r="K49" i="14"/>
  <c r="N49" i="14"/>
  <c r="D49" i="14"/>
  <c r="AL49" i="14"/>
  <c r="AK49" i="14"/>
  <c r="S49" i="14"/>
  <c r="M49" i="14"/>
  <c r="C49" i="14"/>
  <c r="AG49" i="14"/>
  <c r="AF49" i="14"/>
  <c r="A71" i="14"/>
  <c r="A93" i="14" s="1"/>
  <c r="A115" i="14" s="1"/>
  <c r="Y49" i="14"/>
  <c r="F49" i="14"/>
  <c r="O49" i="14"/>
  <c r="R49" i="14"/>
  <c r="G49" i="14"/>
  <c r="AI49" i="14"/>
  <c r="X49" i="14"/>
  <c r="AE49" i="14"/>
  <c r="Z49" i="14"/>
  <c r="AO71" i="14"/>
  <c r="Z56" i="22"/>
  <c r="C54" i="14"/>
  <c r="A76" i="14"/>
  <c r="A98" i="14" s="1"/>
  <c r="A120" i="14" s="1"/>
  <c r="T56" i="14"/>
  <c r="V54" i="14"/>
  <c r="Q53" i="14"/>
  <c r="Z53" i="14"/>
  <c r="AH58" i="14"/>
  <c r="Z62" i="22"/>
  <c r="F62" i="22"/>
  <c r="D63" i="22"/>
  <c r="U62" i="22"/>
  <c r="D61" i="14"/>
  <c r="AL61" i="14"/>
  <c r="U60" i="14"/>
  <c r="Q56" i="14"/>
  <c r="Y61" i="14"/>
  <c r="I61" i="14"/>
  <c r="S54" i="14"/>
  <c r="Y53" i="14"/>
  <c r="K46" i="14"/>
  <c r="N54" i="14"/>
  <c r="U54" i="14"/>
  <c r="AA54" i="14"/>
  <c r="R53" i="14"/>
  <c r="T46" i="14"/>
  <c r="AJ60" i="14"/>
  <c r="X53" i="14"/>
  <c r="N46" i="14"/>
  <c r="AE61" i="14"/>
  <c r="AB61" i="14"/>
  <c r="A83" i="14"/>
  <c r="A105" i="14" s="1"/>
  <c r="A127" i="14" s="1"/>
  <c r="AO83" i="14"/>
  <c r="AA53" i="14"/>
  <c r="A75" i="14"/>
  <c r="A97" i="14" s="1"/>
  <c r="A119" i="14" s="1"/>
  <c r="AB46" i="14"/>
  <c r="A68" i="14"/>
  <c r="A90" i="14" s="1"/>
  <c r="A112" i="14" s="1"/>
  <c r="V61" i="14"/>
  <c r="F61" i="14"/>
  <c r="X61" i="14"/>
  <c r="AD52" i="22"/>
  <c r="B60" i="14"/>
  <c r="E60" i="14"/>
  <c r="W54" i="14"/>
  <c r="AH54" i="14"/>
  <c r="AH60" i="14"/>
  <c r="Y63" i="22"/>
  <c r="V62" i="22"/>
  <c r="B62" i="22"/>
  <c r="AK62" i="22"/>
  <c r="M62" i="22"/>
  <c r="R60" i="14"/>
  <c r="S61" i="14"/>
  <c r="Q60" i="14"/>
  <c r="U61" i="14"/>
  <c r="E61" i="14"/>
  <c r="O54" i="14"/>
  <c r="I53" i="14"/>
  <c r="G46" i="14"/>
  <c r="M54" i="14"/>
  <c r="AB54" i="14"/>
  <c r="AI54" i="14"/>
  <c r="B53" i="14"/>
  <c r="H61" i="14"/>
  <c r="P61" i="14"/>
  <c r="T53" i="14"/>
  <c r="J46" i="14"/>
  <c r="AF61" i="14"/>
  <c r="AJ61" i="14"/>
  <c r="Z61" i="14"/>
  <c r="S53" i="14"/>
  <c r="AF54" i="14"/>
  <c r="G53" i="14"/>
  <c r="AC53" i="14"/>
  <c r="AO75" i="14"/>
  <c r="AC46" i="14"/>
  <c r="Z46" i="14"/>
  <c r="R61" i="14"/>
  <c r="AK50" i="14"/>
  <c r="G36" i="59"/>
  <c r="T14" i="31" s="1"/>
  <c r="U14" i="31" s="1"/>
  <c r="Y22" i="31"/>
  <c r="V22" i="31"/>
  <c r="G18" i="59"/>
  <c r="R18" i="31" s="1"/>
  <c r="S18" i="31" s="1"/>
  <c r="G31" i="59"/>
  <c r="T9" i="31" s="1"/>
  <c r="U9" i="31" s="1"/>
  <c r="G17" i="59"/>
  <c r="R17" i="31" s="1"/>
  <c r="S17" i="31" s="1"/>
  <c r="C46" i="22"/>
  <c r="AJ63" i="22"/>
  <c r="N60" i="22"/>
  <c r="V46" i="22"/>
  <c r="Z55" i="22"/>
  <c r="R46" i="22"/>
  <c r="X60" i="22"/>
  <c r="AM55" i="22"/>
  <c r="AI46" i="22"/>
  <c r="B55" i="22"/>
  <c r="O46" i="22"/>
  <c r="AG55" i="22"/>
  <c r="AL46" i="22"/>
  <c r="F46" i="22"/>
  <c r="C55" i="22"/>
  <c r="AM46" i="22"/>
  <c r="Y59" i="22"/>
  <c r="AM60" i="22"/>
  <c r="AH60" i="22"/>
  <c r="AI55" i="22"/>
  <c r="W47" i="22"/>
  <c r="K46" i="22"/>
  <c r="G46" i="22"/>
  <c r="M55" i="22"/>
  <c r="AH46" i="22"/>
  <c r="B46" i="22"/>
  <c r="U63" i="22"/>
  <c r="N58" i="22"/>
  <c r="X63" i="22"/>
  <c r="I58" i="22"/>
  <c r="J56" i="22"/>
  <c r="Z52" i="22"/>
  <c r="U48" i="22"/>
  <c r="Q46" i="22"/>
  <c r="AM63" i="14"/>
  <c r="D63" i="14"/>
  <c r="J62" i="14"/>
  <c r="N58" i="14"/>
  <c r="K63" i="14"/>
  <c r="E62" i="14"/>
  <c r="M56" i="14"/>
  <c r="Y65" i="14"/>
  <c r="AL62" i="14"/>
  <c r="G62" i="14"/>
  <c r="S58" i="14"/>
  <c r="K56" i="14"/>
  <c r="AJ57" i="14"/>
  <c r="L56" i="14"/>
  <c r="T58" i="14"/>
  <c r="AJ62" i="14"/>
  <c r="AI58" i="14"/>
  <c r="AC58" i="22"/>
  <c r="I63" i="22"/>
  <c r="AH58" i="22"/>
  <c r="B58" i="22"/>
  <c r="T63" i="22"/>
  <c r="L59" i="22"/>
  <c r="L50" i="22"/>
  <c r="X65" i="14"/>
  <c r="T63" i="14"/>
  <c r="AK62" i="14"/>
  <c r="F62" i="14"/>
  <c r="AK56" i="14"/>
  <c r="AL63" i="14"/>
  <c r="G63" i="14"/>
  <c r="Y56" i="14"/>
  <c r="I56" i="14"/>
  <c r="M65" i="14"/>
  <c r="W62" i="14"/>
  <c r="C62" i="14"/>
  <c r="C58" i="14"/>
  <c r="C56" i="14"/>
  <c r="AD57" i="14"/>
  <c r="AM62" i="14"/>
  <c r="AD62" i="14"/>
  <c r="Y58" i="14"/>
  <c r="H58" i="14"/>
  <c r="J57" i="14"/>
  <c r="AK63" i="22"/>
  <c r="E63" i="22"/>
  <c r="AD58" i="22"/>
  <c r="H63" i="22"/>
  <c r="AK58" i="22"/>
  <c r="AE56" i="22"/>
  <c r="AD56" i="22"/>
  <c r="U49" i="22"/>
  <c r="AC56" i="22"/>
  <c r="P63" i="14"/>
  <c r="V62" i="14"/>
  <c r="W65" i="14"/>
  <c r="W63" i="14"/>
  <c r="U62" i="14"/>
  <c r="U56" i="14"/>
  <c r="E56" i="14"/>
  <c r="AM57" i="14"/>
  <c r="S62" i="14"/>
  <c r="M57" i="14"/>
  <c r="Y62" i="14"/>
  <c r="H62" i="14"/>
  <c r="I62" i="14"/>
  <c r="AJ58" i="14"/>
  <c r="E54" i="14"/>
  <c r="O61" i="22"/>
  <c r="T60" i="22"/>
  <c r="AI60" i="22"/>
  <c r="K60" i="22"/>
  <c r="AD60" i="22"/>
  <c r="J60" i="22"/>
  <c r="T59" i="14"/>
  <c r="J58" i="14"/>
  <c r="W57" i="14"/>
  <c r="O58" i="14"/>
  <c r="Y57" i="14"/>
  <c r="I57" i="14"/>
  <c r="AA57" i="14"/>
  <c r="AC57" i="14"/>
  <c r="AH57" i="14"/>
  <c r="M58" i="14"/>
  <c r="AK58" i="14"/>
  <c r="U58" i="14"/>
  <c r="D58" i="14"/>
  <c r="AG58" i="14"/>
  <c r="AC58" i="14"/>
  <c r="A80" i="14"/>
  <c r="A102" i="14" s="1"/>
  <c r="A124" i="14" s="1"/>
  <c r="AO80" i="14"/>
  <c r="K57" i="14"/>
  <c r="F57" i="14"/>
  <c r="AA60" i="22"/>
  <c r="G60" i="22"/>
  <c r="Z60" i="22"/>
  <c r="B60" i="22"/>
  <c r="G51" i="22"/>
  <c r="AA46" i="22"/>
  <c r="D51" i="22"/>
  <c r="AE46" i="22"/>
  <c r="AD46" i="22"/>
  <c r="N46" i="22"/>
  <c r="AK46" i="22"/>
  <c r="P65" i="14"/>
  <c r="V58" i="14"/>
  <c r="F58" i="14"/>
  <c r="O65" i="14"/>
  <c r="AL57" i="14"/>
  <c r="G57" i="14"/>
  <c r="I65" i="14"/>
  <c r="AL58" i="14"/>
  <c r="K58" i="14"/>
  <c r="U57" i="14"/>
  <c r="E57" i="14"/>
  <c r="AI57" i="14"/>
  <c r="AG57" i="14"/>
  <c r="A79" i="14"/>
  <c r="A101" i="14" s="1"/>
  <c r="A123" i="14" s="1"/>
  <c r="AM58" i="14"/>
  <c r="D56" i="14"/>
  <c r="T57" i="14"/>
  <c r="AE57" i="14"/>
  <c r="E58" i="14"/>
  <c r="Q58" i="14"/>
  <c r="AF58" i="14"/>
  <c r="Z58" i="14"/>
  <c r="AA58" i="14"/>
  <c r="X58" i="14"/>
  <c r="C57" i="14"/>
  <c r="AK57" i="14"/>
  <c r="AJ60" i="22"/>
  <c r="P60" i="22"/>
  <c r="T64" i="22"/>
  <c r="AF60" i="22"/>
  <c r="D60" i="22"/>
  <c r="AI64" i="22"/>
  <c r="W60" i="22"/>
  <c r="C60" i="22"/>
  <c r="Z64" i="22"/>
  <c r="R60" i="22"/>
  <c r="C51" i="22"/>
  <c r="B51" i="22"/>
  <c r="S46" i="22"/>
  <c r="AK60" i="22"/>
  <c r="W46" i="22"/>
  <c r="Z46" i="22"/>
  <c r="J46" i="22"/>
  <c r="U46" i="22"/>
  <c r="R58" i="14"/>
  <c r="B58" i="14"/>
  <c r="G65" i="14"/>
  <c r="E65" i="14"/>
  <c r="W58" i="14"/>
  <c r="G58" i="14"/>
  <c r="Q57" i="14"/>
  <c r="O57" i="14"/>
  <c r="AB57" i="14"/>
  <c r="Z57" i="14"/>
  <c r="AO79" i="14"/>
  <c r="L58" i="14"/>
  <c r="L57" i="14"/>
  <c r="I58" i="14"/>
  <c r="AB58" i="14"/>
  <c r="AD58" i="14"/>
  <c r="AE58" i="14"/>
  <c r="V57" i="14"/>
  <c r="H62" i="22"/>
  <c r="L58" i="22"/>
  <c r="Q60" i="22"/>
  <c r="O58" i="22"/>
  <c r="AA52" i="22"/>
  <c r="Q63" i="14"/>
  <c r="W51" i="14"/>
  <c r="G47" i="14"/>
  <c r="P47" i="14"/>
  <c r="C47" i="14"/>
  <c r="V63" i="14"/>
  <c r="W56" i="14"/>
  <c r="H54" i="14"/>
  <c r="E53" i="14"/>
  <c r="S62" i="22"/>
  <c r="I60" i="22"/>
  <c r="I51" i="14"/>
  <c r="AM56" i="14"/>
  <c r="L46" i="14"/>
  <c r="W50" i="22"/>
  <c r="AG46" i="22"/>
  <c r="I46" i="22"/>
  <c r="X46" i="22"/>
  <c r="O59" i="14"/>
  <c r="AK63" i="14"/>
  <c r="B56" i="14"/>
  <c r="AJ62" i="22"/>
  <c r="U60" i="22"/>
  <c r="S56" i="22"/>
  <c r="Y46" i="22"/>
  <c r="E46" i="22"/>
  <c r="S47" i="14"/>
  <c r="H56" i="14"/>
  <c r="P59" i="14"/>
  <c r="G59" i="14"/>
  <c r="AE60" i="14"/>
  <c r="C60" i="14"/>
  <c r="S60" i="14"/>
  <c r="F60" i="14"/>
  <c r="D60" i="14"/>
  <c r="T60" i="14"/>
  <c r="G60" i="14"/>
  <c r="W60" i="14"/>
  <c r="V60" i="14"/>
  <c r="H60" i="14"/>
  <c r="X60" i="14"/>
  <c r="AF60" i="14"/>
  <c r="AI60" i="14"/>
  <c r="AD60" i="14"/>
  <c r="I60" i="14"/>
  <c r="Y60" i="14"/>
  <c r="AK60" i="14"/>
  <c r="N60" i="14"/>
  <c r="K60" i="14"/>
  <c r="AL60" i="14"/>
  <c r="L60" i="14"/>
  <c r="AM60" i="14"/>
  <c r="AG60" i="14"/>
  <c r="AB60" i="14"/>
  <c r="AA60" i="14"/>
  <c r="V59" i="14"/>
  <c r="K59" i="14"/>
  <c r="D59" i="14"/>
  <c r="AM59" i="14"/>
  <c r="I59" i="14"/>
  <c r="X48" i="14"/>
  <c r="AM48" i="14"/>
  <c r="Y48" i="14"/>
  <c r="P64" i="22"/>
  <c r="S64" i="22"/>
  <c r="Q51" i="22"/>
  <c r="M51" i="22"/>
  <c r="Y59" i="14"/>
  <c r="K57" i="22"/>
  <c r="AD61" i="22"/>
  <c r="J63" i="22"/>
  <c r="Z63" i="22"/>
  <c r="S63" i="22"/>
  <c r="D62" i="22"/>
  <c r="AM59" i="22"/>
  <c r="AM51" i="22"/>
  <c r="AB50" i="22"/>
  <c r="I52" i="22"/>
  <c r="S50" i="22"/>
  <c r="N63" i="22"/>
  <c r="Q56" i="22"/>
  <c r="L59" i="14"/>
  <c r="F65" i="14"/>
  <c r="S65" i="14"/>
  <c r="AK65" i="14"/>
  <c r="B65" i="14"/>
  <c r="Q65" i="14"/>
  <c r="AL65" i="14"/>
  <c r="H65" i="14"/>
  <c r="Q59" i="14"/>
  <c r="AL48" i="14"/>
  <c r="A82" i="14"/>
  <c r="A104" i="14" s="1"/>
  <c r="A126" i="14" s="1"/>
  <c r="F59" i="14"/>
  <c r="O60" i="14"/>
  <c r="AK47" i="22"/>
  <c r="AJ47" i="22"/>
  <c r="V47" i="22"/>
  <c r="Q57" i="22"/>
  <c r="L54" i="22"/>
  <c r="S47" i="22"/>
  <c r="B47" i="22"/>
  <c r="Z50" i="22"/>
  <c r="AE50" i="22"/>
  <c r="AE61" i="22"/>
  <c r="AC59" i="22"/>
  <c r="N61" i="22"/>
  <c r="AD64" i="22"/>
  <c r="C63" i="22"/>
  <c r="AB58" i="22"/>
  <c r="AI51" i="22"/>
  <c r="X50" i="22"/>
  <c r="K50" i="22"/>
  <c r="P51" i="22"/>
  <c r="M64" i="22"/>
  <c r="AE62" i="22"/>
  <c r="AA58" i="22"/>
  <c r="L56" i="22"/>
  <c r="AG56" i="22"/>
  <c r="K54" i="22"/>
  <c r="H52" i="22"/>
  <c r="AD50" i="22"/>
  <c r="W59" i="14"/>
  <c r="J63" i="14"/>
  <c r="M63" i="14"/>
  <c r="C63" i="14"/>
  <c r="S63" i="14"/>
  <c r="H63" i="14"/>
  <c r="X63" i="14"/>
  <c r="O47" i="14"/>
  <c r="T47" i="14"/>
  <c r="F47" i="14"/>
  <c r="D47" i="14"/>
  <c r="X47" i="14"/>
  <c r="Y47" i="14"/>
  <c r="J47" i="14"/>
  <c r="H47" i="14"/>
  <c r="U63" i="14"/>
  <c r="M47" i="14"/>
  <c r="C65" i="14"/>
  <c r="R65" i="14"/>
  <c r="AO82" i="14"/>
  <c r="X52" i="14"/>
  <c r="E52" i="14"/>
  <c r="H52" i="14"/>
  <c r="I52" i="14"/>
  <c r="AM52" i="14"/>
  <c r="V52" i="14"/>
  <c r="D52" i="14"/>
  <c r="AE62" i="14"/>
  <c r="Z62" i="14"/>
  <c r="AB62" i="14"/>
  <c r="Q62" i="14"/>
  <c r="D62" i="14"/>
  <c r="AA62" i="14"/>
  <c r="AO84" i="14"/>
  <c r="A84" i="14"/>
  <c r="A106" i="14" s="1"/>
  <c r="A128" i="14" s="1"/>
  <c r="L62" i="14"/>
  <c r="T62" i="14"/>
  <c r="O62" i="14"/>
  <c r="B62" i="14"/>
  <c r="R62" i="14"/>
  <c r="P62" i="14"/>
  <c r="AH62" i="14"/>
  <c r="AC62" i="14"/>
  <c r="AG62" i="14"/>
  <c r="X62" i="14"/>
  <c r="Z54" i="14"/>
  <c r="L54" i="14"/>
  <c r="AM54" i="14"/>
  <c r="I54" i="14"/>
  <c r="Q54" i="14"/>
  <c r="B54" i="14"/>
  <c r="P54" i="14"/>
  <c r="Y54" i="14"/>
  <c r="F54" i="14"/>
  <c r="AE54" i="14"/>
  <c r="AG54" i="14"/>
  <c r="K54" i="14"/>
  <c r="AL54" i="14"/>
  <c r="AD54" i="14"/>
  <c r="D54" i="14"/>
  <c r="T54" i="14"/>
  <c r="J54" i="14"/>
  <c r="AJ54" i="14"/>
  <c r="R54" i="14"/>
  <c r="P60" i="14"/>
  <c r="AK54" i="14"/>
  <c r="W53" i="14"/>
  <c r="P53" i="14"/>
  <c r="H46" i="14"/>
  <c r="L53" i="14"/>
  <c r="L60" i="22"/>
  <c r="M53" i="14"/>
  <c r="Q51" i="14"/>
  <c r="O46" i="14"/>
  <c r="E46" i="14"/>
  <c r="J53" i="14"/>
  <c r="P57" i="14"/>
  <c r="J56" i="14"/>
  <c r="H53" i="14"/>
  <c r="AM51" i="14"/>
  <c r="C53" i="14"/>
  <c r="I46" i="14"/>
  <c r="N53" i="14"/>
  <c r="D46" i="14"/>
  <c r="AB53" i="14"/>
  <c r="AM53" i="14"/>
  <c r="AI53" i="14"/>
  <c r="AD53" i="14"/>
  <c r="M46" i="14"/>
  <c r="B46" i="14"/>
  <c r="AD46" i="14"/>
  <c r="AF46" i="14"/>
  <c r="AO68" i="14"/>
  <c r="G56" i="14"/>
  <c r="K53" i="14"/>
  <c r="R57" i="14"/>
  <c r="B57" i="14"/>
  <c r="AK53" i="14"/>
  <c r="X57" i="14"/>
  <c r="D53" i="14"/>
  <c r="AK46" i="14"/>
  <c r="F53" i="14"/>
  <c r="AF53" i="14"/>
  <c r="U53" i="14"/>
  <c r="AE53" i="14"/>
  <c r="F46" i="14"/>
  <c r="AH46" i="14"/>
  <c r="AJ46" i="14"/>
  <c r="AA46" i="14"/>
  <c r="S57" i="14"/>
  <c r="Q46" i="14"/>
  <c r="R46" i="14"/>
  <c r="N57" i="14"/>
  <c r="X46" i="14"/>
  <c r="H57" i="14"/>
  <c r="P49" i="22"/>
  <c r="D49" i="22"/>
  <c r="AH49" i="22"/>
  <c r="Z54" i="22"/>
  <c r="V49" i="22"/>
  <c r="C49" i="22"/>
  <c r="AO77" i="14"/>
  <c r="A77" i="14"/>
  <c r="A99" i="14" s="1"/>
  <c r="A121" i="14" s="1"/>
  <c r="AJ55" i="14"/>
  <c r="AF55" i="14"/>
  <c r="AB55" i="14"/>
  <c r="AI55" i="14"/>
  <c r="AE55" i="14"/>
  <c r="AH55" i="14"/>
  <c r="AA55" i="14"/>
  <c r="AG55" i="14"/>
  <c r="Z55" i="14"/>
  <c r="AC55" i="14"/>
  <c r="AL55" i="14"/>
  <c r="C55" i="14"/>
  <c r="AD55" i="14"/>
  <c r="Y55" i="14"/>
  <c r="F55" i="14"/>
  <c r="P55" i="14"/>
  <c r="F48" i="14"/>
  <c r="M48" i="14"/>
  <c r="G55" i="14"/>
  <c r="AA61" i="22"/>
  <c r="J61" i="22"/>
  <c r="E61" i="22"/>
  <c r="AI59" i="22"/>
  <c r="AK49" i="22"/>
  <c r="AC52" i="22"/>
  <c r="H51" i="22"/>
  <c r="AO73" i="14"/>
  <c r="A73" i="14"/>
  <c r="A95" i="14" s="1"/>
  <c r="A117" i="14" s="1"/>
  <c r="AJ51" i="14"/>
  <c r="AF51" i="14"/>
  <c r="AB51" i="14"/>
  <c r="AH51" i="14"/>
  <c r="AC51" i="14"/>
  <c r="AG51" i="14"/>
  <c r="AA51" i="14"/>
  <c r="AD51" i="14"/>
  <c r="Y51" i="14"/>
  <c r="U51" i="14"/>
  <c r="Z51" i="14"/>
  <c r="AI51" i="14"/>
  <c r="AE51" i="14"/>
  <c r="Q55" i="14"/>
  <c r="M51" i="14"/>
  <c r="W48" i="14"/>
  <c r="K51" i="14"/>
  <c r="Q48" i="14"/>
  <c r="R51" i="14"/>
  <c r="L48" i="14"/>
  <c r="AM55" i="14"/>
  <c r="L55" i="14"/>
  <c r="X51" i="14"/>
  <c r="H51" i="14"/>
  <c r="AK48" i="14"/>
  <c r="B48" i="14"/>
  <c r="O55" i="14"/>
  <c r="AL51" i="14"/>
  <c r="E48" i="14"/>
  <c r="V51" i="14"/>
  <c r="S51" i="14"/>
  <c r="I55" i="14"/>
  <c r="O48" i="14"/>
  <c r="AK59" i="14"/>
  <c r="AK55" i="14"/>
  <c r="AK51" i="14"/>
  <c r="D48" i="14"/>
  <c r="B55" i="14"/>
  <c r="K61" i="22"/>
  <c r="Z61" i="22"/>
  <c r="H54" i="22"/>
  <c r="Q49" i="22"/>
  <c r="X61" i="22"/>
  <c r="AL59" i="22"/>
  <c r="AE54" i="22"/>
  <c r="J54" i="22"/>
  <c r="R49" i="22"/>
  <c r="T47" i="22"/>
  <c r="AG47" i="22"/>
  <c r="AD62" i="22"/>
  <c r="N62" i="22"/>
  <c r="AM61" i="22"/>
  <c r="W61" i="22"/>
  <c r="G61" i="22"/>
  <c r="AB60" i="22"/>
  <c r="H60" i="22"/>
  <c r="M59" i="22"/>
  <c r="AG62" i="22"/>
  <c r="Q62" i="22"/>
  <c r="AL61" i="22"/>
  <c r="V61" i="22"/>
  <c r="F61" i="22"/>
  <c r="AE60" i="22"/>
  <c r="O60" i="22"/>
  <c r="AF59" i="22"/>
  <c r="AI63" i="22"/>
  <c r="X62" i="22"/>
  <c r="Y61" i="22"/>
  <c r="AL60" i="22"/>
  <c r="V60" i="22"/>
  <c r="F60" i="22"/>
  <c r="G59" i="22"/>
  <c r="H58" i="22"/>
  <c r="N56" i="22"/>
  <c r="W55" i="22"/>
  <c r="AB54" i="22"/>
  <c r="N52" i="22"/>
  <c r="W51" i="22"/>
  <c r="AG49" i="22"/>
  <c r="I49" i="22"/>
  <c r="AM47" i="22"/>
  <c r="G47" i="22"/>
  <c r="AH47" i="22"/>
  <c r="I54" i="22"/>
  <c r="O62" i="22"/>
  <c r="T61" i="22"/>
  <c r="Y60" i="22"/>
  <c r="R59" i="22"/>
  <c r="M56" i="22"/>
  <c r="V55" i="22"/>
  <c r="AA54" i="22"/>
  <c r="Y52" i="22"/>
  <c r="AJ49" i="22"/>
  <c r="AJ55" i="22"/>
  <c r="AJ51" i="22"/>
  <c r="X56" i="22"/>
  <c r="AC55" i="22"/>
  <c r="X52" i="22"/>
  <c r="AC51" i="22"/>
  <c r="AF55" i="22"/>
  <c r="K56" i="22"/>
  <c r="F49" i="22"/>
  <c r="D47" i="22"/>
  <c r="N51" i="22"/>
  <c r="X59" i="14"/>
  <c r="H59" i="14"/>
  <c r="S59" i="14"/>
  <c r="C59" i="14"/>
  <c r="AO85" i="14"/>
  <c r="AJ63" i="14"/>
  <c r="AF63" i="14"/>
  <c r="AB63" i="14"/>
  <c r="A85" i="14"/>
  <c r="A107" i="14" s="1"/>
  <c r="A129" i="14" s="1"/>
  <c r="AI63" i="14"/>
  <c r="AE63" i="14"/>
  <c r="AA63" i="14"/>
  <c r="AD63" i="14"/>
  <c r="AC63" i="14"/>
  <c r="AH63" i="14"/>
  <c r="AG63" i="14"/>
  <c r="Y63" i="14"/>
  <c r="Z63" i="14"/>
  <c r="AO69" i="14"/>
  <c r="A69" i="14"/>
  <c r="A91" i="14" s="1"/>
  <c r="A113" i="14" s="1"/>
  <c r="AJ47" i="14"/>
  <c r="AF47" i="14"/>
  <c r="AB47" i="14"/>
  <c r="AI47" i="14"/>
  <c r="AD47" i="14"/>
  <c r="AH47" i="14"/>
  <c r="AC47" i="14"/>
  <c r="Z47" i="14"/>
  <c r="AE47" i="14"/>
  <c r="AA47" i="14"/>
  <c r="AG47" i="14"/>
  <c r="U47" i="14"/>
  <c r="AL47" i="14"/>
  <c r="Q47" i="14"/>
  <c r="AO87" i="14"/>
  <c r="AH65" i="14"/>
  <c r="AD65" i="14"/>
  <c r="Z65" i="14"/>
  <c r="A87" i="14"/>
  <c r="A109" i="14" s="1"/>
  <c r="A131" i="14" s="1"/>
  <c r="AG65" i="14"/>
  <c r="AC65" i="14"/>
  <c r="AJ65" i="14"/>
  <c r="AF65" i="14"/>
  <c r="AI65" i="14"/>
  <c r="AE65" i="14"/>
  <c r="T65" i="14"/>
  <c r="D65" i="14"/>
  <c r="AM65" i="14"/>
  <c r="AA65" i="14"/>
  <c r="K65" i="14"/>
  <c r="L65" i="14"/>
  <c r="AB65" i="14"/>
  <c r="E63" i="14"/>
  <c r="M59" i="14"/>
  <c r="E55" i="14"/>
  <c r="O52" i="14"/>
  <c r="K48" i="14"/>
  <c r="I47" i="14"/>
  <c r="K55" i="14"/>
  <c r="M52" i="14"/>
  <c r="I48" i="14"/>
  <c r="J65" i="14"/>
  <c r="F63" i="14"/>
  <c r="R59" i="14"/>
  <c r="B51" i="14"/>
  <c r="R47" i="14"/>
  <c r="AO78" i="14"/>
  <c r="AG56" i="14"/>
  <c r="AC56" i="14"/>
  <c r="AJ56" i="14"/>
  <c r="AF56" i="14"/>
  <c r="AB56" i="14"/>
  <c r="AI56" i="14"/>
  <c r="AA56" i="14"/>
  <c r="AH56" i="14"/>
  <c r="Z56" i="14"/>
  <c r="AD56" i="14"/>
  <c r="V56" i="14"/>
  <c r="AE56" i="14"/>
  <c r="A78" i="14"/>
  <c r="A100" i="14" s="1"/>
  <c r="A122" i="14" s="1"/>
  <c r="AL56" i="14"/>
  <c r="F56" i="14"/>
  <c r="O56" i="14"/>
  <c r="R56" i="14"/>
  <c r="X55" i="14"/>
  <c r="H55" i="14"/>
  <c r="J52" i="14"/>
  <c r="T51" i="14"/>
  <c r="D51" i="14"/>
  <c r="V48" i="14"/>
  <c r="AM47" i="14"/>
  <c r="L47" i="14"/>
  <c r="U52" i="14"/>
  <c r="G51" i="14"/>
  <c r="W47" i="14"/>
  <c r="V65" i="14"/>
  <c r="N63" i="14"/>
  <c r="V55" i="14"/>
  <c r="F51" i="14"/>
  <c r="P48" i="14"/>
  <c r="W55" i="14"/>
  <c r="O51" i="14"/>
  <c r="K47" i="14"/>
  <c r="W52" i="14"/>
  <c r="E47" i="14"/>
  <c r="R55" i="14"/>
  <c r="N51" i="14"/>
  <c r="AK47" i="14"/>
  <c r="M55" i="14"/>
  <c r="N56" i="14"/>
  <c r="I61" i="22"/>
  <c r="AJ61" i="22"/>
  <c r="D61" i="22"/>
  <c r="AA49" i="22"/>
  <c r="U55" i="14"/>
  <c r="AO70" i="14"/>
  <c r="AG48" i="14"/>
  <c r="AC48" i="14"/>
  <c r="A70" i="14"/>
  <c r="A92" i="14" s="1"/>
  <c r="A114" i="14" s="1"/>
  <c r="AH48" i="14"/>
  <c r="AB48" i="14"/>
  <c r="AF48" i="14"/>
  <c r="AA48" i="14"/>
  <c r="AD48" i="14"/>
  <c r="N48" i="14"/>
  <c r="J48" i="14"/>
  <c r="AJ48" i="14"/>
  <c r="Z48" i="14"/>
  <c r="AI48" i="14"/>
  <c r="C48" i="14"/>
  <c r="AE48" i="14"/>
  <c r="H48" i="14"/>
  <c r="S48" i="14"/>
  <c r="AI61" i="22"/>
  <c r="S61" i="22"/>
  <c r="C61" i="22"/>
  <c r="AH61" i="22"/>
  <c r="R61" i="22"/>
  <c r="B61" i="22"/>
  <c r="P59" i="22"/>
  <c r="T62" i="22"/>
  <c r="U61" i="22"/>
  <c r="C59" i="22"/>
  <c r="S55" i="22"/>
  <c r="X54" i="22"/>
  <c r="J52" i="22"/>
  <c r="S51" i="22"/>
  <c r="Y49" i="22"/>
  <c r="E49" i="22"/>
  <c r="AI47" i="22"/>
  <c r="C47" i="22"/>
  <c r="R51" i="22"/>
  <c r="X49" i="22"/>
  <c r="Z47" i="22"/>
  <c r="W52" i="22"/>
  <c r="AI62" i="22"/>
  <c r="H61" i="22"/>
  <c r="F59" i="22"/>
  <c r="F55" i="22"/>
  <c r="O54" i="22"/>
  <c r="AH51" i="22"/>
  <c r="AB49" i="22"/>
  <c r="AD47" i="22"/>
  <c r="M54" i="22"/>
  <c r="X51" i="22"/>
  <c r="Q55" i="22"/>
  <c r="B49" i="22"/>
  <c r="AI49" i="22"/>
  <c r="AO81" i="14"/>
  <c r="AJ59" i="14"/>
  <c r="AF59" i="14"/>
  <c r="AB59" i="14"/>
  <c r="A81" i="14"/>
  <c r="A103" i="14" s="1"/>
  <c r="A125" i="14" s="1"/>
  <c r="AI59" i="14"/>
  <c r="AE59" i="14"/>
  <c r="AA59" i="14"/>
  <c r="AH59" i="14"/>
  <c r="Z59" i="14"/>
  <c r="AG59" i="14"/>
  <c r="AD59" i="14"/>
  <c r="AC59" i="14"/>
  <c r="U59" i="14"/>
  <c r="AL59" i="14"/>
  <c r="E59" i="14"/>
  <c r="G48" i="14"/>
  <c r="AO74" i="14"/>
  <c r="A74" i="14"/>
  <c r="A96" i="14" s="1"/>
  <c r="A118" i="14" s="1"/>
  <c r="AG52" i="14"/>
  <c r="AC52" i="14"/>
  <c r="AF52" i="14"/>
  <c r="AA52" i="14"/>
  <c r="AJ52" i="14"/>
  <c r="AE52" i="14"/>
  <c r="Z52" i="14"/>
  <c r="AH52" i="14"/>
  <c r="AB52" i="14"/>
  <c r="G52" i="14"/>
  <c r="AI52" i="14"/>
  <c r="C52" i="14"/>
  <c r="AD52" i="14"/>
  <c r="R52" i="14"/>
  <c r="N52" i="14"/>
  <c r="T55" i="14"/>
  <c r="D55" i="14"/>
  <c r="F52" i="14"/>
  <c r="P51" i="14"/>
  <c r="R48" i="14"/>
  <c r="Q52" i="14"/>
  <c r="U48" i="14"/>
  <c r="N65" i="14"/>
  <c r="B63" i="14"/>
  <c r="N59" i="14"/>
  <c r="X56" i="14"/>
  <c r="J55" i="14"/>
  <c r="T52" i="14"/>
  <c r="N47" i="14"/>
  <c r="S55" i="14"/>
  <c r="C51" i="14"/>
  <c r="I63" i="14"/>
  <c r="S52" i="14"/>
  <c r="J59" i="14"/>
  <c r="N55" i="14"/>
  <c r="L52" i="14"/>
  <c r="J51" i="14"/>
  <c r="T48" i="14"/>
  <c r="V47" i="14"/>
  <c r="E51" i="14"/>
  <c r="B52" i="14"/>
  <c r="G42" i="59"/>
  <c r="T20" i="31" s="1"/>
  <c r="U20" i="31" s="1"/>
  <c r="P22" i="31"/>
  <c r="AB22" i="31" s="1"/>
  <c r="AC22" i="31" s="1"/>
  <c r="G35" i="59"/>
  <c r="T13" i="31" s="1"/>
  <c r="U13" i="31" s="1"/>
  <c r="G10" i="59"/>
  <c r="R10" i="31" s="1"/>
  <c r="S10" i="31" s="1"/>
  <c r="AG53" i="22"/>
  <c r="AB57" i="22"/>
  <c r="H53" i="22"/>
  <c r="AD48" i="22"/>
  <c r="AB53" i="22"/>
  <c r="AM57" i="22"/>
  <c r="AL57" i="22"/>
  <c r="AC53" i="22"/>
  <c r="AO86" i="22"/>
  <c r="A86" i="22"/>
  <c r="A108" i="22" s="1"/>
  <c r="A130" i="22" s="1"/>
  <c r="E64" i="22"/>
  <c r="U64" i="22"/>
  <c r="AK64" i="22"/>
  <c r="B64" i="22"/>
  <c r="R64" i="22"/>
  <c r="AH64" i="22"/>
  <c r="G64" i="22"/>
  <c r="W64" i="22"/>
  <c r="H64" i="22"/>
  <c r="X64" i="22"/>
  <c r="I64" i="22"/>
  <c r="Y64" i="22"/>
  <c r="F64" i="22"/>
  <c r="V64" i="22"/>
  <c r="AL64" i="22"/>
  <c r="K64" i="22"/>
  <c r="AE64" i="22"/>
  <c r="L64" i="22"/>
  <c r="AB64" i="22"/>
  <c r="AA64" i="22"/>
  <c r="P57" i="22"/>
  <c r="AJ53" i="22"/>
  <c r="AM53" i="22"/>
  <c r="T48" i="22"/>
  <c r="J48" i="22"/>
  <c r="AJ64" i="22"/>
  <c r="AA57" i="22"/>
  <c r="N64" i="22"/>
  <c r="Q53" i="22"/>
  <c r="AL53" i="22"/>
  <c r="AC64" i="22"/>
  <c r="AH59" i="22"/>
  <c r="AF53" i="22"/>
  <c r="AG48" i="22"/>
  <c r="F53" i="22"/>
  <c r="AI53" i="22"/>
  <c r="D48" i="22"/>
  <c r="AO79" i="22"/>
  <c r="A79" i="22"/>
  <c r="A101" i="22" s="1"/>
  <c r="A123" i="22" s="1"/>
  <c r="T57" i="22"/>
  <c r="E57" i="22"/>
  <c r="U57" i="22"/>
  <c r="AK57" i="22"/>
  <c r="N57" i="22"/>
  <c r="AD57" i="22"/>
  <c r="O57" i="22"/>
  <c r="AE57" i="22"/>
  <c r="D57" i="22"/>
  <c r="H57" i="22"/>
  <c r="X57" i="22"/>
  <c r="I57" i="22"/>
  <c r="Y57" i="22"/>
  <c r="B57" i="22"/>
  <c r="R57" i="22"/>
  <c r="AH57" i="22"/>
  <c r="C57" i="22"/>
  <c r="S57" i="22"/>
  <c r="AI57" i="22"/>
  <c r="AO75" i="22"/>
  <c r="A75" i="22"/>
  <c r="A97" i="22" s="1"/>
  <c r="A119" i="22" s="1"/>
  <c r="K53" i="22"/>
  <c r="AA53" i="22"/>
  <c r="AD53" i="22"/>
  <c r="T53" i="22"/>
  <c r="N53" i="22"/>
  <c r="E53" i="22"/>
  <c r="U53" i="22"/>
  <c r="AK53" i="22"/>
  <c r="J53" i="22"/>
  <c r="O53" i="22"/>
  <c r="AE53" i="22"/>
  <c r="X53" i="22"/>
  <c r="Z53" i="22"/>
  <c r="D53" i="22"/>
  <c r="I53" i="22"/>
  <c r="Y53" i="22"/>
  <c r="L53" i="22"/>
  <c r="V53" i="22"/>
  <c r="AO70" i="22"/>
  <c r="A70" i="22"/>
  <c r="A92" i="22" s="1"/>
  <c r="A114" i="22" s="1"/>
  <c r="AL48" i="22"/>
  <c r="V48" i="22"/>
  <c r="F48" i="22"/>
  <c r="N48" i="22"/>
  <c r="AH48" i="22"/>
  <c r="C48" i="22"/>
  <c r="S48" i="22"/>
  <c r="AI48" i="22"/>
  <c r="H48" i="22"/>
  <c r="X48" i="22"/>
  <c r="Q48" i="22"/>
  <c r="E48" i="22"/>
  <c r="AK48" i="22"/>
  <c r="B48" i="22"/>
  <c r="AA48" i="22"/>
  <c r="AF48" i="22"/>
  <c r="R48" i="22"/>
  <c r="G48" i="22"/>
  <c r="W48" i="22"/>
  <c r="AM48" i="22"/>
  <c r="L48" i="22"/>
  <c r="AB48" i="22"/>
  <c r="Y48" i="22"/>
  <c r="M48" i="22"/>
  <c r="Z48" i="22"/>
  <c r="K48" i="22"/>
  <c r="P48" i="22"/>
  <c r="S53" i="22"/>
  <c r="AJ48" i="22"/>
  <c r="G57" i="22"/>
  <c r="F57" i="22"/>
  <c r="M57" i="22"/>
  <c r="R53" i="22"/>
  <c r="G53" i="22"/>
  <c r="AE48" i="22"/>
  <c r="D64" i="22"/>
  <c r="O64" i="22"/>
  <c r="Z57" i="22"/>
  <c r="AO81" i="22"/>
  <c r="A81" i="22"/>
  <c r="A103" i="22" s="1"/>
  <c r="A125" i="22" s="1"/>
  <c r="J59" i="22"/>
  <c r="Z59" i="22"/>
  <c r="K59" i="22"/>
  <c r="AA59" i="22"/>
  <c r="D59" i="22"/>
  <c r="T59" i="22"/>
  <c r="AJ59" i="22"/>
  <c r="Q59" i="22"/>
  <c r="AG59" i="22"/>
  <c r="N59" i="22"/>
  <c r="AD59" i="22"/>
  <c r="O59" i="22"/>
  <c r="AE59" i="22"/>
  <c r="H59" i="22"/>
  <c r="X59" i="22"/>
  <c r="E59" i="22"/>
  <c r="U59" i="22"/>
  <c r="AK59" i="22"/>
  <c r="W59" i="22"/>
  <c r="AG57" i="22"/>
  <c r="AF64" i="22"/>
  <c r="I59" i="22"/>
  <c r="W57" i="22"/>
  <c r="AM64" i="22"/>
  <c r="C64" i="22"/>
  <c r="AB59" i="22"/>
  <c r="V57" i="22"/>
  <c r="AO85" i="22"/>
  <c r="A85" i="22"/>
  <c r="A107" i="22" s="1"/>
  <c r="A129" i="22" s="1"/>
  <c r="B63" i="22"/>
  <c r="R63" i="22"/>
  <c r="AH63" i="22"/>
  <c r="G63" i="22"/>
  <c r="AA63" i="22"/>
  <c r="L63" i="22"/>
  <c r="AB63" i="22"/>
  <c r="M63" i="22"/>
  <c r="AC63" i="22"/>
  <c r="F63" i="22"/>
  <c r="V63" i="22"/>
  <c r="AL63" i="22"/>
  <c r="W63" i="22"/>
  <c r="K63" i="22"/>
  <c r="AE63" i="22"/>
  <c r="P63" i="22"/>
  <c r="AF63" i="22"/>
  <c r="Q63" i="22"/>
  <c r="AG63" i="22"/>
  <c r="AO80" i="22"/>
  <c r="A80" i="22"/>
  <c r="A102" i="22" s="1"/>
  <c r="A124" i="22" s="1"/>
  <c r="AG58" i="22"/>
  <c r="M58" i="22"/>
  <c r="C58" i="22"/>
  <c r="S58" i="22"/>
  <c r="AI58" i="22"/>
  <c r="P58" i="22"/>
  <c r="AF58" i="22"/>
  <c r="Q58" i="22"/>
  <c r="F58" i="22"/>
  <c r="V58" i="22"/>
  <c r="AL58" i="22"/>
  <c r="U58" i="22"/>
  <c r="G58" i="22"/>
  <c r="W58" i="22"/>
  <c r="AM58" i="22"/>
  <c r="D58" i="22"/>
  <c r="T58" i="22"/>
  <c r="AJ58" i="22"/>
  <c r="Y58" i="22"/>
  <c r="J58" i="22"/>
  <c r="Z58" i="22"/>
  <c r="J64" i="22"/>
  <c r="O63" i="22"/>
  <c r="S59" i="22"/>
  <c r="X58" i="22"/>
  <c r="AC57" i="22"/>
  <c r="M53" i="22"/>
  <c r="AO74" i="22"/>
  <c r="A74" i="22"/>
  <c r="A96" i="22" s="1"/>
  <c r="A118" i="22" s="1"/>
  <c r="AM52" i="22"/>
  <c r="P52" i="22"/>
  <c r="AF52" i="22"/>
  <c r="K52" i="22"/>
  <c r="M52" i="22"/>
  <c r="AG52" i="22"/>
  <c r="Q52" i="22"/>
  <c r="B52" i="22"/>
  <c r="R52" i="22"/>
  <c r="AH52" i="22"/>
  <c r="S52" i="22"/>
  <c r="O52" i="22"/>
  <c r="G52" i="22"/>
  <c r="D52" i="22"/>
  <c r="T52" i="22"/>
  <c r="AJ52" i="22"/>
  <c r="AE52" i="22"/>
  <c r="U52" i="22"/>
  <c r="AK52" i="22"/>
  <c r="C52" i="22"/>
  <c r="F52" i="22"/>
  <c r="V52" i="22"/>
  <c r="AL52" i="22"/>
  <c r="AC48" i="22"/>
  <c r="B53" i="22"/>
  <c r="AO72" i="22"/>
  <c r="A72" i="22"/>
  <c r="A94" i="22" s="1"/>
  <c r="A116" i="22" s="1"/>
  <c r="H50" i="22"/>
  <c r="AK50" i="22"/>
  <c r="B50" i="22"/>
  <c r="R50" i="22"/>
  <c r="AH50" i="22"/>
  <c r="E50" i="22"/>
  <c r="G50" i="22"/>
  <c r="AM50" i="22"/>
  <c r="Q50" i="22"/>
  <c r="AA50" i="22"/>
  <c r="P50" i="22"/>
  <c r="AF50" i="22"/>
  <c r="D50" i="22"/>
  <c r="M50" i="22"/>
  <c r="I50" i="22"/>
  <c r="F50" i="22"/>
  <c r="V50" i="22"/>
  <c r="AL50" i="22"/>
  <c r="O50" i="22"/>
  <c r="AG50" i="22"/>
  <c r="C50" i="22"/>
  <c r="AI50" i="22"/>
  <c r="T50" i="22"/>
  <c r="AJ50" i="22"/>
  <c r="U50" i="22"/>
  <c r="Y50" i="22"/>
  <c r="J50" i="22"/>
  <c r="Q64" i="22"/>
  <c r="AD63" i="22"/>
  <c r="V59" i="22"/>
  <c r="AE58" i="22"/>
  <c r="AF57" i="22"/>
  <c r="AO78" i="22"/>
  <c r="A78" i="22"/>
  <c r="A100" i="22" s="1"/>
  <c r="A122" i="22" s="1"/>
  <c r="C56" i="22"/>
  <c r="W56" i="22"/>
  <c r="P56" i="22"/>
  <c r="AF56" i="22"/>
  <c r="E56" i="22"/>
  <c r="U56" i="22"/>
  <c r="AK56" i="22"/>
  <c r="B56" i="22"/>
  <c r="R56" i="22"/>
  <c r="AH56" i="22"/>
  <c r="AM56" i="22"/>
  <c r="O56" i="22"/>
  <c r="AI56" i="22"/>
  <c r="G56" i="22"/>
  <c r="AA56" i="22"/>
  <c r="D56" i="22"/>
  <c r="T56" i="22"/>
  <c r="AJ56" i="22"/>
  <c r="I56" i="22"/>
  <c r="Y56" i="22"/>
  <c r="F56" i="22"/>
  <c r="V56" i="22"/>
  <c r="AL56" i="22"/>
  <c r="P53" i="22"/>
  <c r="E52" i="22"/>
  <c r="I48" i="22"/>
  <c r="AO76" i="22"/>
  <c r="A76" i="22"/>
  <c r="A98" i="22" s="1"/>
  <c r="A120" i="22" s="1"/>
  <c r="E54" i="22"/>
  <c r="Q54" i="22"/>
  <c r="B54" i="22"/>
  <c r="R54" i="22"/>
  <c r="AH54" i="22"/>
  <c r="Y54" i="22"/>
  <c r="C54" i="22"/>
  <c r="S54" i="22"/>
  <c r="AI54" i="22"/>
  <c r="AG54" i="22"/>
  <c r="P54" i="22"/>
  <c r="AF54" i="22"/>
  <c r="AK54" i="22"/>
  <c r="U54" i="22"/>
  <c r="AC54" i="22"/>
  <c r="F54" i="22"/>
  <c r="V54" i="22"/>
  <c r="AL54" i="22"/>
  <c r="G54" i="22"/>
  <c r="W54" i="22"/>
  <c r="AM54" i="22"/>
  <c r="D54" i="22"/>
  <c r="T54" i="22"/>
  <c r="AJ54" i="22"/>
  <c r="AB56" i="22"/>
  <c r="AO77" i="22"/>
  <c r="A77" i="22"/>
  <c r="A99" i="22" s="1"/>
  <c r="A121" i="22" s="1"/>
  <c r="N55" i="22"/>
  <c r="T55" i="22"/>
  <c r="E55" i="22"/>
  <c r="U55" i="22"/>
  <c r="AK55" i="22"/>
  <c r="J55" i="22"/>
  <c r="AH55" i="22"/>
  <c r="K55" i="22"/>
  <c r="AA55" i="22"/>
  <c r="D55" i="22"/>
  <c r="AD55" i="22"/>
  <c r="X55" i="22"/>
  <c r="I55" i="22"/>
  <c r="Y55" i="22"/>
  <c r="H55" i="22"/>
  <c r="R55" i="22"/>
  <c r="AL55" i="22"/>
  <c r="L55" i="22"/>
  <c r="O55" i="22"/>
  <c r="AE55" i="22"/>
  <c r="AB55" i="22"/>
  <c r="N54" i="22"/>
  <c r="W53" i="22"/>
  <c r="AB52" i="22"/>
  <c r="AO73" i="22"/>
  <c r="A73" i="22"/>
  <c r="A95" i="22" s="1"/>
  <c r="A117" i="22" s="1"/>
  <c r="AD51" i="22"/>
  <c r="V51" i="22"/>
  <c r="T51" i="22"/>
  <c r="E51" i="22"/>
  <c r="U51" i="22"/>
  <c r="AK51" i="22"/>
  <c r="AB51" i="22"/>
  <c r="Z51" i="22"/>
  <c r="K51" i="22"/>
  <c r="AA51" i="22"/>
  <c r="AL51" i="22"/>
  <c r="AF51" i="22"/>
  <c r="I51" i="22"/>
  <c r="Y51" i="22"/>
  <c r="L51" i="22"/>
  <c r="J51" i="22"/>
  <c r="O51" i="22"/>
  <c r="AE51" i="22"/>
  <c r="F51" i="22"/>
  <c r="N50" i="22"/>
  <c r="E58" i="22"/>
  <c r="AH53" i="22"/>
  <c r="AI52" i="22"/>
  <c r="AJ57" i="22"/>
  <c r="P47" i="22"/>
  <c r="I47" i="22"/>
  <c r="U47" i="22"/>
  <c r="AO84" i="22"/>
  <c r="A84" i="22"/>
  <c r="A106" i="22" s="1"/>
  <c r="A128" i="22" s="1"/>
  <c r="AF62" i="22"/>
  <c r="P62" i="22"/>
  <c r="AG61" i="22"/>
  <c r="Q61" i="22"/>
  <c r="AO71" i="22"/>
  <c r="A71" i="22"/>
  <c r="A93" i="22" s="1"/>
  <c r="A115" i="22" s="1"/>
  <c r="AE49" i="22"/>
  <c r="O49" i="22"/>
  <c r="AE47" i="22"/>
  <c r="O47" i="22"/>
  <c r="H49" i="22"/>
  <c r="R47" i="22"/>
  <c r="AD49" i="22"/>
  <c r="AA62" i="22"/>
  <c r="K62" i="22"/>
  <c r="AF61" i="22"/>
  <c r="AO82" i="22"/>
  <c r="A82" i="22"/>
  <c r="A104" i="22" s="1"/>
  <c r="A126" i="22" s="1"/>
  <c r="AG60" i="22"/>
  <c r="T49" i="22"/>
  <c r="N47" i="22"/>
  <c r="N49" i="22"/>
  <c r="AB47" i="22"/>
  <c r="L47" i="22"/>
  <c r="AO68" i="22"/>
  <c r="A68" i="22"/>
  <c r="A90" i="22" s="1"/>
  <c r="A112" i="22" s="1"/>
  <c r="AJ46" i="22"/>
  <c r="T46" i="22"/>
  <c r="D46" i="22"/>
  <c r="AF46" i="22"/>
  <c r="L46" i="22"/>
  <c r="S49" i="22"/>
  <c r="E47" i="22"/>
  <c r="AM49" i="22"/>
  <c r="AO69" i="22"/>
  <c r="A69" i="22"/>
  <c r="A91" i="22" s="1"/>
  <c r="A113" i="22" s="1"/>
  <c r="AC47" i="22"/>
  <c r="M47" i="22"/>
  <c r="AF47" i="22"/>
  <c r="AO83" i="22"/>
  <c r="A83" i="22"/>
  <c r="A105" i="22" s="1"/>
  <c r="A127" i="22" s="1"/>
  <c r="AB62" i="22"/>
  <c r="L62" i="22"/>
  <c r="AC61" i="22"/>
  <c r="M61" i="22"/>
  <c r="AK61" i="22"/>
  <c r="AC49" i="22"/>
  <c r="M49" i="22"/>
  <c r="AA47" i="22"/>
  <c r="K47" i="22"/>
  <c r="AF49" i="22"/>
  <c r="J47" i="22"/>
  <c r="AM62" i="22"/>
  <c r="W62" i="22"/>
  <c r="G62" i="22"/>
  <c r="AB61" i="22"/>
  <c r="L61" i="22"/>
  <c r="AC60" i="22"/>
  <c r="M60" i="22"/>
  <c r="L49" i="22"/>
  <c r="AL47" i="22"/>
  <c r="F47" i="22"/>
  <c r="AL49" i="22"/>
  <c r="Z49" i="22"/>
  <c r="J49" i="22"/>
  <c r="X47" i="22"/>
  <c r="H47" i="22"/>
  <c r="AC46" i="22"/>
  <c r="M46" i="22"/>
  <c r="AB46" i="22"/>
  <c r="H46" i="22"/>
  <c r="G49" i="22"/>
  <c r="W49" i="22"/>
  <c r="Q47" i="22"/>
  <c r="G12" i="59"/>
  <c r="R12" i="31" s="1"/>
  <c r="S12" i="31" s="1"/>
  <c r="G27" i="59"/>
  <c r="T5" i="31" s="1"/>
  <c r="U5" i="31" s="1"/>
  <c r="G26" i="59"/>
  <c r="T4" i="31" s="1"/>
  <c r="U4" i="31" s="1"/>
  <c r="G8" i="59"/>
  <c r="R8" i="31" s="1"/>
  <c r="S8" i="31" s="1"/>
  <c r="G11" i="59"/>
  <c r="R11" i="31" s="1"/>
  <c r="S11" i="31" s="1"/>
  <c r="G33" i="59"/>
  <c r="T11" i="31" s="1"/>
  <c r="U11" i="31" s="1"/>
  <c r="G29" i="59"/>
  <c r="T7" i="31" s="1"/>
  <c r="U7" i="31" s="1"/>
  <c r="G2" i="59"/>
  <c r="R2" i="31" s="1"/>
  <c r="S2" i="31" s="1"/>
  <c r="G24" i="59"/>
  <c r="T2" i="31" s="1"/>
  <c r="U2" i="31" s="1"/>
  <c r="G28" i="59"/>
  <c r="T6" i="31" s="1"/>
  <c r="U6" i="31" s="1"/>
  <c r="G38" i="59"/>
  <c r="T16" i="31" s="1"/>
  <c r="U16" i="31" s="1"/>
  <c r="G41" i="59"/>
  <c r="T19" i="31" s="1"/>
  <c r="U19" i="31" s="1"/>
  <c r="G15" i="59"/>
  <c r="R15" i="31" s="1"/>
  <c r="S15" i="31" s="1"/>
  <c r="G21" i="59"/>
  <c r="R21" i="31" s="1"/>
  <c r="S21" i="31" s="1"/>
  <c r="G16" i="59"/>
  <c r="R16" i="31" s="1"/>
  <c r="S16" i="31" s="1"/>
  <c r="G37" i="59"/>
  <c r="T15" i="31" s="1"/>
  <c r="U15" i="31" s="1"/>
  <c r="G19" i="59"/>
  <c r="R19" i="31" s="1"/>
  <c r="S19" i="31" s="1"/>
  <c r="G25" i="59"/>
  <c r="T3" i="31" s="1"/>
  <c r="U3" i="31" s="1"/>
  <c r="G30" i="59"/>
  <c r="T8" i="31" s="1"/>
  <c r="U8" i="31" s="1"/>
  <c r="G32" i="59"/>
  <c r="T10" i="31" s="1"/>
  <c r="G40" i="59"/>
  <c r="T18" i="31" s="1"/>
  <c r="U18" i="31" s="1"/>
  <c r="G34" i="59"/>
  <c r="T12" i="31" s="1"/>
  <c r="U12" i="31" s="1"/>
  <c r="G4" i="59"/>
  <c r="R4" i="31" s="1"/>
  <c r="S4" i="31" s="1"/>
  <c r="Q22" i="31"/>
  <c r="G13" i="59"/>
  <c r="R13" i="31" s="1"/>
  <c r="S13" i="31" s="1"/>
  <c r="G7" i="59"/>
  <c r="R7" i="31" s="1"/>
  <c r="S7" i="31" s="1"/>
  <c r="G39" i="59"/>
  <c r="T17" i="31" s="1"/>
  <c r="U17" i="31" s="1"/>
  <c r="G5" i="59"/>
  <c r="R5" i="31" s="1"/>
  <c r="S5" i="31" s="1"/>
  <c r="G14" i="59"/>
  <c r="R14" i="31" s="1"/>
  <c r="S14" i="31" s="1"/>
  <c r="G9" i="59"/>
  <c r="R9" i="31" s="1"/>
  <c r="S9" i="31" s="1"/>
  <c r="G22" i="31"/>
  <c r="G3" i="59"/>
  <c r="R3" i="31" s="1"/>
  <c r="L22" i="31"/>
  <c r="G6" i="59"/>
  <c r="R6" i="31" s="1"/>
  <c r="H5" i="31"/>
  <c r="M2" i="31"/>
  <c r="T22" i="31" l="1"/>
  <c r="U22" i="31" s="1"/>
  <c r="U10" i="31"/>
  <c r="H22" i="31"/>
  <c r="M22" i="31"/>
  <c r="S6" i="31"/>
  <c r="R22" i="31"/>
  <c r="S22" i="31" s="1"/>
  <c r="S3" i="31"/>
  <c r="W2" i="31" l="1"/>
  <c r="X2" i="31" s="1"/>
  <c r="W22" i="31"/>
  <c r="X22" i="31" s="1"/>
  <c r="W8" i="31"/>
  <c r="W13" i="31"/>
  <c r="W5" i="31"/>
  <c r="W4" i="31"/>
  <c r="W16" i="31"/>
  <c r="W21" i="31"/>
  <c r="W20" i="31"/>
  <c r="W12" i="31"/>
  <c r="W10" i="31"/>
  <c r="W7" i="31"/>
  <c r="W18" i="31"/>
  <c r="W6" i="31"/>
  <c r="W15" i="31"/>
  <c r="W14" i="31"/>
  <c r="W19" i="31"/>
  <c r="W9" i="31"/>
  <c r="W3" i="31"/>
  <c r="W17" i="31"/>
  <c r="W11" i="31"/>
  <c r="Z22" i="31"/>
  <c r="AA22" i="31" s="1"/>
  <c r="Z10" i="31"/>
  <c r="Z16" i="31"/>
  <c r="Z19" i="31"/>
  <c r="Z7" i="31"/>
  <c r="Z15" i="31"/>
  <c r="Z11" i="31"/>
  <c r="Z3" i="31"/>
  <c r="Z18" i="31"/>
  <c r="Z8" i="31"/>
  <c r="Z9" i="31"/>
  <c r="Z2" i="31"/>
  <c r="Z13" i="31"/>
  <c r="Z20" i="31"/>
  <c r="Z14" i="31"/>
  <c r="Z4" i="31"/>
  <c r="Z17" i="31"/>
  <c r="Z12" i="31"/>
  <c r="Z6" i="31"/>
  <c r="Z21" i="31"/>
  <c r="Z5" i="31"/>
  <c r="AC2" i="31" l="1"/>
  <c r="C2" i="33" s="1"/>
  <c r="AA20" i="31"/>
  <c r="AB20" i="31"/>
  <c r="B20" i="33" s="1"/>
  <c r="AA10" i="31"/>
  <c r="AB10" i="31"/>
  <c r="B10" i="33" s="1"/>
  <c r="X15" i="31"/>
  <c r="AC15" i="31"/>
  <c r="AC16" i="31"/>
  <c r="X16" i="31"/>
  <c r="AA12" i="31"/>
  <c r="AB12" i="31"/>
  <c r="B12" i="33" s="1"/>
  <c r="AA8" i="31"/>
  <c r="AB8" i="31"/>
  <c r="B8" i="33" s="1"/>
  <c r="AA15" i="31"/>
  <c r="AB15" i="31"/>
  <c r="B15" i="33" s="1"/>
  <c r="X3" i="31"/>
  <c r="AC3" i="31"/>
  <c r="AC10" i="31"/>
  <c r="X10" i="31"/>
  <c r="X8" i="31"/>
  <c r="AC8" i="31"/>
  <c r="AA5" i="31"/>
  <c r="AB5" i="31"/>
  <c r="B5" i="33" s="1"/>
  <c r="AA17" i="31"/>
  <c r="AB17" i="31"/>
  <c r="B17" i="33" s="1"/>
  <c r="AA13" i="31"/>
  <c r="AB13" i="31"/>
  <c r="B13" i="33" s="1"/>
  <c r="AA18" i="31"/>
  <c r="AB18" i="31"/>
  <c r="B18" i="33" s="1"/>
  <c r="AA7" i="31"/>
  <c r="AB7" i="31"/>
  <c r="B7" i="33" s="1"/>
  <c r="AC9" i="31"/>
  <c r="X9" i="31"/>
  <c r="X6" i="31"/>
  <c r="AC6" i="31"/>
  <c r="X12" i="31"/>
  <c r="AC12" i="31"/>
  <c r="X4" i="31"/>
  <c r="AC4" i="31"/>
  <c r="AA21" i="31"/>
  <c r="AB21" i="31"/>
  <c r="B21" i="33" s="1"/>
  <c r="AA4" i="31"/>
  <c r="AB4" i="31"/>
  <c r="B4" i="33" s="1"/>
  <c r="AA2" i="31"/>
  <c r="AB2" i="31"/>
  <c r="AA3" i="31"/>
  <c r="AB3" i="31"/>
  <c r="B3" i="33" s="1"/>
  <c r="AA19" i="31"/>
  <c r="AB19" i="31"/>
  <c r="B19" i="33" s="1"/>
  <c r="AC11" i="31"/>
  <c r="X11" i="31"/>
  <c r="X19" i="31"/>
  <c r="AC19" i="31"/>
  <c r="AC18" i="31"/>
  <c r="X18" i="31"/>
  <c r="AC20" i="31"/>
  <c r="X20" i="31"/>
  <c r="AC5" i="31"/>
  <c r="X5" i="31"/>
  <c r="AA6" i="31"/>
  <c r="AB6" i="31"/>
  <c r="B6" i="33" s="1"/>
  <c r="AA14" i="31"/>
  <c r="AB14" i="31"/>
  <c r="B14" i="33" s="1"/>
  <c r="AA9" i="31"/>
  <c r="AB9" i="31"/>
  <c r="B9" i="33" s="1"/>
  <c r="AA11" i="31"/>
  <c r="AB11" i="31"/>
  <c r="B11" i="33" s="1"/>
  <c r="AA16" i="31"/>
  <c r="AB16" i="31"/>
  <c r="B16" i="33" s="1"/>
  <c r="X17" i="31"/>
  <c r="AC17" i="31"/>
  <c r="AC14" i="31"/>
  <c r="X14" i="31"/>
  <c r="X7" i="31"/>
  <c r="AC7" i="31"/>
  <c r="AC21" i="31"/>
  <c r="X21" i="31"/>
  <c r="AC13" i="31"/>
  <c r="X13" i="31"/>
  <c r="B16" i="34" l="1"/>
  <c r="H16" i="33"/>
  <c r="H36" i="33"/>
  <c r="B9" i="34"/>
  <c r="H9" i="33"/>
  <c r="H29" i="33"/>
  <c r="B6" i="34"/>
  <c r="H26" i="33"/>
  <c r="H6" i="33"/>
  <c r="C19" i="33"/>
  <c r="E19" i="34" s="1"/>
  <c r="AI19" i="31"/>
  <c r="B19" i="34"/>
  <c r="H39" i="33"/>
  <c r="H19" i="33"/>
  <c r="B2" i="33"/>
  <c r="B21" i="34"/>
  <c r="H41" i="33"/>
  <c r="H21" i="33"/>
  <c r="C12" i="33"/>
  <c r="E12" i="34" s="1"/>
  <c r="AI12" i="31"/>
  <c r="B18" i="34"/>
  <c r="H38" i="33"/>
  <c r="H18" i="33"/>
  <c r="B17" i="34"/>
  <c r="H37" i="33"/>
  <c r="H17" i="33"/>
  <c r="C8" i="33"/>
  <c r="AI8" i="31"/>
  <c r="AI3" i="31"/>
  <c r="C3" i="33"/>
  <c r="B8" i="34"/>
  <c r="H28" i="33"/>
  <c r="H8" i="33"/>
  <c r="B10" i="34"/>
  <c r="H30" i="33"/>
  <c r="H10" i="33"/>
  <c r="E2" i="34"/>
  <c r="F22" i="33"/>
  <c r="F2" i="33"/>
  <c r="C21" i="33"/>
  <c r="AI21" i="31"/>
  <c r="C14" i="33"/>
  <c r="E14" i="34" s="1"/>
  <c r="AI14" i="31"/>
  <c r="C20" i="33"/>
  <c r="E20" i="34" s="1"/>
  <c r="AI20" i="31"/>
  <c r="C9" i="33"/>
  <c r="E9" i="34" s="1"/>
  <c r="AI9" i="31"/>
  <c r="C16" i="33"/>
  <c r="AI16" i="31"/>
  <c r="B20" i="34"/>
  <c r="H20" i="33"/>
  <c r="H40" i="33"/>
  <c r="AB35" i="33" s="1"/>
  <c r="AI7" i="31"/>
  <c r="C7" i="33"/>
  <c r="C17" i="33"/>
  <c r="AI17" i="31"/>
  <c r="B11" i="34"/>
  <c r="H31" i="33"/>
  <c r="H11" i="33"/>
  <c r="AB44" i="33" s="1"/>
  <c r="B14" i="34"/>
  <c r="H34" i="33"/>
  <c r="H14" i="33"/>
  <c r="B3" i="34"/>
  <c r="H23" i="33"/>
  <c r="H3" i="33"/>
  <c r="B4" i="34"/>
  <c r="H24" i="33"/>
  <c r="H4" i="33"/>
  <c r="AI4" i="31"/>
  <c r="C4" i="33"/>
  <c r="C6" i="33"/>
  <c r="AI6" i="31"/>
  <c r="B7" i="34"/>
  <c r="H27" i="33"/>
  <c r="H7" i="33"/>
  <c r="B13" i="34"/>
  <c r="H13" i="33"/>
  <c r="H33" i="33"/>
  <c r="B5" i="34"/>
  <c r="H25" i="33"/>
  <c r="H5" i="33"/>
  <c r="B15" i="34"/>
  <c r="H35" i="33"/>
  <c r="H15" i="33"/>
  <c r="B12" i="34"/>
  <c r="H32" i="33"/>
  <c r="H12" i="33"/>
  <c r="AI15" i="31"/>
  <c r="C15" i="33"/>
  <c r="E15" i="34" s="1"/>
  <c r="AI2" i="31"/>
  <c r="C13" i="33"/>
  <c r="AI13" i="31"/>
  <c r="C5" i="33"/>
  <c r="AI5" i="31"/>
  <c r="C18" i="33"/>
  <c r="E18" i="34" s="1"/>
  <c r="AI18" i="31"/>
  <c r="C11" i="33"/>
  <c r="AI11" i="31"/>
  <c r="C10" i="33"/>
  <c r="AI10" i="31"/>
  <c r="E16" i="34" l="1"/>
  <c r="E13" i="34"/>
  <c r="E17" i="34"/>
  <c r="E8" i="34"/>
  <c r="E21" i="34"/>
  <c r="E7" i="34"/>
  <c r="E11" i="34"/>
  <c r="AI22" i="31"/>
  <c r="AI39" i="33"/>
  <c r="T44" i="33"/>
  <c r="AC38" i="33"/>
  <c r="N37" i="33"/>
  <c r="AN34" i="33"/>
  <c r="P35" i="33"/>
  <c r="AD30" i="33"/>
  <c r="AL28" i="33"/>
  <c r="Z42" i="33"/>
  <c r="AF41" i="33"/>
  <c r="AR40" i="33"/>
  <c r="R33" i="33"/>
  <c r="AK32" i="33"/>
  <c r="AV31" i="33"/>
  <c r="V29" i="33"/>
  <c r="AP27" i="33"/>
  <c r="AT26" i="33"/>
  <c r="X43" i="33"/>
  <c r="L45" i="33"/>
  <c r="K44" i="33"/>
  <c r="AL43" i="33"/>
  <c r="AP42" i="33"/>
  <c r="AA39" i="33"/>
  <c r="R38" i="33"/>
  <c r="P41" i="33"/>
  <c r="AH36" i="33"/>
  <c r="AG32" i="33"/>
  <c r="T30" i="33"/>
  <c r="M28" i="33"/>
  <c r="AV45" i="33"/>
  <c r="AC40" i="33"/>
  <c r="X33" i="33"/>
  <c r="AR31" i="33"/>
  <c r="AJ27" i="33"/>
  <c r="AD26" i="33"/>
  <c r="AQ44" i="33"/>
  <c r="AU43" i="33"/>
  <c r="AE41" i="33"/>
  <c r="AL42" i="33"/>
  <c r="AF40" i="33"/>
  <c r="S39" i="33"/>
  <c r="AI35" i="33"/>
  <c r="O30" i="33"/>
  <c r="AN45" i="33"/>
  <c r="X34" i="33"/>
  <c r="AB36" i="33"/>
  <c r="AK28" i="33"/>
  <c r="L26" i="33"/>
  <c r="N27" i="33"/>
  <c r="V33" i="33"/>
  <c r="AS29" i="33"/>
  <c r="Z38" i="33"/>
  <c r="U32" i="33"/>
  <c r="E4" i="34"/>
  <c r="F24" i="33"/>
  <c r="Z12" i="33" s="1"/>
  <c r="F4" i="33"/>
  <c r="X19" i="33" s="1"/>
  <c r="W44" i="33"/>
  <c r="M45" i="33"/>
  <c r="Y43" i="33"/>
  <c r="AD41" i="33"/>
  <c r="AH40" i="33"/>
  <c r="AG35" i="33"/>
  <c r="T42" i="33"/>
  <c r="AO39" i="33"/>
  <c r="R37" i="33"/>
  <c r="AR32" i="33"/>
  <c r="AC36" i="33"/>
  <c r="K26" i="33"/>
  <c r="Z31" i="33"/>
  <c r="P30" i="33"/>
  <c r="AT29" i="33"/>
  <c r="AV28" i="33"/>
  <c r="AM27" i="33"/>
  <c r="AP34" i="33"/>
  <c r="AA40" i="33"/>
  <c r="AU39" i="33"/>
  <c r="AL45" i="33"/>
  <c r="V44" i="33"/>
  <c r="Q42" i="33"/>
  <c r="S37" i="33"/>
  <c r="AQ36" i="33"/>
  <c r="O32" i="33"/>
  <c r="K31" i="33"/>
  <c r="AE29" i="33"/>
  <c r="AG38" i="33"/>
  <c r="AB41" i="33"/>
  <c r="AH33" i="33"/>
  <c r="X28" i="33"/>
  <c r="U34" i="33"/>
  <c r="M30" i="33"/>
  <c r="AN27" i="33"/>
  <c r="AJ26" i="33"/>
  <c r="AS43" i="33"/>
  <c r="F7" i="33"/>
  <c r="F27" i="33"/>
  <c r="F29" i="33"/>
  <c r="F9" i="33"/>
  <c r="F34" i="33"/>
  <c r="AG8" i="33" s="1"/>
  <c r="F14" i="33"/>
  <c r="W4" i="33" s="1"/>
  <c r="K15" i="33"/>
  <c r="E3" i="34"/>
  <c r="F3" i="33"/>
  <c r="AK18" i="33" s="1"/>
  <c r="F23" i="33"/>
  <c r="AS9" i="33" s="1"/>
  <c r="AU44" i="33"/>
  <c r="AO43" i="33"/>
  <c r="AM39" i="33"/>
  <c r="W34" i="33"/>
  <c r="AE31" i="33"/>
  <c r="AI29" i="33"/>
  <c r="Q45" i="33"/>
  <c r="AF36" i="33"/>
  <c r="AK26" i="33"/>
  <c r="Z30" i="33"/>
  <c r="Y42" i="33"/>
  <c r="AS40" i="33"/>
  <c r="U38" i="33"/>
  <c r="AP28" i="33"/>
  <c r="S27" i="33"/>
  <c r="P37" i="33"/>
  <c r="N32" i="33"/>
  <c r="L33" i="33"/>
  <c r="AI40" i="33"/>
  <c r="AD45" i="33"/>
  <c r="AT44" i="33"/>
  <c r="AH43" i="33"/>
  <c r="Y41" i="33"/>
  <c r="O37" i="33"/>
  <c r="W31" i="33"/>
  <c r="AA29" i="33"/>
  <c r="AQ28" i="33"/>
  <c r="AR35" i="33"/>
  <c r="L34" i="33"/>
  <c r="AC27" i="33"/>
  <c r="AF39" i="33"/>
  <c r="AV33" i="33"/>
  <c r="AO32" i="33"/>
  <c r="R30" i="33"/>
  <c r="AM26" i="33"/>
  <c r="T38" i="33"/>
  <c r="AJ36" i="33"/>
  <c r="N44" i="33"/>
  <c r="AT43" i="33"/>
  <c r="AD42" i="33"/>
  <c r="Z40" i="33"/>
  <c r="AI33" i="33"/>
  <c r="AL35" i="33"/>
  <c r="AC34" i="33"/>
  <c r="AV37" i="33"/>
  <c r="AN31" i="33"/>
  <c r="AP29" i="33"/>
  <c r="AK27" i="33"/>
  <c r="T28" i="33"/>
  <c r="AR41" i="33"/>
  <c r="R32" i="33"/>
  <c r="AF38" i="33"/>
  <c r="L36" i="33"/>
  <c r="X30" i="33"/>
  <c r="V26" i="33"/>
  <c r="P39" i="33"/>
  <c r="K42" i="33"/>
  <c r="Z45" i="33"/>
  <c r="X44" i="33"/>
  <c r="AE39" i="33"/>
  <c r="AU37" i="33"/>
  <c r="AQ32" i="33"/>
  <c r="AH38" i="33"/>
  <c r="AS41" i="33"/>
  <c r="AK35" i="33"/>
  <c r="M31" i="33"/>
  <c r="AB34" i="33"/>
  <c r="AG30" i="33"/>
  <c r="V27" i="33"/>
  <c r="S28" i="33"/>
  <c r="U43" i="33"/>
  <c r="AL29" i="33"/>
  <c r="O26" i="33"/>
  <c r="AN33" i="33"/>
  <c r="Q36" i="33"/>
  <c r="F31" i="33"/>
  <c r="R11" i="33" s="1"/>
  <c r="F11" i="33"/>
  <c r="E5" i="34"/>
  <c r="F25" i="33"/>
  <c r="F5" i="33"/>
  <c r="F35" i="33"/>
  <c r="AJ12" i="33" s="1"/>
  <c r="F15" i="33"/>
  <c r="AR20" i="33" s="1"/>
  <c r="O45" i="33"/>
  <c r="AA42" i="33"/>
  <c r="K41" i="33"/>
  <c r="AG43" i="33"/>
  <c r="S38" i="33"/>
  <c r="AE35" i="33"/>
  <c r="AU33" i="33"/>
  <c r="M34" i="33"/>
  <c r="AH39" i="33"/>
  <c r="AN37" i="33"/>
  <c r="AS31" i="33"/>
  <c r="AQ27" i="33"/>
  <c r="AB26" i="33"/>
  <c r="Q30" i="33"/>
  <c r="V36" i="33"/>
  <c r="X32" i="33"/>
  <c r="U44" i="33"/>
  <c r="AL40" i="33"/>
  <c r="AJ28" i="33"/>
  <c r="AI44" i="33"/>
  <c r="W43" i="33"/>
  <c r="O42" i="33"/>
  <c r="AQ41" i="33"/>
  <c r="AU40" i="33"/>
  <c r="AE38" i="33"/>
  <c r="S35" i="33"/>
  <c r="AM33" i="33"/>
  <c r="AB45" i="33"/>
  <c r="AO34" i="33"/>
  <c r="L32" i="33"/>
  <c r="U26" i="33"/>
  <c r="N36" i="33"/>
  <c r="AS30" i="33"/>
  <c r="Q31" i="33"/>
  <c r="AF28" i="33"/>
  <c r="Z27" i="33"/>
  <c r="AK39" i="33"/>
  <c r="AA45" i="33"/>
  <c r="R43" i="33"/>
  <c r="AT41" i="33"/>
  <c r="AC42" i="33"/>
  <c r="X38" i="33"/>
  <c r="AJ37" i="33"/>
  <c r="AP36" i="33"/>
  <c r="V40" i="33"/>
  <c r="T34" i="33"/>
  <c r="AF33" i="33"/>
  <c r="P29" i="33"/>
  <c r="AR28" i="33"/>
  <c r="L44" i="33"/>
  <c r="AN35" i="33"/>
  <c r="AV32" i="33"/>
  <c r="AL26" i="33"/>
  <c r="N31" i="33"/>
  <c r="AD39" i="33"/>
  <c r="AL44" i="33"/>
  <c r="AU36" i="33"/>
  <c r="O34" i="33"/>
  <c r="AA33" i="33"/>
  <c r="AQ30" i="33"/>
  <c r="S29" i="33"/>
  <c r="AF45" i="33"/>
  <c r="AN43" i="33"/>
  <c r="V39" i="33"/>
  <c r="L35" i="33"/>
  <c r="AB32" i="33"/>
  <c r="Q28" i="33"/>
  <c r="U41" i="33"/>
  <c r="AJ31" i="33"/>
  <c r="AI26" i="33"/>
  <c r="N40" i="33"/>
  <c r="X27" i="33"/>
  <c r="AE45" i="33"/>
  <c r="AQ40" i="33"/>
  <c r="W39" i="33"/>
  <c r="O35" i="33"/>
  <c r="K34" i="33"/>
  <c r="S33" i="33"/>
  <c r="AU30" i="33"/>
  <c r="AM29" i="33"/>
  <c r="AO42" i="33"/>
  <c r="AK36" i="33"/>
  <c r="AH41" i="33"/>
  <c r="AG37" i="33"/>
  <c r="Y28" i="33"/>
  <c r="Q27" i="33"/>
  <c r="AS26" i="33"/>
  <c r="AB38" i="33"/>
  <c r="M43" i="33"/>
  <c r="U31" i="33"/>
  <c r="V43" i="33"/>
  <c r="AQ37" i="33"/>
  <c r="K29" i="33"/>
  <c r="AC44" i="33"/>
  <c r="AN42" i="33"/>
  <c r="T40" i="33"/>
  <c r="AR45" i="33"/>
  <c r="AD38" i="33"/>
  <c r="M36" i="33"/>
  <c r="R31" i="33"/>
  <c r="AJ30" i="33"/>
  <c r="AV35" i="33"/>
  <c r="AH32" i="33"/>
  <c r="O28" i="33"/>
  <c r="AL34" i="33"/>
  <c r="AG33" i="33"/>
  <c r="AT27" i="33"/>
  <c r="AA26" i="33"/>
  <c r="S43" i="33"/>
  <c r="AQ39" i="33"/>
  <c r="AH44" i="33"/>
  <c r="W35" i="33"/>
  <c r="AU34" i="33"/>
  <c r="K33" i="33"/>
  <c r="AE32" i="33"/>
  <c r="AM30" i="33"/>
  <c r="O29" i="33"/>
  <c r="U42" i="33"/>
  <c r="M38" i="33"/>
  <c r="AO26" i="33"/>
  <c r="AS28" i="33"/>
  <c r="AA27" i="33"/>
  <c r="AJ40" i="33"/>
  <c r="AB37" i="33"/>
  <c r="Q41" i="33"/>
  <c r="AG36" i="33"/>
  <c r="Y31" i="33"/>
  <c r="S45" i="33"/>
  <c r="AH42" i="33"/>
  <c r="U40" i="33"/>
  <c r="AU31" i="33"/>
  <c r="AI28" i="33"/>
  <c r="AN38" i="33"/>
  <c r="AS35" i="33"/>
  <c r="Z33" i="33"/>
  <c r="Q26" i="33"/>
  <c r="AK30" i="33"/>
  <c r="X36" i="33"/>
  <c r="L29" i="33"/>
  <c r="V41" i="33"/>
  <c r="AL37" i="33"/>
  <c r="P34" i="33"/>
  <c r="AE27" i="33"/>
  <c r="F39" i="33"/>
  <c r="M21" i="33" s="1"/>
  <c r="F19" i="33"/>
  <c r="AI45" i="33"/>
  <c r="O44" i="33"/>
  <c r="Z43" i="33"/>
  <c r="AB42" i="33"/>
  <c r="AM37" i="33"/>
  <c r="AE36" i="33"/>
  <c r="S32" i="33"/>
  <c r="W30" i="33"/>
  <c r="AU29" i="33"/>
  <c r="L41" i="33"/>
  <c r="AS39" i="33"/>
  <c r="AK38" i="33"/>
  <c r="U28" i="33"/>
  <c r="Q34" i="33"/>
  <c r="AF27" i="33"/>
  <c r="Y40" i="33"/>
  <c r="N35" i="33"/>
  <c r="AQ26" i="33"/>
  <c r="AO31" i="33"/>
  <c r="AI42" i="33"/>
  <c r="AD43" i="33"/>
  <c r="T41" i="33"/>
  <c r="AA35" i="33"/>
  <c r="W29" i="33"/>
  <c r="AV34" i="33"/>
  <c r="AO27" i="33"/>
  <c r="N38" i="33"/>
  <c r="AJ45" i="33"/>
  <c r="AC37" i="33"/>
  <c r="Y33" i="33"/>
  <c r="P32" i="33"/>
  <c r="R39" i="33"/>
  <c r="AT28" i="33"/>
  <c r="AF31" i="33"/>
  <c r="AR36" i="33"/>
  <c r="AP26" i="33"/>
  <c r="AE40" i="33"/>
  <c r="AA37" i="33"/>
  <c r="AI36" i="33"/>
  <c r="AU35" i="33"/>
  <c r="S31" i="33"/>
  <c r="AF42" i="33"/>
  <c r="Q44" i="33"/>
  <c r="X41" i="33"/>
  <c r="V38" i="33"/>
  <c r="AL32" i="33"/>
  <c r="U27" i="33"/>
  <c r="AB30" i="33"/>
  <c r="N29" i="33"/>
  <c r="L28" i="33"/>
  <c r="AN26" i="33"/>
  <c r="AJ34" i="33"/>
  <c r="AS33" i="33"/>
  <c r="AI41" i="33"/>
  <c r="W40" i="33"/>
  <c r="AP45" i="33"/>
  <c r="AD44" i="33"/>
  <c r="AM32" i="33"/>
  <c r="Y37" i="33"/>
  <c r="L43" i="33"/>
  <c r="AK42" i="33"/>
  <c r="AO36" i="33"/>
  <c r="N39" i="33"/>
  <c r="Z28" i="33"/>
  <c r="T31" i="33"/>
  <c r="AR30" i="33"/>
  <c r="AT38" i="33"/>
  <c r="AF34" i="33"/>
  <c r="AV26" i="33"/>
  <c r="AC33" i="33"/>
  <c r="R35" i="33"/>
  <c r="AE44" i="33"/>
  <c r="K43" i="33"/>
  <c r="AQ42" i="33"/>
  <c r="O41" i="33"/>
  <c r="AS45" i="33"/>
  <c r="AG39" i="33"/>
  <c r="AH34" i="33"/>
  <c r="X35" i="33"/>
  <c r="U33" i="33"/>
  <c r="Z29" i="33"/>
  <c r="M37" i="33"/>
  <c r="AK31" i="33"/>
  <c r="AU26" i="33"/>
  <c r="AB27" i="33"/>
  <c r="Q38" i="33"/>
  <c r="V30" i="33"/>
  <c r="AN32" i="33"/>
  <c r="AE43" i="33"/>
  <c r="AU42" i="33"/>
  <c r="S41" i="33"/>
  <c r="AK45" i="33"/>
  <c r="AM38" i="33"/>
  <c r="O36" i="33"/>
  <c r="K30" i="33"/>
  <c r="AQ29" i="33"/>
  <c r="AO40" i="33"/>
  <c r="AS34" i="33"/>
  <c r="Z37" i="33"/>
  <c r="Q32" i="33"/>
  <c r="W26" i="33"/>
  <c r="AG44" i="33"/>
  <c r="U39" i="33"/>
  <c r="Y35" i="33"/>
  <c r="M33" i="33"/>
  <c r="AB28" i="33"/>
  <c r="S42" i="33"/>
  <c r="AU41" i="33"/>
  <c r="AM40" i="33"/>
  <c r="N45" i="33"/>
  <c r="W38" i="33"/>
  <c r="AI37" i="33"/>
  <c r="AB43" i="33"/>
  <c r="Q39" i="33"/>
  <c r="Y30" i="33"/>
  <c r="U29" i="33"/>
  <c r="AK34" i="33"/>
  <c r="Z32" i="33"/>
  <c r="P31" i="33"/>
  <c r="AE28" i="33"/>
  <c r="AO35" i="33"/>
  <c r="AF26" i="33"/>
  <c r="AS36" i="33"/>
  <c r="AP33" i="33"/>
  <c r="L27" i="33"/>
  <c r="F36" i="33"/>
  <c r="AF21" i="33" s="1"/>
  <c r="F16" i="33"/>
  <c r="AL4" i="33" s="1"/>
  <c r="F40" i="33"/>
  <c r="AB12" i="33" s="1"/>
  <c r="F20" i="33"/>
  <c r="AA18" i="33" s="1"/>
  <c r="F41" i="33"/>
  <c r="Q20" i="33" s="1"/>
  <c r="F21" i="33"/>
  <c r="AU45" i="33"/>
  <c r="AQ43" i="33"/>
  <c r="L42" i="33"/>
  <c r="O38" i="33"/>
  <c r="AI32" i="33"/>
  <c r="S30" i="33"/>
  <c r="AK44" i="33"/>
  <c r="AB40" i="33"/>
  <c r="Z39" i="33"/>
  <c r="X31" i="33"/>
  <c r="AF29" i="33"/>
  <c r="AS27" i="33"/>
  <c r="V37" i="33"/>
  <c r="Q33" i="33"/>
  <c r="AN36" i="33"/>
  <c r="AE26" i="33"/>
  <c r="AL41" i="33"/>
  <c r="U35" i="33"/>
  <c r="N28" i="33"/>
  <c r="R45" i="33"/>
  <c r="V42" i="33"/>
  <c r="N41" i="33"/>
  <c r="P40" i="33"/>
  <c r="AI34" i="33"/>
  <c r="AL39" i="33"/>
  <c r="AT33" i="33"/>
  <c r="AF43" i="33"/>
  <c r="AR38" i="33"/>
  <c r="L37" i="33"/>
  <c r="AJ44" i="33"/>
  <c r="AV27" i="33"/>
  <c r="X29" i="33"/>
  <c r="AN28" i="33"/>
  <c r="AP35" i="33"/>
  <c r="T26" i="33"/>
  <c r="AC30" i="33"/>
  <c r="AT45" i="33"/>
  <c r="AV44" i="33"/>
  <c r="O39" i="33"/>
  <c r="W37" i="33"/>
  <c r="AM36" i="33"/>
  <c r="AQ34" i="33"/>
  <c r="AA30" i="33"/>
  <c r="AD40" i="33"/>
  <c r="AC31" i="33"/>
  <c r="Y38" i="33"/>
  <c r="T35" i="33"/>
  <c r="M32" i="33"/>
  <c r="AR26" i="33"/>
  <c r="AJ33" i="33"/>
  <c r="AG29" i="33"/>
  <c r="K28" i="33"/>
  <c r="R27" i="33"/>
  <c r="AM45" i="33"/>
  <c r="AA43" i="33"/>
  <c r="AJ41" i="33"/>
  <c r="AQ38" i="33"/>
  <c r="W33" i="33"/>
  <c r="O31" i="33"/>
  <c r="T37" i="33"/>
  <c r="Y44" i="33"/>
  <c r="AT34" i="33"/>
  <c r="K27" i="33"/>
  <c r="AH26" i="33"/>
  <c r="AV39" i="33"/>
  <c r="AC32" i="33"/>
  <c r="AR29" i="33"/>
  <c r="AO28" i="33"/>
  <c r="R42" i="33"/>
  <c r="AD36" i="33"/>
  <c r="K45" i="33"/>
  <c r="AP44" i="33"/>
  <c r="AA38" i="33"/>
  <c r="AG41" i="33"/>
  <c r="AN40" i="33"/>
  <c r="T39" i="33"/>
  <c r="M27" i="33"/>
  <c r="AJ43" i="33"/>
  <c r="R36" i="33"/>
  <c r="V31" i="33"/>
  <c r="AT32" i="33"/>
  <c r="P26" i="33"/>
  <c r="AH35" i="33"/>
  <c r="AC29" i="33"/>
  <c r="AV42" i="33"/>
  <c r="AD28" i="33"/>
  <c r="AL30" i="33"/>
  <c r="X37" i="33"/>
  <c r="E10" i="34"/>
  <c r="F30" i="33"/>
  <c r="F10" i="33"/>
  <c r="L8" i="33" s="1"/>
  <c r="F38" i="33"/>
  <c r="AQ10" i="33" s="1"/>
  <c r="F18" i="33"/>
  <c r="AP17" i="33" s="1"/>
  <c r="F33" i="33"/>
  <c r="AH7" i="33" s="1"/>
  <c r="F13" i="33"/>
  <c r="AM43" i="33"/>
  <c r="AJ42" i="33"/>
  <c r="K39" i="33"/>
  <c r="AU38" i="33"/>
  <c r="AQ35" i="33"/>
  <c r="AE33" i="33"/>
  <c r="AA32" i="33"/>
  <c r="AS44" i="33"/>
  <c r="Q40" i="33"/>
  <c r="AO29" i="33"/>
  <c r="AH37" i="33"/>
  <c r="Y34" i="33"/>
  <c r="AB31" i="33"/>
  <c r="O27" i="33"/>
  <c r="S26" i="33"/>
  <c r="W28" i="33"/>
  <c r="AG45" i="33"/>
  <c r="U30" i="33"/>
  <c r="M41" i="33"/>
  <c r="AM41" i="33"/>
  <c r="AP43" i="33"/>
  <c r="K36" i="33"/>
  <c r="W32" i="33"/>
  <c r="Z34" i="33"/>
  <c r="AG28" i="33"/>
  <c r="Y26" i="33"/>
  <c r="AR44" i="33"/>
  <c r="P45" i="33"/>
  <c r="AC35" i="33"/>
  <c r="AV30" i="33"/>
  <c r="AH29" i="33"/>
  <c r="AD27" i="33"/>
  <c r="AT31" i="33"/>
  <c r="AO38" i="33"/>
  <c r="M42" i="33"/>
  <c r="R40" i="33"/>
  <c r="AK37" i="33"/>
  <c r="T33" i="33"/>
  <c r="W42" i="33"/>
  <c r="P44" i="33"/>
  <c r="K35" i="33"/>
  <c r="AM34" i="33"/>
  <c r="AC43" i="33"/>
  <c r="R41" i="33"/>
  <c r="M40" i="33"/>
  <c r="AV36" i="33"/>
  <c r="AO33" i="33"/>
  <c r="AG26" i="33"/>
  <c r="Y45" i="33"/>
  <c r="T29" i="33"/>
  <c r="AA28" i="33"/>
  <c r="AR37" i="33"/>
  <c r="AH27" i="33"/>
  <c r="AT39" i="33"/>
  <c r="AP30" i="33"/>
  <c r="AD32" i="33"/>
  <c r="E6" i="34"/>
  <c r="F26" i="33"/>
  <c r="AD14" i="33" s="1"/>
  <c r="F6" i="33"/>
  <c r="AI43" i="33"/>
  <c r="R44" i="33"/>
  <c r="W36" i="33"/>
  <c r="AM35" i="33"/>
  <c r="AA31" i="33"/>
  <c r="T45" i="33"/>
  <c r="P42" i="33"/>
  <c r="AP41" i="33"/>
  <c r="L39" i="33"/>
  <c r="AO30" i="33"/>
  <c r="AC26" i="33"/>
  <c r="AF37" i="33"/>
  <c r="AD33" i="33"/>
  <c r="AV38" i="33"/>
  <c r="N34" i="33"/>
  <c r="AR27" i="33"/>
  <c r="Y32" i="33"/>
  <c r="AJ29" i="33"/>
  <c r="AT40" i="33"/>
  <c r="W45" i="33"/>
  <c r="AR42" i="33"/>
  <c r="AK40" i="33"/>
  <c r="AI31" i="33"/>
  <c r="AM28" i="33"/>
  <c r="AO44" i="33"/>
  <c r="T43" i="33"/>
  <c r="AV41" i="33"/>
  <c r="AT37" i="33"/>
  <c r="P36" i="33"/>
  <c r="Y27" i="33"/>
  <c r="Z26" i="33"/>
  <c r="N33" i="33"/>
  <c r="AP32" i="33"/>
  <c r="AF30" i="33"/>
  <c r="AC39" i="33"/>
  <c r="R29" i="33"/>
  <c r="L38" i="33"/>
  <c r="AD34" i="33"/>
  <c r="F37" i="33"/>
  <c r="Y16" i="33" s="1"/>
  <c r="F17" i="33"/>
  <c r="AU5" i="33" s="1"/>
  <c r="AH45" i="33"/>
  <c r="AT42" i="33"/>
  <c r="AR39" i="33"/>
  <c r="K37" i="33"/>
  <c r="AA34" i="33"/>
  <c r="O33" i="33"/>
  <c r="AQ31" i="33"/>
  <c r="V35" i="33"/>
  <c r="T36" i="33"/>
  <c r="AG27" i="33"/>
  <c r="M26" i="33"/>
  <c r="AN30" i="33"/>
  <c r="AJ32" i="33"/>
  <c r="AD29" i="33"/>
  <c r="X40" i="33"/>
  <c r="AC41" i="33"/>
  <c r="AL38" i="33"/>
  <c r="AC5" i="33"/>
  <c r="T9" i="33"/>
  <c r="AA44" i="33"/>
  <c r="AC45" i="33"/>
  <c r="AV40" i="33"/>
  <c r="K32" i="33"/>
  <c r="AM31" i="33"/>
  <c r="P43" i="33"/>
  <c r="AO37" i="33"/>
  <c r="AD35" i="33"/>
  <c r="AR33" i="33"/>
  <c r="AT30" i="33"/>
  <c r="AP38" i="33"/>
  <c r="M29" i="33"/>
  <c r="R26" i="33"/>
  <c r="AJ39" i="33"/>
  <c r="Y36" i="33"/>
  <c r="AH28" i="33"/>
  <c r="T27" i="33"/>
  <c r="AG42" i="33"/>
  <c r="F28" i="33"/>
  <c r="S13" i="33" s="1"/>
  <c r="F8" i="33"/>
  <c r="S44" i="33"/>
  <c r="K40" i="33"/>
  <c r="N43" i="33"/>
  <c r="AE30" i="33"/>
  <c r="AN41" i="33"/>
  <c r="AS38" i="33"/>
  <c r="Z36" i="33"/>
  <c r="Q35" i="33"/>
  <c r="M39" i="33"/>
  <c r="AG34" i="33"/>
  <c r="V32" i="33"/>
  <c r="AK29" i="33"/>
  <c r="AP37" i="33"/>
  <c r="AL31" i="33"/>
  <c r="X26" i="33"/>
  <c r="P28" i="33"/>
  <c r="F32" i="33"/>
  <c r="F12" i="33"/>
  <c r="B2" i="34"/>
  <c r="H22" i="33"/>
  <c r="AV43" i="33" s="1"/>
  <c r="H2" i="33"/>
  <c r="AN29" i="33" s="1"/>
  <c r="AE42" i="33"/>
  <c r="AN44" i="33"/>
  <c r="S34" i="33"/>
  <c r="AU32" i="33"/>
  <c r="AK43" i="33"/>
  <c r="Z41" i="33"/>
  <c r="AB39" i="33"/>
  <c r="U36" i="33"/>
  <c r="X45" i="33"/>
  <c r="L40" i="33"/>
  <c r="P38" i="33"/>
  <c r="AL33" i="33"/>
  <c r="AS37" i="33"/>
  <c r="AI27" i="33"/>
  <c r="AP31" i="33"/>
  <c r="N26" i="33"/>
  <c r="Q29" i="33"/>
  <c r="AF35" i="33"/>
  <c r="V28" i="33"/>
  <c r="N7" i="33" l="1"/>
  <c r="AB21" i="33"/>
  <c r="AO22" i="33"/>
  <c r="AT13" i="33"/>
  <c r="AV6" i="33"/>
  <c r="AM19" i="33"/>
  <c r="AI15" i="33"/>
  <c r="AU27" i="33"/>
  <c r="U14" i="33"/>
  <c r="AE11" i="33"/>
  <c r="AB33" i="33"/>
  <c r="AR34" i="33"/>
  <c r="Y29" i="33"/>
  <c r="V22" i="33"/>
  <c r="AK33" i="33"/>
  <c r="V34" i="33"/>
  <c r="AD31" i="33"/>
  <c r="AA36" i="33"/>
  <c r="AL36" i="33"/>
  <c r="S40" i="33"/>
  <c r="P27" i="33"/>
  <c r="AP39" i="33"/>
  <c r="M35" i="33"/>
  <c r="AS42" i="33"/>
  <c r="AJ38" i="33"/>
  <c r="AG40" i="33"/>
  <c r="N42" i="33"/>
  <c r="L30" i="33"/>
  <c r="P10" i="33"/>
  <c r="O43" i="33"/>
  <c r="AM44" i="33"/>
  <c r="X39" i="33"/>
  <c r="Z44" i="33"/>
  <c r="AE37" i="33"/>
  <c r="AB6" i="33"/>
  <c r="AN16" i="33"/>
  <c r="AT35" i="33"/>
  <c r="O17" i="33"/>
  <c r="AH31" i="33"/>
  <c r="U45" i="33"/>
  <c r="W41" i="33"/>
  <c r="R28" i="33"/>
  <c r="AO41" i="33"/>
  <c r="AQ45" i="33"/>
  <c r="AF32" i="33"/>
  <c r="AI30" i="33"/>
  <c r="Q37" i="33"/>
  <c r="X20" i="33"/>
  <c r="N14" i="33"/>
  <c r="P12" i="33"/>
  <c r="R10" i="33"/>
  <c r="AK9" i="33"/>
  <c r="AV8" i="33"/>
  <c r="V6" i="33"/>
  <c r="Z19" i="33"/>
  <c r="AF18" i="33"/>
  <c r="AR17" i="33"/>
  <c r="L22" i="33"/>
  <c r="AC15" i="33"/>
  <c r="AI16" i="33"/>
  <c r="AN11" i="33"/>
  <c r="AD7" i="33"/>
  <c r="T21" i="33"/>
  <c r="AP4" i="33"/>
  <c r="AL5" i="33"/>
  <c r="AT3" i="33"/>
  <c r="AH18" i="33"/>
  <c r="AK13" i="33"/>
  <c r="K11" i="33"/>
  <c r="AU7" i="33"/>
  <c r="Y5" i="33"/>
  <c r="AE22" i="33"/>
  <c r="AB15" i="33"/>
  <c r="AG14" i="33"/>
  <c r="O12" i="33"/>
  <c r="AM6" i="33"/>
  <c r="AS3" i="33"/>
  <c r="W16" i="33"/>
  <c r="U8" i="33"/>
  <c r="M20" i="33"/>
  <c r="S10" i="33"/>
  <c r="Q4" i="33"/>
  <c r="AO19" i="33"/>
  <c r="AQ17" i="33"/>
  <c r="Z21" i="33"/>
  <c r="AH6" i="33"/>
  <c r="AG5" i="33"/>
  <c r="AP20" i="33"/>
  <c r="R17" i="33"/>
  <c r="AK14" i="33"/>
  <c r="K13" i="33"/>
  <c r="Z11" i="33"/>
  <c r="W9" i="33"/>
  <c r="AR21" i="33"/>
  <c r="AM18" i="33"/>
  <c r="T10" i="33"/>
  <c r="AV7" i="33"/>
  <c r="AO15" i="33"/>
  <c r="AT8" i="33"/>
  <c r="AC12" i="33"/>
  <c r="P22" i="33"/>
  <c r="AD4" i="33"/>
  <c r="M19" i="33"/>
  <c r="Y3" i="33"/>
  <c r="AO21" i="33"/>
  <c r="T20" i="33"/>
  <c r="AK17" i="33"/>
  <c r="AT14" i="33"/>
  <c r="N10" i="33"/>
  <c r="R6" i="33"/>
  <c r="AV18" i="33"/>
  <c r="L15" i="33"/>
  <c r="P13" i="33"/>
  <c r="AD11" i="33"/>
  <c r="AF7" i="33"/>
  <c r="AM5" i="33"/>
  <c r="AR19" i="33"/>
  <c r="AP9" i="33"/>
  <c r="AI8" i="33"/>
  <c r="AC16" i="33"/>
  <c r="Z3" i="33"/>
  <c r="W22" i="33"/>
  <c r="Y4" i="33"/>
  <c r="AT18" i="33"/>
  <c r="AN12" i="33"/>
  <c r="AI7" i="33"/>
  <c r="X15" i="33"/>
  <c r="AF10" i="33"/>
  <c r="AA22" i="33"/>
  <c r="AD16" i="33"/>
  <c r="AJ14" i="33"/>
  <c r="T11" i="33"/>
  <c r="AV9" i="33"/>
  <c r="P6" i="33"/>
  <c r="AR5" i="33"/>
  <c r="AL3" i="33"/>
  <c r="AC19" i="33"/>
  <c r="N8" i="33"/>
  <c r="V17" i="33"/>
  <c r="R20" i="33"/>
  <c r="AP13" i="33"/>
  <c r="L21" i="33"/>
  <c r="AS22" i="33"/>
  <c r="AQ19" i="33"/>
  <c r="X12" i="33"/>
  <c r="Z6" i="33"/>
  <c r="AB4" i="33"/>
  <c r="AU3" i="33"/>
  <c r="AG16" i="33"/>
  <c r="Q15" i="33"/>
  <c r="AE21" i="33"/>
  <c r="U10" i="33"/>
  <c r="V7" i="33"/>
  <c r="S17" i="33"/>
  <c r="AL13" i="33"/>
  <c r="AK8" i="33"/>
  <c r="O18" i="33"/>
  <c r="M14" i="33"/>
  <c r="AH11" i="33"/>
  <c r="AN9" i="33"/>
  <c r="K20" i="33"/>
  <c r="Q22" i="33"/>
  <c r="AS17" i="33"/>
  <c r="W11" i="33"/>
  <c r="Y19" i="33"/>
  <c r="AM16" i="33"/>
  <c r="P14" i="33"/>
  <c r="AF13" i="33"/>
  <c r="U15" i="33"/>
  <c r="AE8" i="33"/>
  <c r="Z7" i="33"/>
  <c r="AO20" i="33"/>
  <c r="AU21" i="33"/>
  <c r="L10" i="33"/>
  <c r="N9" i="33"/>
  <c r="AI6" i="33"/>
  <c r="S4" i="33"/>
  <c r="AK3" i="33"/>
  <c r="AP5" i="33"/>
  <c r="Y21" i="33"/>
  <c r="AG17" i="33"/>
  <c r="AV16" i="33"/>
  <c r="AQ15" i="33"/>
  <c r="AC9" i="33"/>
  <c r="AO5" i="33"/>
  <c r="AD13" i="33"/>
  <c r="R19" i="33"/>
  <c r="AR6" i="33"/>
  <c r="AH3" i="33"/>
  <c r="AT11" i="33"/>
  <c r="O8" i="33"/>
  <c r="AA20" i="33"/>
  <c r="AJ18" i="33"/>
  <c r="T14" i="33"/>
  <c r="M12" i="33"/>
  <c r="K4" i="33"/>
  <c r="AM22" i="33"/>
  <c r="W10" i="33"/>
  <c r="AB20" i="33"/>
  <c r="S19" i="33"/>
  <c r="W15" i="33"/>
  <c r="AS13" i="33"/>
  <c r="AP10" i="33"/>
  <c r="P8" i="33"/>
  <c r="L4" i="33"/>
  <c r="AM17" i="33"/>
  <c r="Q16" i="33"/>
  <c r="N22" i="33"/>
  <c r="AU18" i="33"/>
  <c r="AK11" i="33"/>
  <c r="AO12" i="33"/>
  <c r="U6" i="33"/>
  <c r="AI14" i="33"/>
  <c r="Z9" i="33"/>
  <c r="Y7" i="33"/>
  <c r="AF3" i="33"/>
  <c r="AE5" i="33"/>
  <c r="T12" i="33"/>
  <c r="AQ11" i="33"/>
  <c r="M9" i="33"/>
  <c r="AA7" i="33"/>
  <c r="AV21" i="33"/>
  <c r="W14" i="33"/>
  <c r="AM13" i="33"/>
  <c r="AG6" i="33"/>
  <c r="R4" i="33"/>
  <c r="O16" i="33"/>
  <c r="AJ10" i="33"/>
  <c r="AR3" i="33"/>
  <c r="AT22" i="33"/>
  <c r="N19" i="33"/>
  <c r="AO18" i="33"/>
  <c r="AC8" i="33"/>
  <c r="K5" i="33"/>
  <c r="AD17" i="33"/>
  <c r="Y15" i="33"/>
  <c r="U21" i="33"/>
  <c r="AA19" i="33"/>
  <c r="S15" i="33"/>
  <c r="O22" i="33"/>
  <c r="K18" i="33"/>
  <c r="AE12" i="33"/>
  <c r="Q7" i="33"/>
  <c r="AU10" i="33"/>
  <c r="AB3" i="33"/>
  <c r="AL17" i="33"/>
  <c r="M11" i="33"/>
  <c r="AQ4" i="33"/>
  <c r="V13" i="33"/>
  <c r="AG20" i="33"/>
  <c r="AH16" i="33"/>
  <c r="AS8" i="33"/>
  <c r="X9" i="33"/>
  <c r="AN14" i="33"/>
  <c r="AJ5" i="33"/>
  <c r="M22" i="33"/>
  <c r="AD18" i="33"/>
  <c r="R14" i="33"/>
  <c r="AC13" i="33"/>
  <c r="AT6" i="33"/>
  <c r="K3" i="33"/>
  <c r="AH17" i="33"/>
  <c r="AP11" i="33"/>
  <c r="AK10" i="33"/>
  <c r="AR9" i="33"/>
  <c r="AM4" i="33"/>
  <c r="W21" i="33"/>
  <c r="P7" i="33"/>
  <c r="Z8" i="33"/>
  <c r="Y20" i="33"/>
  <c r="AV5" i="33"/>
  <c r="AG12" i="33"/>
  <c r="T19" i="33"/>
  <c r="AO16" i="33"/>
  <c r="AP18" i="33"/>
  <c r="L16" i="33"/>
  <c r="AD10" i="33"/>
  <c r="Y9" i="33"/>
  <c r="AR4" i="33"/>
  <c r="T22" i="33"/>
  <c r="P19" i="33"/>
  <c r="R21" i="33"/>
  <c r="AA8" i="33"/>
  <c r="AC3" i="33"/>
  <c r="AI20" i="33"/>
  <c r="W13" i="33"/>
  <c r="N11" i="33"/>
  <c r="AT17" i="33"/>
  <c r="AJ6" i="33"/>
  <c r="AV15" i="33"/>
  <c r="AM12" i="33"/>
  <c r="AO7" i="33"/>
  <c r="AF14" i="33"/>
  <c r="AC22" i="33"/>
  <c r="P20" i="33"/>
  <c r="AJ16" i="33"/>
  <c r="Y13" i="33"/>
  <c r="T4" i="33"/>
  <c r="AA21" i="33"/>
  <c r="AG19" i="33"/>
  <c r="AV17" i="33"/>
  <c r="R3" i="33"/>
  <c r="AP15" i="33"/>
  <c r="AD12" i="33"/>
  <c r="K9" i="33"/>
  <c r="W18" i="33"/>
  <c r="AT7" i="33"/>
  <c r="AH5" i="33"/>
  <c r="AO14" i="33"/>
  <c r="AR10" i="33"/>
  <c r="AM8" i="33"/>
  <c r="M6" i="33"/>
  <c r="AV20" i="33"/>
  <c r="AR16" i="33"/>
  <c r="AA11" i="33"/>
  <c r="AD6" i="33"/>
  <c r="AL15" i="33"/>
  <c r="AT19" i="33"/>
  <c r="AQ8" i="33"/>
  <c r="M3" i="33"/>
  <c r="AH22" i="33"/>
  <c r="O10" i="33"/>
  <c r="R5" i="33"/>
  <c r="X17" i="33"/>
  <c r="AG4" i="33"/>
  <c r="AC18" i="33"/>
  <c r="AJ9" i="33"/>
  <c r="V12" i="33"/>
  <c r="AN7" i="33"/>
  <c r="K14" i="33"/>
  <c r="T13" i="33"/>
  <c r="AJ20" i="33"/>
  <c r="T16" i="33"/>
  <c r="AA15" i="33"/>
  <c r="AV19" i="33"/>
  <c r="AG18" i="33"/>
  <c r="X14" i="33"/>
  <c r="R13" i="33"/>
  <c r="V8" i="33"/>
  <c r="AL7" i="33"/>
  <c r="AD5" i="33"/>
  <c r="M4" i="33"/>
  <c r="AN17" i="33"/>
  <c r="AH12" i="33"/>
  <c r="K22" i="33"/>
  <c r="AP21" i="33"/>
  <c r="AR11" i="33"/>
  <c r="AT9" i="33"/>
  <c r="AC6" i="33"/>
  <c r="P3" i="33"/>
  <c r="AF20" i="33"/>
  <c r="N18" i="33"/>
  <c r="AI11" i="33"/>
  <c r="AT10" i="33"/>
  <c r="AV4" i="33"/>
  <c r="AL16" i="33"/>
  <c r="AR15" i="33"/>
  <c r="L14" i="33"/>
  <c r="AP12" i="33"/>
  <c r="AN5" i="33"/>
  <c r="AJ21" i="33"/>
  <c r="R22" i="33"/>
  <c r="V19" i="33"/>
  <c r="P17" i="33"/>
  <c r="AD8" i="33"/>
  <c r="AA13" i="33"/>
  <c r="T3" i="33"/>
  <c r="AC7" i="33"/>
  <c r="X6" i="33"/>
  <c r="AG22" i="33"/>
  <c r="AS21" i="33"/>
  <c r="Q17" i="33"/>
  <c r="AU15" i="33"/>
  <c r="AH14" i="33"/>
  <c r="AB8" i="33"/>
  <c r="S3" i="33"/>
  <c r="K16" i="33"/>
  <c r="Y11" i="33"/>
  <c r="AE10" i="33"/>
  <c r="AA9" i="33"/>
  <c r="AJ19" i="33"/>
  <c r="U7" i="33"/>
  <c r="W5" i="33"/>
  <c r="AO6" i="33"/>
  <c r="M18" i="33"/>
  <c r="AQ12" i="33"/>
  <c r="O4" i="33"/>
  <c r="AM20" i="33"/>
  <c r="AC21" i="33"/>
  <c r="X16" i="33"/>
  <c r="M13" i="33"/>
  <c r="AV12" i="33"/>
  <c r="AA3" i="33"/>
  <c r="AN19" i="33"/>
  <c r="T17" i="33"/>
  <c r="AD15" i="33"/>
  <c r="AH9" i="33"/>
  <c r="V20" i="33"/>
  <c r="AQ14" i="33"/>
  <c r="K6" i="33"/>
  <c r="AJ7" i="33"/>
  <c r="AR22" i="33"/>
  <c r="AG10" i="33"/>
  <c r="R8" i="33"/>
  <c r="AL11" i="33"/>
  <c r="O5" i="33"/>
  <c r="AT4" i="33"/>
  <c r="AE19" i="33"/>
  <c r="Z18" i="33"/>
  <c r="AB16" i="33"/>
  <c r="U13" i="33"/>
  <c r="AF12" i="33"/>
  <c r="S11" i="33"/>
  <c r="AL10" i="33"/>
  <c r="AK20" i="33"/>
  <c r="L17" i="33"/>
  <c r="P15" i="33"/>
  <c r="AS14" i="33"/>
  <c r="Q6" i="33"/>
  <c r="AP8" i="33"/>
  <c r="X22" i="33"/>
  <c r="AU9" i="33"/>
  <c r="V5" i="33"/>
  <c r="AN21" i="33"/>
  <c r="AI4" i="33"/>
  <c r="N3" i="33"/>
  <c r="AG13" i="33"/>
  <c r="AU11" i="33"/>
  <c r="AM7" i="33"/>
  <c r="AS5" i="33"/>
  <c r="U19" i="33"/>
  <c r="AQ16" i="33"/>
  <c r="AB14" i="33"/>
  <c r="K10" i="33"/>
  <c r="Q18" i="33"/>
  <c r="S20" i="33"/>
  <c r="W12" i="33"/>
  <c r="AE9" i="33"/>
  <c r="Y8" i="33"/>
  <c r="AA4" i="33"/>
  <c r="M15" i="33"/>
  <c r="AO3" i="33"/>
  <c r="AH21" i="33"/>
  <c r="AJ17" i="33"/>
  <c r="O6" i="33"/>
  <c r="L20" i="33"/>
  <c r="AO13" i="33"/>
  <c r="T8" i="33"/>
  <c r="P4" i="33"/>
  <c r="AP22" i="33"/>
  <c r="AK19" i="33"/>
  <c r="W17" i="33"/>
  <c r="AF11" i="33"/>
  <c r="AM9" i="33"/>
  <c r="AR7" i="33"/>
  <c r="AD21" i="33"/>
  <c r="AC10" i="33"/>
  <c r="N16" i="33"/>
  <c r="R12" i="33"/>
  <c r="AT15" i="33"/>
  <c r="AI18" i="33"/>
  <c r="Y14" i="33"/>
  <c r="AV3" i="33"/>
  <c r="Z5" i="33"/>
  <c r="AH10" i="33"/>
  <c r="AN4" i="33"/>
  <c r="V21" i="33"/>
  <c r="AG15" i="33"/>
  <c r="AS20" i="33"/>
  <c r="AA17" i="33"/>
  <c r="U11" i="33"/>
  <c r="K8" i="33"/>
  <c r="X5" i="33"/>
  <c r="Q19" i="33"/>
  <c r="AQ13" i="33"/>
  <c r="O9" i="33"/>
  <c r="AE6" i="33"/>
  <c r="AB18" i="33"/>
  <c r="AU16" i="33"/>
  <c r="S14" i="33"/>
  <c r="M7" i="33"/>
  <c r="AJ3" i="33"/>
  <c r="AL22" i="33"/>
  <c r="AN20" i="33"/>
  <c r="L12" i="33"/>
  <c r="O11" i="33"/>
  <c r="AJ8" i="33"/>
  <c r="AQ7" i="33"/>
  <c r="Q5" i="33"/>
  <c r="X4" i="33"/>
  <c r="AI3" i="33"/>
  <c r="AL21" i="33"/>
  <c r="U18" i="33"/>
  <c r="V16" i="33"/>
  <c r="N17" i="33"/>
  <c r="AE14" i="33"/>
  <c r="AU13" i="33"/>
  <c r="AA10" i="33"/>
  <c r="AB9" i="33"/>
  <c r="AS19" i="33"/>
  <c r="AF22" i="33"/>
  <c r="S6" i="33"/>
  <c r="Y17" i="33"/>
  <c r="W7" i="33"/>
  <c r="U5" i="33"/>
  <c r="AF4" i="33"/>
  <c r="AQ3" i="33"/>
  <c r="Z20" i="33"/>
  <c r="AM14" i="33"/>
  <c r="AI22" i="33"/>
  <c r="L18" i="33"/>
  <c r="AK15" i="33"/>
  <c r="O21" i="33"/>
  <c r="AS16" i="33"/>
  <c r="AE13" i="33"/>
  <c r="N12" i="33"/>
  <c r="AU6" i="33"/>
  <c r="AO8" i="33"/>
  <c r="AB19" i="33"/>
  <c r="Q11" i="33"/>
  <c r="S9" i="33"/>
  <c r="V45" i="33"/>
  <c r="Q43" i="33"/>
  <c r="AP40" i="33"/>
  <c r="K38" i="33"/>
  <c r="S36" i="33"/>
  <c r="AE34" i="33"/>
  <c r="AU28" i="33"/>
  <c r="X42" i="33"/>
  <c r="P33" i="33"/>
  <c r="M44" i="33"/>
  <c r="AW44" i="33" s="1"/>
  <c r="AB29" i="33"/>
  <c r="AW29" i="33" s="1"/>
  <c r="AL27" i="33"/>
  <c r="U37" i="33"/>
  <c r="Z35" i="33"/>
  <c r="AS32" i="33"/>
  <c r="AH30" i="33"/>
  <c r="AK41" i="33"/>
  <c r="AN39" i="33"/>
  <c r="AG31" i="33"/>
  <c r="U22" i="33"/>
  <c r="AP14" i="33"/>
  <c r="AE7" i="33"/>
  <c r="AN18" i="33"/>
  <c r="AS15" i="33"/>
  <c r="Z13" i="33"/>
  <c r="AL8" i="33"/>
  <c r="X3" i="33"/>
  <c r="N20" i="33"/>
  <c r="K17" i="33"/>
  <c r="V9" i="33"/>
  <c r="AK6" i="33"/>
  <c r="S21" i="33"/>
  <c r="AG11" i="33"/>
  <c r="AB10" i="33"/>
  <c r="Q12" i="33"/>
  <c r="P5" i="33"/>
  <c r="AU4" i="33"/>
  <c r="M16" i="33"/>
  <c r="Y22" i="33"/>
  <c r="W19" i="33"/>
  <c r="R18" i="33"/>
  <c r="M17" i="33"/>
  <c r="AM11" i="33"/>
  <c r="P21" i="33"/>
  <c r="AR14" i="33"/>
  <c r="AT16" i="33"/>
  <c r="AH4" i="33"/>
  <c r="AC20" i="33"/>
  <c r="AJ15" i="33"/>
  <c r="AO10" i="33"/>
  <c r="AP7" i="33"/>
  <c r="AG3" i="33"/>
  <c r="T6" i="33"/>
  <c r="AA5" i="33"/>
  <c r="AV13" i="33"/>
  <c r="AD9" i="33"/>
  <c r="K12" i="33"/>
  <c r="O19" i="33"/>
  <c r="AE15" i="33"/>
  <c r="AQ18" i="33"/>
  <c r="N13" i="33"/>
  <c r="AB22" i="33"/>
  <c r="W20" i="33"/>
  <c r="L9" i="33"/>
  <c r="Q8" i="33"/>
  <c r="AU17" i="33"/>
  <c r="AK16" i="33"/>
  <c r="S12" i="33"/>
  <c r="AO11" i="33"/>
  <c r="AI21" i="33"/>
  <c r="Y6" i="33"/>
  <c r="AS7" i="33"/>
  <c r="AF5" i="33"/>
  <c r="U3" i="33"/>
  <c r="Z4" i="33"/>
  <c r="AM10" i="33"/>
  <c r="AF16" i="33"/>
  <c r="AR12" i="33"/>
  <c r="AO9" i="33"/>
  <c r="AM3" i="33"/>
  <c r="AT21" i="33"/>
  <c r="Y18" i="33"/>
  <c r="AI17" i="33"/>
  <c r="AV10" i="33"/>
  <c r="AC4" i="33"/>
  <c r="O14" i="33"/>
  <c r="AA6" i="33"/>
  <c r="AH20" i="33"/>
  <c r="T15" i="33"/>
  <c r="AJ13" i="33"/>
  <c r="L11" i="33"/>
  <c r="AQ5" i="33"/>
  <c r="AD22" i="33"/>
  <c r="W8" i="33"/>
  <c r="R7" i="33"/>
  <c r="P16" i="33"/>
  <c r="AN8" i="33"/>
  <c r="AP6" i="33"/>
  <c r="R9" i="33"/>
  <c r="AD19" i="33"/>
  <c r="Z17" i="33"/>
  <c r="V3" i="33"/>
  <c r="N21" i="33"/>
  <c r="AV14" i="33"/>
  <c r="AC11" i="33"/>
  <c r="AR18" i="33"/>
  <c r="AI10" i="33"/>
  <c r="X7" i="33"/>
  <c r="T5" i="33"/>
  <c r="AT20" i="33"/>
  <c r="AF15" i="33"/>
  <c r="L13" i="33"/>
  <c r="AL12" i="33"/>
  <c r="AK4" i="33"/>
  <c r="K19" i="33"/>
  <c r="Q13" i="33"/>
  <c r="AL6" i="33"/>
  <c r="O3" i="33"/>
  <c r="Z22" i="33"/>
  <c r="U20" i="33"/>
  <c r="X21" i="33"/>
  <c r="AE16" i="33"/>
  <c r="AK12" i="33"/>
  <c r="AG7" i="33"/>
  <c r="S5" i="33"/>
  <c r="AS18" i="33"/>
  <c r="AQ9" i="33"/>
  <c r="V4" i="33"/>
  <c r="AN10" i="33"/>
  <c r="AH15" i="33"/>
  <c r="AU14" i="33"/>
  <c r="AB11" i="33"/>
  <c r="M8" i="33"/>
  <c r="AM42" i="33"/>
  <c r="AA41" i="33"/>
  <c r="O40" i="33"/>
  <c r="AF44" i="33"/>
  <c r="AI38" i="33"/>
  <c r="AQ33" i="33"/>
  <c r="AO45" i="33"/>
  <c r="AD37" i="33"/>
  <c r="R34" i="33"/>
  <c r="N30" i="33"/>
  <c r="AV29" i="33"/>
  <c r="AC28" i="33"/>
  <c r="AT36" i="33"/>
  <c r="T32" i="33"/>
  <c r="AR43" i="33"/>
  <c r="W27" i="33"/>
  <c r="AJ35" i="33"/>
  <c r="Y39" i="33"/>
  <c r="L31" i="33"/>
  <c r="AC17" i="33"/>
  <c r="AG9" i="33"/>
  <c r="AR8" i="33"/>
  <c r="M5" i="33"/>
  <c r="AJ4" i="33"/>
  <c r="K21" i="33"/>
  <c r="AP19" i="33"/>
  <c r="P18" i="33"/>
  <c r="AA16" i="33"/>
  <c r="AL20" i="33"/>
  <c r="AV22" i="33"/>
  <c r="AT12" i="33"/>
  <c r="T7" i="33"/>
  <c r="X10" i="33"/>
  <c r="R15" i="33"/>
  <c r="AN6" i="33"/>
  <c r="AD3" i="33"/>
  <c r="V11" i="33"/>
  <c r="AH13" i="33"/>
  <c r="AK21" i="33"/>
  <c r="AL18" i="33"/>
  <c r="O15" i="33"/>
  <c r="V14" i="33"/>
  <c r="X8" i="33"/>
  <c r="S7" i="33"/>
  <c r="AE3" i="33"/>
  <c r="AU22" i="33"/>
  <c r="AB17" i="33"/>
  <c r="AN13" i="33"/>
  <c r="L19" i="33"/>
  <c r="U12" i="33"/>
  <c r="N5" i="33"/>
  <c r="AS4" i="33"/>
  <c r="AQ20" i="33"/>
  <c r="AF6" i="33"/>
  <c r="AI9" i="33"/>
  <c r="Z16" i="33"/>
  <c r="Q10" i="33"/>
  <c r="AI19" i="33"/>
  <c r="AF8" i="33"/>
  <c r="AJ22" i="33"/>
  <c r="AM21" i="33"/>
  <c r="AD20" i="33"/>
  <c r="R16" i="33"/>
  <c r="AV11" i="33"/>
  <c r="L7" i="33"/>
  <c r="W6" i="33"/>
  <c r="AT5" i="33"/>
  <c r="N15" i="33"/>
  <c r="AC14" i="33"/>
  <c r="AR13" i="33"/>
  <c r="Y10" i="33"/>
  <c r="P9" i="33"/>
  <c r="AA12" i="33"/>
  <c r="AP3" i="33"/>
  <c r="AO4" i="33"/>
  <c r="T18" i="33"/>
  <c r="V18" i="33"/>
  <c r="U17" i="33"/>
  <c r="AL14" i="33"/>
  <c r="Z10" i="33"/>
  <c r="X13" i="33"/>
  <c r="P11" i="33"/>
  <c r="L6" i="33"/>
  <c r="AI5" i="33"/>
  <c r="S22" i="33"/>
  <c r="AF9" i="33"/>
  <c r="AU8" i="33"/>
  <c r="AS12" i="33"/>
  <c r="AK7" i="33"/>
  <c r="Q3" i="33"/>
  <c r="AP16" i="33"/>
  <c r="AE4" i="33"/>
  <c r="AH19" i="33"/>
  <c r="AN15" i="33"/>
  <c r="Q21" i="33"/>
  <c r="N6" i="33"/>
  <c r="O20" i="33"/>
  <c r="AF19" i="33"/>
  <c r="V15" i="33"/>
  <c r="AI13" i="33"/>
  <c r="AQ22" i="33"/>
  <c r="AU12" i="33"/>
  <c r="AB7" i="33"/>
  <c r="AN3" i="33"/>
  <c r="X18" i="33"/>
  <c r="AJ11" i="33"/>
  <c r="AL9" i="33"/>
  <c r="AA14" i="33"/>
  <c r="L5" i="33"/>
  <c r="AE17" i="33"/>
  <c r="AS10" i="33"/>
  <c r="S8" i="33"/>
  <c r="U4" i="33"/>
  <c r="AK22" i="33"/>
  <c r="AG21" i="33"/>
  <c r="AU19" i="33"/>
  <c r="AO17" i="33"/>
  <c r="AM15" i="33"/>
  <c r="Z14" i="33"/>
  <c r="Q9" i="33"/>
  <c r="K7" i="33"/>
  <c r="W3" i="33"/>
  <c r="AE20" i="33"/>
  <c r="S18" i="33"/>
  <c r="Y12" i="33"/>
  <c r="AQ6" i="33"/>
  <c r="AB5" i="33"/>
  <c r="U16" i="33"/>
  <c r="O13" i="33"/>
  <c r="AS11" i="33"/>
  <c r="M10" i="33"/>
  <c r="AH8" i="33"/>
  <c r="V10" i="33"/>
  <c r="U9" i="33"/>
  <c r="O7" i="33"/>
  <c r="AK5" i="33"/>
  <c r="AQ21" i="33"/>
  <c r="AU20" i="33"/>
  <c r="Q14" i="33"/>
  <c r="AN22" i="33"/>
  <c r="AL19" i="33"/>
  <c r="AE18" i="33"/>
  <c r="AF17" i="33"/>
  <c r="L3" i="33"/>
  <c r="Z15" i="33"/>
  <c r="AB13" i="33"/>
  <c r="AI12" i="33"/>
  <c r="X11" i="33"/>
  <c r="S16" i="33"/>
  <c r="N4" i="33"/>
  <c r="AS6" i="33"/>
  <c r="AW12" i="33" l="1"/>
  <c r="AW35" i="33"/>
  <c r="F11" i="34" s="1"/>
  <c r="G11" i="34" s="1"/>
  <c r="AW21" i="33"/>
  <c r="C20" i="34" s="1"/>
  <c r="D20" i="34" s="1"/>
  <c r="AW28" i="33"/>
  <c r="F4" i="34" s="1"/>
  <c r="G4" i="34" s="1"/>
  <c r="F2" i="34"/>
  <c r="G2" i="34" s="1"/>
  <c r="AU2" i="14" s="1"/>
  <c r="AW34" i="33"/>
  <c r="AW32" i="33"/>
  <c r="AW41" i="33"/>
  <c r="F17" i="34" s="1"/>
  <c r="G17" i="34" s="1"/>
  <c r="AW30" i="33"/>
  <c r="F3" i="34"/>
  <c r="G3" i="34" s="1"/>
  <c r="AW33" i="33"/>
  <c r="F9" i="34" s="1"/>
  <c r="G9" i="34" s="1"/>
  <c r="AW31" i="33"/>
  <c r="F7" i="34" s="1"/>
  <c r="G7" i="34" s="1"/>
  <c r="F16" i="34"/>
  <c r="G16" i="34" s="1"/>
  <c r="AW43" i="33"/>
  <c r="AW45" i="33"/>
  <c r="F21" i="34" s="1"/>
  <c r="G21" i="34" s="1"/>
  <c r="AW42" i="33"/>
  <c r="AW38" i="33"/>
  <c r="F14" i="34" s="1"/>
  <c r="G14" i="34" s="1"/>
  <c r="AW15" i="33"/>
  <c r="C14" i="34" s="1"/>
  <c r="AW37" i="33"/>
  <c r="AW39" i="33"/>
  <c r="AW16" i="33"/>
  <c r="C15" i="34" s="1"/>
  <c r="D15" i="34" s="1"/>
  <c r="AW18" i="33"/>
  <c r="AW19" i="33"/>
  <c r="C18" i="34" s="1"/>
  <c r="D18" i="34" s="1"/>
  <c r="AW8" i="33"/>
  <c r="AW11" i="33"/>
  <c r="AW22" i="33"/>
  <c r="AW9" i="33"/>
  <c r="AW7" i="33"/>
  <c r="AW6" i="33"/>
  <c r="C5" i="34" s="1"/>
  <c r="D5" i="34" s="1"/>
  <c r="C3" i="34"/>
  <c r="D3" i="34" s="1"/>
  <c r="AW20" i="33"/>
  <c r="C19" i="34" s="1"/>
  <c r="D19" i="34" s="1"/>
  <c r="AW10" i="33"/>
  <c r="C9" i="34" s="1"/>
  <c r="D9" i="34" s="1"/>
  <c r="AW14" i="33"/>
  <c r="AW5" i="33"/>
  <c r="C12" i="34"/>
  <c r="D12" i="34" s="1"/>
  <c r="F5" i="34"/>
  <c r="G5" i="34" l="1"/>
  <c r="H5" i="34" s="1"/>
  <c r="AU22" i="14"/>
  <c r="AA80" i="14" s="1"/>
  <c r="AU2" i="22"/>
  <c r="AU22" i="22"/>
  <c r="D14" i="34"/>
  <c r="AW34" i="14" s="1"/>
  <c r="C7" i="34"/>
  <c r="D7" i="34" s="1"/>
  <c r="AW27" i="14" s="1"/>
  <c r="F15" i="34"/>
  <c r="G15" i="34" s="1"/>
  <c r="AU15" i="14" s="1"/>
  <c r="F20" i="34"/>
  <c r="G20" i="34" s="1"/>
  <c r="AU40" i="22" s="1"/>
  <c r="F10" i="34"/>
  <c r="G10" i="34" s="1"/>
  <c r="AU30" i="14" s="1"/>
  <c r="F19" i="34"/>
  <c r="G19" i="34" s="1"/>
  <c r="AU39" i="14" s="1"/>
  <c r="D86" i="14" s="1"/>
  <c r="F18" i="34"/>
  <c r="G18" i="34" s="1"/>
  <c r="AU18" i="22" s="1"/>
  <c r="F13" i="34"/>
  <c r="G13" i="34" s="1"/>
  <c r="AU33" i="14" s="1"/>
  <c r="AL86" i="14" s="1"/>
  <c r="F12" i="34"/>
  <c r="G12" i="34" s="1"/>
  <c r="AU12" i="14" s="1"/>
  <c r="AH83" i="14" s="1"/>
  <c r="F8" i="34"/>
  <c r="G8" i="34" s="1"/>
  <c r="AU28" i="14" s="1"/>
  <c r="J78" i="14" s="1"/>
  <c r="C4" i="34"/>
  <c r="D4" i="34" s="1"/>
  <c r="AU31" i="22"/>
  <c r="C16" i="34"/>
  <c r="C21" i="34"/>
  <c r="AU21" i="22"/>
  <c r="AU16" i="22"/>
  <c r="C11" i="34"/>
  <c r="C6" i="34"/>
  <c r="C17" i="34"/>
  <c r="AU7" i="14"/>
  <c r="I83" i="14" s="1"/>
  <c r="F6" i="34"/>
  <c r="C8" i="34"/>
  <c r="C13" i="34"/>
  <c r="C2" i="34"/>
  <c r="D2" i="34" s="1"/>
  <c r="AW2" i="22" s="1"/>
  <c r="C10" i="34"/>
  <c r="AU17" i="14"/>
  <c r="AL70" i="14" s="1"/>
  <c r="AU17" i="22"/>
  <c r="AU23" i="14"/>
  <c r="C70" i="14" s="1"/>
  <c r="AU3" i="22"/>
  <c r="AU3" i="14"/>
  <c r="AH77" i="14" s="1"/>
  <c r="AU23" i="22"/>
  <c r="AU4" i="14"/>
  <c r="AU24" i="14"/>
  <c r="H86" i="14" s="1"/>
  <c r="AU24" i="22"/>
  <c r="AU4" i="22"/>
  <c r="AU36" i="22"/>
  <c r="AU9" i="22"/>
  <c r="AU9" i="14"/>
  <c r="AU29" i="22"/>
  <c r="AU29" i="14"/>
  <c r="AU14" i="14"/>
  <c r="AU34" i="14"/>
  <c r="V76" i="14" s="1"/>
  <c r="H9" i="34"/>
  <c r="AU34" i="22"/>
  <c r="AU14" i="22"/>
  <c r="AW19" i="14"/>
  <c r="AW19" i="22"/>
  <c r="AW39" i="22"/>
  <c r="AW39" i="14"/>
  <c r="AW20" i="14"/>
  <c r="AW20" i="22"/>
  <c r="AW40" i="14"/>
  <c r="AW40" i="22"/>
  <c r="AW3" i="14"/>
  <c r="AW3" i="22"/>
  <c r="AW23" i="22"/>
  <c r="AW23" i="14"/>
  <c r="AW12" i="14"/>
  <c r="AW12" i="22"/>
  <c r="AW32" i="14"/>
  <c r="AW32" i="22"/>
  <c r="F85" i="14"/>
  <c r="AH87" i="14"/>
  <c r="AW5" i="22"/>
  <c r="AW5" i="14"/>
  <c r="AW25" i="14"/>
  <c r="AW25" i="22"/>
  <c r="AW9" i="22"/>
  <c r="AW29" i="14"/>
  <c r="AW29" i="22"/>
  <c r="AC79" i="22" s="1"/>
  <c r="AW9" i="14"/>
  <c r="AW18" i="14"/>
  <c r="AW38" i="22"/>
  <c r="AW18" i="22"/>
  <c r="AW38" i="14"/>
  <c r="T70" i="14"/>
  <c r="AW15" i="14"/>
  <c r="AW15" i="22"/>
  <c r="J70" i="22" s="1"/>
  <c r="AW35" i="14"/>
  <c r="AW35" i="22"/>
  <c r="B80" i="14"/>
  <c r="H3" i="34"/>
  <c r="AC79" i="14" l="1"/>
  <c r="AB75" i="14"/>
  <c r="AU15" i="22"/>
  <c r="T37" i="22" s="1"/>
  <c r="K74" i="14"/>
  <c r="K6" i="57" s="1"/>
  <c r="AW14" i="22"/>
  <c r="D84" i="22" s="1"/>
  <c r="AW22" i="14"/>
  <c r="U24" i="14" s="1"/>
  <c r="AU8" i="14"/>
  <c r="V81" i="14" s="1"/>
  <c r="V8" i="57" s="1"/>
  <c r="AW2" i="14"/>
  <c r="H24" i="14" s="1"/>
  <c r="H20" i="34"/>
  <c r="AU20" i="14"/>
  <c r="F69" i="14" s="1"/>
  <c r="H2" i="34"/>
  <c r="AU40" i="14"/>
  <c r="S77" i="14" s="1"/>
  <c r="AW34" i="22"/>
  <c r="AU25" i="14"/>
  <c r="N76" i="14" s="1"/>
  <c r="AU12" i="22"/>
  <c r="B34" i="22" s="1"/>
  <c r="AU25" i="22"/>
  <c r="X27" i="22" s="1"/>
  <c r="H12" i="34"/>
  <c r="AW22" i="22"/>
  <c r="AG81" i="22" s="1"/>
  <c r="H14" i="34"/>
  <c r="AU32" i="22"/>
  <c r="AA34" i="22" s="1"/>
  <c r="AU5" i="14"/>
  <c r="R74" i="14" s="1"/>
  <c r="AU10" i="14"/>
  <c r="D82" i="14" s="1"/>
  <c r="D9" i="57" s="1"/>
  <c r="AW14" i="14"/>
  <c r="AA36" i="14" s="1"/>
  <c r="AU33" i="22"/>
  <c r="R35" i="22" s="1"/>
  <c r="AU5" i="22"/>
  <c r="Z27" i="22" s="1"/>
  <c r="AU20" i="22"/>
  <c r="AF42" i="22" s="1"/>
  <c r="AU28" i="22"/>
  <c r="E30" i="22" s="1"/>
  <c r="AU38" i="14"/>
  <c r="Q72" i="14" s="1"/>
  <c r="P71" i="14"/>
  <c r="AW27" i="22"/>
  <c r="E38" i="22" s="1"/>
  <c r="AU38" i="22"/>
  <c r="J40" i="22" s="1"/>
  <c r="AU8" i="22"/>
  <c r="X30" i="22" s="1"/>
  <c r="AU32" i="14"/>
  <c r="V75" i="14" s="1"/>
  <c r="AU19" i="14"/>
  <c r="W74" i="14" s="1"/>
  <c r="AU18" i="14"/>
  <c r="AG82" i="14" s="1"/>
  <c r="AU35" i="14"/>
  <c r="AJ86" i="14" s="1"/>
  <c r="AW7" i="22"/>
  <c r="U68" i="22" s="1"/>
  <c r="H18" i="34"/>
  <c r="AU35" i="22"/>
  <c r="AH37" i="22" s="1"/>
  <c r="H15" i="34"/>
  <c r="AU30" i="22"/>
  <c r="AB32" i="22" s="1"/>
  <c r="AU10" i="22"/>
  <c r="AG32" i="22" s="1"/>
  <c r="Z36" i="14"/>
  <c r="B77" i="14"/>
  <c r="AU13" i="22"/>
  <c r="AE35" i="22" s="1"/>
  <c r="M36" i="14"/>
  <c r="H19" i="34"/>
  <c r="AU13" i="14"/>
  <c r="AC31" i="14" s="1"/>
  <c r="AU19" i="22"/>
  <c r="J41" i="22" s="1"/>
  <c r="AU39" i="22"/>
  <c r="D41" i="22" s="1"/>
  <c r="G6" i="34"/>
  <c r="AU26" i="22" s="1"/>
  <c r="D16" i="34"/>
  <c r="AW16" i="22" s="1"/>
  <c r="AW7" i="14"/>
  <c r="Z29" i="14" s="1"/>
  <c r="D10" i="34"/>
  <c r="AW30" i="14" s="1"/>
  <c r="P32" i="14" s="1"/>
  <c r="D13" i="34"/>
  <c r="AW13" i="14" s="1"/>
  <c r="AC35" i="14" s="1"/>
  <c r="D17" i="34"/>
  <c r="AW17" i="22" s="1"/>
  <c r="D11" i="34"/>
  <c r="AW11" i="14" s="1"/>
  <c r="D8" i="34"/>
  <c r="AW8" i="14" s="1"/>
  <c r="D6" i="34"/>
  <c r="AW26" i="14" s="1"/>
  <c r="D21" i="34"/>
  <c r="AW41" i="14" s="1"/>
  <c r="AI85" i="14"/>
  <c r="AM78" i="14"/>
  <c r="Z80" i="14"/>
  <c r="AU11" i="14"/>
  <c r="H82" i="14" s="1"/>
  <c r="AU31" i="14"/>
  <c r="R41" i="14" s="1"/>
  <c r="AU37" i="14"/>
  <c r="K76" i="14" s="1"/>
  <c r="F82" i="14"/>
  <c r="AG72" i="14"/>
  <c r="AE81" i="14"/>
  <c r="AU16" i="14"/>
  <c r="AC69" i="14" s="1"/>
  <c r="L79" i="14"/>
  <c r="AW4" i="14"/>
  <c r="E26" i="14" s="1"/>
  <c r="AW24" i="14"/>
  <c r="H4" i="34"/>
  <c r="AW4" i="22"/>
  <c r="AA38" i="22" s="1"/>
  <c r="AW24" i="22"/>
  <c r="AG80" i="22" s="1"/>
  <c r="AJ82" i="14"/>
  <c r="AU27" i="22"/>
  <c r="AU36" i="14"/>
  <c r="N78" i="14"/>
  <c r="W78" i="14"/>
  <c r="AU11" i="22"/>
  <c r="AU37" i="22"/>
  <c r="O39" i="22" s="1"/>
  <c r="AI79" i="14"/>
  <c r="AF87" i="14"/>
  <c r="AK78" i="14"/>
  <c r="AA84" i="14"/>
  <c r="M80" i="14"/>
  <c r="AU41" i="14"/>
  <c r="N77" i="14" s="1"/>
  <c r="AU41" i="22"/>
  <c r="AU21" i="14"/>
  <c r="V87" i="14"/>
  <c r="J77" i="14"/>
  <c r="Z76" i="14"/>
  <c r="AU7" i="22"/>
  <c r="H7" i="34"/>
  <c r="AL77" i="14"/>
  <c r="AU27" i="14"/>
  <c r="AD75" i="14" s="1"/>
  <c r="S72" i="14"/>
  <c r="X73" i="14"/>
  <c r="AL82" i="14"/>
  <c r="R79" i="14"/>
  <c r="Y72" i="14"/>
  <c r="P84" i="14"/>
  <c r="AB68" i="14"/>
  <c r="T86" i="14"/>
  <c r="K71" i="14"/>
  <c r="AJ74" i="14"/>
  <c r="O84" i="14"/>
  <c r="AD85" i="14"/>
  <c r="AB83" i="14"/>
  <c r="E74" i="14"/>
  <c r="Q77" i="14"/>
  <c r="AD76" i="14"/>
  <c r="M87" i="14"/>
  <c r="AG70" i="14"/>
  <c r="M70" i="14"/>
  <c r="E85" i="14"/>
  <c r="Y71" i="14"/>
  <c r="W71" i="14"/>
  <c r="AF71" i="14"/>
  <c r="N69" i="14"/>
  <c r="J73" i="14"/>
  <c r="AG41" i="14"/>
  <c r="Y84" i="14"/>
  <c r="D84" i="14"/>
  <c r="C69" i="14"/>
  <c r="U69" i="14"/>
  <c r="I82" i="14"/>
  <c r="I9" i="57" s="1"/>
  <c r="Q76" i="14"/>
  <c r="AF80" i="14"/>
  <c r="T77" i="14"/>
  <c r="AD83" i="14"/>
  <c r="AD10" i="57" s="1"/>
  <c r="AG85" i="14"/>
  <c r="AK73" i="14"/>
  <c r="G87" i="14"/>
  <c r="Z70" i="14"/>
  <c r="H68" i="14"/>
  <c r="AG81" i="14"/>
  <c r="O78" i="14"/>
  <c r="J87" i="14"/>
  <c r="H79" i="14"/>
  <c r="AB72" i="14"/>
  <c r="O76" i="14"/>
  <c r="E69" i="14"/>
  <c r="J81" i="14"/>
  <c r="Q80" i="14"/>
  <c r="Q7" i="57" s="1"/>
  <c r="Q75" i="14"/>
  <c r="M83" i="14"/>
  <c r="F81" i="14"/>
  <c r="T73" i="14"/>
  <c r="D74" i="14"/>
  <c r="E84" i="14"/>
  <c r="AD78" i="14"/>
  <c r="R72" i="14"/>
  <c r="R5" i="57" s="1"/>
  <c r="X71" i="14"/>
  <c r="AF83" i="14"/>
  <c r="AM86" i="14"/>
  <c r="AL85" i="14"/>
  <c r="AL11" i="57" s="1"/>
  <c r="AH86" i="14"/>
  <c r="Z77" i="14"/>
  <c r="AJ71" i="14"/>
  <c r="R71" i="14"/>
  <c r="E87" i="14"/>
  <c r="AE74" i="14"/>
  <c r="AG83" i="14"/>
  <c r="AG83" i="22"/>
  <c r="AF72" i="22"/>
  <c r="AJ71" i="22"/>
  <c r="R73" i="14"/>
  <c r="T68" i="14"/>
  <c r="AJ87" i="22"/>
  <c r="AH84" i="22"/>
  <c r="AB74" i="14"/>
  <c r="AF75" i="22"/>
  <c r="AI79" i="22"/>
  <c r="AD77" i="14"/>
  <c r="P74" i="14"/>
  <c r="P6" i="57" s="1"/>
  <c r="X81" i="14"/>
  <c r="U75" i="14"/>
  <c r="AC78" i="14"/>
  <c r="V86" i="14"/>
  <c r="V12" i="57" s="1"/>
  <c r="AE76" i="14"/>
  <c r="Z82" i="14"/>
  <c r="AE73" i="14"/>
  <c r="T80" i="14"/>
  <c r="M71" i="14"/>
  <c r="Z81" i="14"/>
  <c r="W83" i="14"/>
  <c r="AC70" i="14"/>
  <c r="R78" i="14"/>
  <c r="AI83" i="22"/>
  <c r="AF80" i="22"/>
  <c r="AG79" i="22"/>
  <c r="AJ80" i="22"/>
  <c r="AG87" i="22"/>
  <c r="AI72" i="22"/>
  <c r="AH77" i="22"/>
  <c r="AJ86" i="22"/>
  <c r="AI81" i="22"/>
  <c r="AH73" i="22"/>
  <c r="AG68" i="22"/>
  <c r="L77" i="14"/>
  <c r="AI77" i="22"/>
  <c r="AG77" i="22"/>
  <c r="AI80" i="22"/>
  <c r="AI85" i="22"/>
  <c r="AH75" i="22"/>
  <c r="AJ84" i="22"/>
  <c r="AF76" i="22"/>
  <c r="AH83" i="22"/>
  <c r="AH71" i="22"/>
  <c r="AF83" i="22"/>
  <c r="AF73" i="22"/>
  <c r="AJ81" i="22"/>
  <c r="AH80" i="22"/>
  <c r="AI70" i="22"/>
  <c r="AG82" i="22"/>
  <c r="AJ74" i="22"/>
  <c r="AH87" i="22"/>
  <c r="AH81" i="22"/>
  <c r="AF86" i="22"/>
  <c r="AG73" i="22"/>
  <c r="AJ78" i="22"/>
  <c r="AJ68" i="22"/>
  <c r="AF84" i="22"/>
  <c r="AG76" i="22"/>
  <c r="AF81" i="22"/>
  <c r="T87" i="14"/>
  <c r="D71" i="14"/>
  <c r="AD73" i="14"/>
  <c r="Y82" i="14"/>
  <c r="AI31" i="14"/>
  <c r="I68" i="14"/>
  <c r="B74" i="14"/>
  <c r="AI75" i="14"/>
  <c r="Q83" i="14"/>
  <c r="D27" i="14"/>
  <c r="AG80" i="14"/>
  <c r="X84" i="14"/>
  <c r="N83" i="14"/>
  <c r="N10" i="57" s="1"/>
  <c r="Y83" i="14"/>
  <c r="W81" i="14"/>
  <c r="M68" i="14"/>
  <c r="N68" i="14"/>
  <c r="P72" i="14"/>
  <c r="Y85" i="14"/>
  <c r="AM75" i="14"/>
  <c r="AH70" i="14"/>
  <c r="N80" i="14"/>
  <c r="N7" i="57" s="1"/>
  <c r="AD82" i="14"/>
  <c r="AB76" i="14"/>
  <c r="Q74" i="14"/>
  <c r="H81" i="14"/>
  <c r="T69" i="14"/>
  <c r="P83" i="14"/>
  <c r="I72" i="14"/>
  <c r="I5" i="57" s="1"/>
  <c r="AM79" i="14"/>
  <c r="C25" i="14"/>
  <c r="W68" i="14"/>
  <c r="L71" i="14"/>
  <c r="AL83" i="14"/>
  <c r="G69" i="14"/>
  <c r="B79" i="14"/>
  <c r="AM85" i="14"/>
  <c r="AJ83" i="14"/>
  <c r="F31" i="14"/>
  <c r="C85" i="14"/>
  <c r="M77" i="14"/>
  <c r="AK84" i="14"/>
  <c r="H34" i="14"/>
  <c r="B84" i="14"/>
  <c r="R76" i="14"/>
  <c r="AA74" i="14"/>
  <c r="AA6" i="57" s="1"/>
  <c r="F68" i="14"/>
  <c r="J70" i="14"/>
  <c r="AM77" i="14"/>
  <c r="U85" i="14"/>
  <c r="S75" i="14"/>
  <c r="AG68" i="14"/>
  <c r="S68" i="14"/>
  <c r="Y74" i="14"/>
  <c r="C72" i="14"/>
  <c r="Z72" i="14"/>
  <c r="J72" i="14"/>
  <c r="L86" i="14"/>
  <c r="D78" i="14"/>
  <c r="L87" i="14"/>
  <c r="AD86" i="14"/>
  <c r="AF69" i="14"/>
  <c r="O80" i="14"/>
  <c r="AK82" i="14"/>
  <c r="E70" i="14"/>
  <c r="E4" i="57" s="1"/>
  <c r="AI78" i="14"/>
  <c r="Z84" i="14"/>
  <c r="G71" i="14"/>
  <c r="O36" i="14"/>
  <c r="E76" i="14"/>
  <c r="W79" i="14"/>
  <c r="K87" i="14"/>
  <c r="Z85" i="14"/>
  <c r="Z11" i="57" s="1"/>
  <c r="D37" i="14"/>
  <c r="F87" i="14"/>
  <c r="F75" i="14"/>
  <c r="K78" i="14"/>
  <c r="AK69" i="14"/>
  <c r="Y80" i="14"/>
  <c r="L85" i="14"/>
  <c r="AH74" i="14"/>
  <c r="H78" i="14"/>
  <c r="J86" i="14"/>
  <c r="T79" i="14"/>
  <c r="I81" i="14"/>
  <c r="AE77" i="14"/>
  <c r="AC82" i="14"/>
  <c r="O81" i="14"/>
  <c r="AL69" i="14"/>
  <c r="C81" i="14"/>
  <c r="G84" i="14"/>
  <c r="H75" i="14"/>
  <c r="H72" i="14"/>
  <c r="AG87" i="14"/>
  <c r="W76" i="14"/>
  <c r="AI81" i="14"/>
  <c r="U71" i="14"/>
  <c r="I70" i="14"/>
  <c r="AH79" i="14"/>
  <c r="AC73" i="14"/>
  <c r="Q73" i="14"/>
  <c r="Y86" i="14"/>
  <c r="Z69" i="14"/>
  <c r="AM70" i="14"/>
  <c r="L84" i="14"/>
  <c r="L78" i="14"/>
  <c r="AB85" i="14"/>
  <c r="D77" i="14"/>
  <c r="AG76" i="14"/>
  <c r="P73" i="14"/>
  <c r="AJ79" i="14"/>
  <c r="N75" i="14"/>
  <c r="X82" i="14"/>
  <c r="X9" i="57" s="1"/>
  <c r="F77" i="14"/>
  <c r="E86" i="14"/>
  <c r="P77" i="14"/>
  <c r="AJ76" i="14"/>
  <c r="Y73" i="14"/>
  <c r="W85" i="14"/>
  <c r="AH84" i="14"/>
  <c r="Z75" i="14"/>
  <c r="AC77" i="14"/>
  <c r="AB87" i="14"/>
  <c r="X86" i="14"/>
  <c r="AF82" i="14"/>
  <c r="H74" i="14"/>
  <c r="AK75" i="14"/>
  <c r="U73" i="14"/>
  <c r="H80" i="14"/>
  <c r="S69" i="14"/>
  <c r="AI83" i="14"/>
  <c r="AI10" i="57" s="1"/>
  <c r="K70" i="14"/>
  <c r="D75" i="14"/>
  <c r="B72" i="14"/>
  <c r="T72" i="14"/>
  <c r="T4" i="57" s="1"/>
  <c r="G82" i="14"/>
  <c r="AL68" i="14"/>
  <c r="AJ87" i="14"/>
  <c r="J82" i="14"/>
  <c r="AJ84" i="14"/>
  <c r="I79" i="14"/>
  <c r="G72" i="14"/>
  <c r="AI74" i="14"/>
  <c r="P85" i="14"/>
  <c r="S79" i="14"/>
  <c r="AA82" i="14"/>
  <c r="Q86" i="14"/>
  <c r="N81" i="14"/>
  <c r="B75" i="14"/>
  <c r="L73" i="14"/>
  <c r="F70" i="14"/>
  <c r="D81" i="14"/>
  <c r="B68" i="14"/>
  <c r="AD69" i="14"/>
  <c r="AF81" i="14"/>
  <c r="AB78" i="14"/>
  <c r="P70" i="14"/>
  <c r="U80" i="14"/>
  <c r="B71" i="14"/>
  <c r="R68" i="14"/>
  <c r="AJ80" i="14"/>
  <c r="V72" i="14"/>
  <c r="B82" i="14"/>
  <c r="O69" i="14"/>
  <c r="AM84" i="14"/>
  <c r="B87" i="14"/>
  <c r="K85" i="14"/>
  <c r="W87" i="14"/>
  <c r="F76" i="14"/>
  <c r="AL78" i="14"/>
  <c r="AI76" i="14"/>
  <c r="AG86" i="14"/>
  <c r="AE82" i="14"/>
  <c r="Z73" i="14"/>
  <c r="G68" i="14"/>
  <c r="D69" i="14"/>
  <c r="AI84" i="14"/>
  <c r="J71" i="14"/>
  <c r="S74" i="14"/>
  <c r="V79" i="14"/>
  <c r="O79" i="14"/>
  <c r="AC72" i="14"/>
  <c r="AC5" i="57" s="1"/>
  <c r="T81" i="14"/>
  <c r="AC86" i="14"/>
  <c r="R75" i="14"/>
  <c r="AL71" i="14"/>
  <c r="H76" i="14"/>
  <c r="P82" i="14"/>
  <c r="X80" i="14"/>
  <c r="L76" i="14"/>
  <c r="Z87" i="14"/>
  <c r="AA68" i="14"/>
  <c r="N72" i="14"/>
  <c r="W69" i="14"/>
  <c r="F86" i="14"/>
  <c r="S83" i="14"/>
  <c r="J74" i="14"/>
  <c r="AD79" i="14"/>
  <c r="V71" i="14"/>
  <c r="Y75" i="14"/>
  <c r="R82" i="14"/>
  <c r="R9" i="57" s="1"/>
  <c r="AB80" i="14"/>
  <c r="AF73" i="14"/>
  <c r="V78" i="14"/>
  <c r="S84" i="14"/>
  <c r="B73" i="14"/>
  <c r="AJ85" i="14"/>
  <c r="AE69" i="14"/>
  <c r="H84" i="14"/>
  <c r="N87" i="14"/>
  <c r="AK79" i="14"/>
  <c r="AJ41" i="14"/>
  <c r="AF36" i="14"/>
  <c r="AB41" i="14"/>
  <c r="AI34" i="14"/>
  <c r="AI40" i="14"/>
  <c r="AD29" i="14"/>
  <c r="AE25" i="14"/>
  <c r="AD42" i="14"/>
  <c r="AB34" i="14"/>
  <c r="AC42" i="14"/>
  <c r="AJ27" i="14"/>
  <c r="AC34" i="14"/>
  <c r="AB31" i="14"/>
  <c r="AF29" i="14"/>
  <c r="AH42" i="14"/>
  <c r="AD25" i="14"/>
  <c r="AE27" i="14"/>
  <c r="AJ40" i="14"/>
  <c r="AI37" i="14"/>
  <c r="AF27" i="14"/>
  <c r="AF25" i="14"/>
  <c r="AD41" i="14"/>
  <c r="AG42" i="14"/>
  <c r="AF37" i="14"/>
  <c r="AE37" i="14"/>
  <c r="AH40" i="14"/>
  <c r="AI41" i="14"/>
  <c r="AD34" i="14"/>
  <c r="AG37" i="14"/>
  <c r="R81" i="14"/>
  <c r="O75" i="14"/>
  <c r="D70" i="14"/>
  <c r="G83" i="14"/>
  <c r="AE71" i="14"/>
  <c r="AI73" i="14"/>
  <c r="AK77" i="14"/>
  <c r="U68" i="14"/>
  <c r="K72" i="14"/>
  <c r="K5" i="57" s="1"/>
  <c r="B86" i="14"/>
  <c r="M76" i="14"/>
  <c r="L83" i="22"/>
  <c r="AL78" i="22"/>
  <c r="H70" i="22"/>
  <c r="H26" i="22"/>
  <c r="L39" i="22"/>
  <c r="F41" i="14"/>
  <c r="J71" i="22"/>
  <c r="M81" i="22"/>
  <c r="Y42" i="14"/>
  <c r="Z41" i="14"/>
  <c r="AM26" i="22"/>
  <c r="Y38" i="22"/>
  <c r="G72" i="22"/>
  <c r="N34" i="14"/>
  <c r="L34" i="14"/>
  <c r="Q36" i="14"/>
  <c r="L42" i="14"/>
  <c r="U36" i="14"/>
  <c r="B36" i="14"/>
  <c r="N42" i="22"/>
  <c r="Y82" i="22"/>
  <c r="Q73" i="22"/>
  <c r="AM70" i="22"/>
  <c r="N86" i="22"/>
  <c r="N25" i="14"/>
  <c r="T25" i="14"/>
  <c r="R29" i="14"/>
  <c r="T42" i="14"/>
  <c r="Z40" i="14"/>
  <c r="X42" i="14"/>
  <c r="U41" i="14"/>
  <c r="P27" i="14"/>
  <c r="X36" i="14"/>
  <c r="Z31" i="14"/>
  <c r="Y41" i="14"/>
  <c r="C41" i="14"/>
  <c r="AM34" i="14"/>
  <c r="D42" i="14"/>
  <c r="AM42" i="14"/>
  <c r="AL41" i="14"/>
  <c r="B42" i="14"/>
  <c r="E40" i="14"/>
  <c r="F42" i="14"/>
  <c r="O40" i="14"/>
  <c r="I37" i="14"/>
  <c r="AK34" i="14"/>
  <c r="G40" i="14"/>
  <c r="K34" i="14"/>
  <c r="AM31" i="14"/>
  <c r="O31" i="14"/>
  <c r="K27" i="14"/>
  <c r="G27" i="14"/>
  <c r="W27" i="14"/>
  <c r="F37" i="14"/>
  <c r="R37" i="14"/>
  <c r="W37" i="14"/>
  <c r="C37" i="14"/>
  <c r="X27" i="14"/>
  <c r="E42" i="14"/>
  <c r="J29" i="14"/>
  <c r="AL42" i="14"/>
  <c r="E25" i="14"/>
  <c r="AK29" i="14"/>
  <c r="J37" i="14"/>
  <c r="R27" i="14"/>
  <c r="Z25" i="14"/>
  <c r="W25" i="14"/>
  <c r="Q42" i="14"/>
  <c r="L40" i="14"/>
  <c r="S40" i="14"/>
  <c r="U27" i="14"/>
  <c r="L41" i="14"/>
  <c r="X37" i="14"/>
  <c r="D40" i="14"/>
  <c r="B78" i="22"/>
  <c r="AB79" i="22"/>
  <c r="K75" i="22"/>
  <c r="I82" i="22"/>
  <c r="U69" i="22"/>
  <c r="AM72" i="22"/>
  <c r="Q76" i="22"/>
  <c r="X70" i="22"/>
  <c r="AF36" i="22"/>
  <c r="I38" i="22"/>
  <c r="AK73" i="22"/>
  <c r="P68" i="22"/>
  <c r="P24" i="22"/>
  <c r="X26" i="22"/>
  <c r="K31" i="22"/>
  <c r="U25" i="22"/>
  <c r="B74" i="22"/>
  <c r="Y70" i="22"/>
  <c r="K69" i="22"/>
  <c r="Y26" i="22"/>
  <c r="T87" i="22"/>
  <c r="X84" i="22"/>
  <c r="K25" i="22"/>
  <c r="G85" i="22"/>
  <c r="AD73" i="22"/>
  <c r="X40" i="22"/>
  <c r="B7" i="57"/>
  <c r="AD68" i="22"/>
  <c r="I72" i="22"/>
  <c r="N73" i="22"/>
  <c r="P83" i="22"/>
  <c r="T69" i="22"/>
  <c r="AA78" i="22"/>
  <c r="AK86" i="22"/>
  <c r="AD24" i="22"/>
  <c r="Y85" i="22"/>
  <c r="T25" i="22"/>
  <c r="AK42" i="22"/>
  <c r="N31" i="14"/>
  <c r="H31" i="14"/>
  <c r="S31" i="14"/>
  <c r="Q31" i="14"/>
  <c r="L27" i="14"/>
  <c r="M27" i="14"/>
  <c r="V27" i="14"/>
  <c r="J27" i="14"/>
  <c r="AL27" i="14"/>
  <c r="Y27" i="14"/>
  <c r="B27" i="14"/>
  <c r="V74" i="22"/>
  <c r="D80" i="22"/>
  <c r="L40" i="22"/>
  <c r="AL76" i="22"/>
  <c r="P73" i="22"/>
  <c r="S79" i="22"/>
  <c r="AD72" i="22"/>
  <c r="L84" i="22"/>
  <c r="D36" i="22"/>
  <c r="J85" i="22"/>
  <c r="H83" i="22"/>
  <c r="H39" i="22"/>
  <c r="Q24" i="22"/>
  <c r="I71" i="22"/>
  <c r="AB82" i="22"/>
  <c r="AB38" i="22"/>
  <c r="C80" i="22"/>
  <c r="Q68" i="22"/>
  <c r="C36" i="22"/>
  <c r="U76" i="22"/>
  <c r="T81" i="22"/>
  <c r="G78" i="22"/>
  <c r="Y31" i="14"/>
  <c r="F68" i="22"/>
  <c r="AB77" i="22"/>
  <c r="AB33" i="22"/>
  <c r="F24" i="22"/>
  <c r="S76" i="22"/>
  <c r="AL79" i="22"/>
  <c r="Y36" i="22"/>
  <c r="D73" i="22"/>
  <c r="Y80" i="22"/>
  <c r="H78" i="22"/>
  <c r="J26" i="22"/>
  <c r="B84" i="22"/>
  <c r="Q87" i="22"/>
  <c r="Q43" i="22"/>
  <c r="F85" i="22"/>
  <c r="C26" i="22"/>
  <c r="C70" i="22"/>
  <c r="AE24" i="22"/>
  <c r="R79" i="22"/>
  <c r="AC74" i="22"/>
  <c r="O83" i="22"/>
  <c r="Z78" i="22"/>
  <c r="E71" i="22"/>
  <c r="AE68" i="22"/>
  <c r="M76" i="22"/>
  <c r="D70" i="22"/>
  <c r="AA69" i="22"/>
  <c r="B42" i="22"/>
  <c r="B86" i="22"/>
  <c r="T82" i="22"/>
  <c r="AE71" i="22"/>
  <c r="X74" i="22"/>
  <c r="AA25" i="22"/>
  <c r="D26" i="22"/>
  <c r="T38" i="22"/>
  <c r="AA71" i="22"/>
  <c r="Z85" i="22"/>
  <c r="W79" i="22"/>
  <c r="AG39" i="22"/>
  <c r="AA7" i="57"/>
  <c r="AA40" i="14"/>
  <c r="AM40" i="14"/>
  <c r="Y40" i="14"/>
  <c r="AK40" i="14"/>
  <c r="D31" i="14"/>
  <c r="AK31" i="14"/>
  <c r="R31" i="14"/>
  <c r="B31" i="14"/>
  <c r="U31" i="14"/>
  <c r="P40" i="14"/>
  <c r="V73" i="22"/>
  <c r="W78" i="22"/>
  <c r="AB24" i="22"/>
  <c r="J25" i="22"/>
  <c r="G79" i="22"/>
  <c r="Z71" i="22"/>
  <c r="C75" i="22"/>
  <c r="S77" i="22"/>
  <c r="N76" i="22"/>
  <c r="Q72" i="22"/>
  <c r="AB68" i="22"/>
  <c r="L36" i="22"/>
  <c r="J69" i="22"/>
  <c r="H87" i="22"/>
  <c r="C31" i="22"/>
  <c r="L80" i="22"/>
  <c r="E74" i="22"/>
  <c r="J84" i="22"/>
  <c r="P72" i="22"/>
  <c r="N36" i="22"/>
  <c r="V70" i="22"/>
  <c r="E87" i="22"/>
  <c r="L71" i="22"/>
  <c r="AD38" i="22"/>
  <c r="V26" i="22"/>
  <c r="AD82" i="22"/>
  <c r="N80" i="22"/>
  <c r="Q74" i="22"/>
  <c r="E43" i="22"/>
  <c r="AB76" i="22"/>
  <c r="R34" i="14"/>
  <c r="T72" i="22"/>
  <c r="AI36" i="22"/>
  <c r="AM25" i="22"/>
  <c r="AM69" i="22"/>
  <c r="I87" i="22"/>
  <c r="AA86" i="22"/>
  <c r="AK75" i="22"/>
  <c r="AK31" i="22"/>
  <c r="I43" i="22"/>
  <c r="G82" i="22"/>
  <c r="G38" i="22"/>
  <c r="R83" i="22"/>
  <c r="T70" i="22"/>
  <c r="AA77" i="22"/>
  <c r="Z36" i="22"/>
  <c r="T26" i="22"/>
  <c r="AH31" i="22"/>
  <c r="Z80" i="22"/>
  <c r="T29" i="14"/>
  <c r="AC39" i="22"/>
  <c r="AC83" i="22"/>
  <c r="C84" i="22"/>
  <c r="C40" i="22"/>
  <c r="H31" i="22"/>
  <c r="M79" i="22"/>
  <c r="S38" i="22"/>
  <c r="S82" i="22"/>
  <c r="O73" i="22"/>
  <c r="W71" i="22"/>
  <c r="L77" i="22"/>
  <c r="H75" i="22"/>
  <c r="AG24" i="22"/>
  <c r="AK70" i="22"/>
  <c r="R33" i="22"/>
  <c r="Z84" i="22"/>
  <c r="U85" i="22"/>
  <c r="R77" i="22"/>
  <c r="I81" i="22"/>
  <c r="E80" i="22"/>
  <c r="E36" i="22"/>
  <c r="AK26" i="22"/>
  <c r="J82" i="22"/>
  <c r="M72" i="22"/>
  <c r="AB73" i="22"/>
  <c r="B85" i="22"/>
  <c r="AL68" i="22"/>
  <c r="O33" i="22"/>
  <c r="L31" i="22"/>
  <c r="AL24" i="22"/>
  <c r="J38" i="22"/>
  <c r="L75" i="22"/>
  <c r="AC78" i="22"/>
  <c r="Y76" i="22"/>
  <c r="O77" i="22"/>
  <c r="U26" i="22"/>
  <c r="G68" i="22"/>
  <c r="G24" i="22"/>
  <c r="U70" i="22"/>
  <c r="AA85" i="22"/>
  <c r="O79" i="22"/>
  <c r="D25" i="22"/>
  <c r="T71" i="22"/>
  <c r="D69" i="22"/>
  <c r="AC82" i="22"/>
  <c r="H72" i="22"/>
  <c r="S24" i="22"/>
  <c r="AE79" i="22"/>
  <c r="S68" i="22"/>
  <c r="AC38" i="22"/>
  <c r="X85" i="22"/>
  <c r="Y81" i="22"/>
  <c r="AK85" i="22"/>
  <c r="I74" i="22"/>
  <c r="K26" i="22"/>
  <c r="Q38" i="22"/>
  <c r="E86" i="22"/>
  <c r="K70" i="22"/>
  <c r="AC77" i="22"/>
  <c r="AE73" i="22"/>
  <c r="Z75" i="22"/>
  <c r="U84" i="22"/>
  <c r="C78" i="22"/>
  <c r="E42" i="22"/>
  <c r="Q82" i="22"/>
  <c r="Z31" i="22"/>
  <c r="U40" i="22"/>
  <c r="AI39" i="22"/>
  <c r="W34" i="14"/>
  <c r="G25" i="14"/>
  <c r="AM41" i="14"/>
  <c r="O34" i="14"/>
  <c r="AE76" i="22"/>
  <c r="E24" i="22"/>
  <c r="G80" i="22"/>
  <c r="G36" i="22"/>
  <c r="W77" i="22"/>
  <c r="E68" i="22"/>
  <c r="N37" i="14"/>
  <c r="Y29" i="14"/>
  <c r="H37" i="14"/>
  <c r="X71" i="22"/>
  <c r="AM42" i="22"/>
  <c r="AM86" i="22"/>
  <c r="U82" i="22"/>
  <c r="K33" i="22"/>
  <c r="I69" i="22"/>
  <c r="F81" i="22"/>
  <c r="U38" i="22"/>
  <c r="K77" i="22"/>
  <c r="I25" i="22"/>
  <c r="E41" i="14"/>
  <c r="AL25" i="14"/>
  <c r="K41" i="14"/>
  <c r="AL34" i="14"/>
  <c r="N81" i="22"/>
  <c r="AL72" i="22"/>
  <c r="Q86" i="22"/>
  <c r="D85" i="22"/>
  <c r="J75" i="22"/>
  <c r="J31" i="22"/>
  <c r="V87" i="22"/>
  <c r="L73" i="22"/>
  <c r="V43" i="22"/>
  <c r="Q42" i="22"/>
  <c r="AJ24" i="22"/>
  <c r="AD74" i="22"/>
  <c r="AK36" i="22"/>
  <c r="AM68" i="22"/>
  <c r="E81" i="22"/>
  <c r="P79" i="22"/>
  <c r="C85" i="22"/>
  <c r="AG43" i="22"/>
  <c r="AM24" i="22"/>
  <c r="AK80" i="22"/>
  <c r="V34" i="14"/>
  <c r="H40" i="14"/>
  <c r="Z37" i="14"/>
  <c r="B71" i="22"/>
  <c r="U36" i="22"/>
  <c r="AK25" i="22"/>
  <c r="K82" i="22"/>
  <c r="X31" i="22"/>
  <c r="R68" i="22"/>
  <c r="X75" i="22"/>
  <c r="O81" i="22"/>
  <c r="R24" i="22"/>
  <c r="AC76" i="22"/>
  <c r="M85" i="22"/>
  <c r="AK69" i="22"/>
  <c r="F26" i="22"/>
  <c r="F70" i="22"/>
  <c r="U80" i="22"/>
  <c r="K38" i="22"/>
  <c r="O76" i="22"/>
  <c r="AE87" i="22"/>
  <c r="AL85" i="22"/>
  <c r="F72" i="22"/>
  <c r="H79" i="22"/>
  <c r="W82" i="22"/>
  <c r="V83" i="22"/>
  <c r="AE43" i="22"/>
  <c r="W38" i="22"/>
  <c r="F78" i="22"/>
  <c r="D75" i="22"/>
  <c r="Q79" i="22"/>
  <c r="X86" i="22"/>
  <c r="H74" i="22"/>
  <c r="AB87" i="22"/>
  <c r="P33" i="22"/>
  <c r="Y73" i="22"/>
  <c r="L81" i="22"/>
  <c r="D31" i="22"/>
  <c r="X42" i="22"/>
  <c r="P77" i="22"/>
  <c r="AK25" i="14"/>
  <c r="O37" i="14"/>
  <c r="M33" i="22"/>
  <c r="M77" i="22"/>
  <c r="AA74" i="22"/>
  <c r="K78" i="22"/>
  <c r="AE72" i="22"/>
  <c r="R76" i="22"/>
  <c r="X25" i="22"/>
  <c r="X69" i="22"/>
  <c r="G76" i="22"/>
  <c r="Z26" i="22"/>
  <c r="Y84" i="22"/>
  <c r="W74" i="22"/>
  <c r="Z70" i="22"/>
  <c r="M83" i="22"/>
  <c r="C71" i="22"/>
  <c r="B40" i="14"/>
  <c r="D25" i="14"/>
  <c r="W41" i="14"/>
  <c r="S25" i="14"/>
  <c r="T37" i="14"/>
  <c r="O25" i="14"/>
  <c r="J34" i="14"/>
  <c r="P41" i="14"/>
  <c r="Z86" i="22"/>
  <c r="AL82" i="22"/>
  <c r="W26" i="22"/>
  <c r="H73" i="22"/>
  <c r="E78" i="22"/>
  <c r="S87" i="22"/>
  <c r="W70" i="22"/>
  <c r="AL38" i="22"/>
  <c r="Z42" i="22"/>
  <c r="S43" i="22"/>
  <c r="J86" i="22"/>
  <c r="O24" i="22"/>
  <c r="AE39" i="22"/>
  <c r="S75" i="22"/>
  <c r="AJ36" i="22"/>
  <c r="V72" i="22"/>
  <c r="AL25" i="22"/>
  <c r="AL69" i="22"/>
  <c r="O68" i="22"/>
  <c r="S31" i="22"/>
  <c r="AE83" i="22"/>
  <c r="AD79" i="22"/>
  <c r="W69" i="22"/>
  <c r="V78" i="22"/>
  <c r="F86" i="22"/>
  <c r="J74" i="22"/>
  <c r="W25" i="22"/>
  <c r="N72" i="22"/>
  <c r="P29" i="14"/>
  <c r="AC87" i="22"/>
  <c r="S39" i="22"/>
  <c r="S83" i="22"/>
  <c r="R82" i="22"/>
  <c r="R38" i="22"/>
  <c r="O70" i="22"/>
  <c r="AC43" i="22"/>
  <c r="F74" i="22"/>
  <c r="O26" i="22"/>
  <c r="H42" i="14"/>
  <c r="U25" i="14"/>
  <c r="X40" i="14"/>
  <c r="F69" i="22"/>
  <c r="D83" i="22"/>
  <c r="AA84" i="22"/>
  <c r="P76" i="22"/>
  <c r="D39" i="22"/>
  <c r="S73" i="22"/>
  <c r="AL80" i="22"/>
  <c r="V31" i="22"/>
  <c r="AH33" i="22"/>
  <c r="AL36" i="22"/>
  <c r="V75" i="22"/>
  <c r="AA40" i="22"/>
  <c r="R74" i="22"/>
  <c r="F25" i="22"/>
  <c r="B69" i="22"/>
  <c r="D77" i="22"/>
  <c r="AM81" i="22"/>
  <c r="N31" i="22"/>
  <c r="I40" i="22"/>
  <c r="I84" i="22"/>
  <c r="T74" i="22"/>
  <c r="D33" i="22"/>
  <c r="AH36" i="22"/>
  <c r="AD87" i="22"/>
  <c r="B25" i="22"/>
  <c r="N75" i="22"/>
  <c r="K79" i="22"/>
  <c r="P87" i="22"/>
  <c r="AM78" i="22"/>
  <c r="N40" i="22"/>
  <c r="N84" i="22"/>
  <c r="Y25" i="22"/>
  <c r="K71" i="22"/>
  <c r="AD76" i="22"/>
  <c r="B33" i="22"/>
  <c r="Y69" i="22"/>
  <c r="AF31" i="22"/>
  <c r="B77" i="22"/>
  <c r="M82" i="22"/>
  <c r="AC68" i="22"/>
  <c r="AM74" i="22"/>
  <c r="R87" i="22"/>
  <c r="M38" i="22"/>
  <c r="AC24" i="22"/>
  <c r="U81" i="22"/>
  <c r="T84" i="22"/>
  <c r="Z72" i="22"/>
  <c r="AI26" i="22"/>
  <c r="AK83" i="22"/>
  <c r="O36" i="22"/>
  <c r="O80" i="22"/>
  <c r="AE77" i="22"/>
  <c r="W31" i="22"/>
  <c r="W75" i="22"/>
  <c r="C86" i="22"/>
  <c r="D34" i="14"/>
  <c r="J42" i="14"/>
  <c r="V42" i="14"/>
  <c r="B80" i="22"/>
  <c r="AG38" i="22"/>
  <c r="M87" i="22"/>
  <c r="AB83" i="22"/>
  <c r="B36" i="22"/>
  <c r="D86" i="22"/>
  <c r="G86" i="14" l="1"/>
  <c r="G12" i="57" s="1"/>
  <c r="AC75" i="14"/>
  <c r="AC35" i="22"/>
  <c r="AG4" i="57"/>
  <c r="AG124" i="22"/>
  <c r="Z71" i="14"/>
  <c r="Z3" i="57" s="1"/>
  <c r="AI78" i="22"/>
  <c r="AL71" i="22"/>
  <c r="AG26" i="22"/>
  <c r="C81" i="22"/>
  <c r="I77" i="14"/>
  <c r="AG70" i="22"/>
  <c r="P38" i="22"/>
  <c r="P104" i="22" s="1"/>
  <c r="R72" i="22"/>
  <c r="AJ85" i="22"/>
  <c r="F33" i="22"/>
  <c r="AB74" i="22"/>
  <c r="Y75" i="22"/>
  <c r="AA24" i="22"/>
  <c r="L42" i="22"/>
  <c r="L37" i="22"/>
  <c r="E37" i="22"/>
  <c r="P35" i="22"/>
  <c r="L80" i="14"/>
  <c r="L7" i="57" s="1"/>
  <c r="N37" i="22"/>
  <c r="AM37" i="22"/>
  <c r="AI37" i="22"/>
  <c r="Y37" i="22"/>
  <c r="AD83" i="22"/>
  <c r="AB127" i="22" s="1"/>
  <c r="S34" i="14"/>
  <c r="R24" i="14"/>
  <c r="Q41" i="14"/>
  <c r="Q11" i="61" s="1"/>
  <c r="D41" i="14"/>
  <c r="D11" i="61" s="1"/>
  <c r="Y31" i="22"/>
  <c r="H76" i="22"/>
  <c r="AI34" i="22"/>
  <c r="AA68" i="22"/>
  <c r="F77" i="22"/>
  <c r="T79" i="22"/>
  <c r="O123" i="22" s="1"/>
  <c r="N25" i="22"/>
  <c r="N69" i="22"/>
  <c r="N24" i="14"/>
  <c r="W87" i="22"/>
  <c r="AG24" i="14"/>
  <c r="D42" i="22"/>
  <c r="P82" i="22"/>
  <c r="P126" i="22" s="1"/>
  <c r="L86" i="22"/>
  <c r="J73" i="22"/>
  <c r="J29" i="22"/>
  <c r="H26" i="14"/>
  <c r="O42" i="22"/>
  <c r="J31" i="14"/>
  <c r="F75" i="22"/>
  <c r="AD86" i="22"/>
  <c r="AA24" i="14"/>
  <c r="AH36" i="14"/>
  <c r="W82" i="14"/>
  <c r="W9" i="57" s="1"/>
  <c r="V73" i="14"/>
  <c r="R83" i="14"/>
  <c r="R10" i="57" s="1"/>
  <c r="C32" i="22"/>
  <c r="C27" i="14"/>
  <c r="N27" i="14"/>
  <c r="AC81" i="14"/>
  <c r="AC8" i="57" s="1"/>
  <c r="AF84" i="14"/>
  <c r="C71" i="14"/>
  <c r="C3" i="57" s="1"/>
  <c r="V83" i="14"/>
  <c r="V10" i="57" s="1"/>
  <c r="K24" i="14"/>
  <c r="Q85" i="14"/>
  <c r="Q11" i="57" s="1"/>
  <c r="AC71" i="14"/>
  <c r="AC3" i="57" s="1"/>
  <c r="O72" i="14"/>
  <c r="O116" i="14" s="1"/>
  <c r="C82" i="14"/>
  <c r="C9" i="57" s="1"/>
  <c r="C42" i="22"/>
  <c r="L43" i="22"/>
  <c r="G25" i="22"/>
  <c r="AD30" i="22"/>
  <c r="E40" i="22"/>
  <c r="I42" i="14"/>
  <c r="I12" i="61" s="1"/>
  <c r="I24" i="14"/>
  <c r="AI24" i="14"/>
  <c r="AB24" i="14"/>
  <c r="AL79" i="14"/>
  <c r="AH123" i="14" s="1"/>
  <c r="P87" i="14"/>
  <c r="AJ37" i="22"/>
  <c r="M29" i="14"/>
  <c r="F34" i="22"/>
  <c r="X25" i="14"/>
  <c r="X2" i="61" s="1"/>
  <c r="G24" i="14"/>
  <c r="AD24" i="14"/>
  <c r="AJ34" i="14"/>
  <c r="J75" i="14"/>
  <c r="T74" i="14"/>
  <c r="T6" i="57" s="1"/>
  <c r="X34" i="14"/>
  <c r="F40" i="14"/>
  <c r="U37" i="14"/>
  <c r="U8" i="61" s="1"/>
  <c r="N42" i="14"/>
  <c r="N12" i="61" s="1"/>
  <c r="AJ25" i="14"/>
  <c r="AJ2" i="61" s="1"/>
  <c r="AC27" i="14"/>
  <c r="C78" i="14"/>
  <c r="I86" i="14"/>
  <c r="AH76" i="14"/>
  <c r="O37" i="22"/>
  <c r="AF40" i="22"/>
  <c r="V37" i="14"/>
  <c r="V8" i="61" s="1"/>
  <c r="Y40" i="22"/>
  <c r="D40" i="22"/>
  <c r="AA31" i="14"/>
  <c r="E24" i="14"/>
  <c r="S80" i="14"/>
  <c r="S7" i="57" s="1"/>
  <c r="S36" i="14"/>
  <c r="S7" i="61" s="1"/>
  <c r="K68" i="14"/>
  <c r="M73" i="14"/>
  <c r="AL87" i="14"/>
  <c r="J30" i="22"/>
  <c r="F37" i="22"/>
  <c r="W34" i="22"/>
  <c r="H34" i="22"/>
  <c r="N36" i="14"/>
  <c r="N7" i="61" s="1"/>
  <c r="U83" i="14"/>
  <c r="U10" i="57" s="1"/>
  <c r="X78" i="14"/>
  <c r="AE70" i="14"/>
  <c r="AE4" i="57" s="1"/>
  <c r="AJ69" i="14"/>
  <c r="AJ2" i="57" s="1"/>
  <c r="AF78" i="22"/>
  <c r="F34" i="14"/>
  <c r="AJ30" i="22"/>
  <c r="X31" i="14"/>
  <c r="O24" i="14"/>
  <c r="Z34" i="14"/>
  <c r="C80" i="14"/>
  <c r="C7" i="57" s="1"/>
  <c r="AC87" i="14"/>
  <c r="Q34" i="14"/>
  <c r="AM34" i="22"/>
  <c r="AM25" i="14"/>
  <c r="L27" i="22"/>
  <c r="W24" i="14"/>
  <c r="B24" i="14"/>
  <c r="U76" i="14"/>
  <c r="AG73" i="14"/>
  <c r="AM69" i="14"/>
  <c r="AM2" i="57" s="1"/>
  <c r="AL24" i="14"/>
  <c r="S24" i="14"/>
  <c r="H83" i="14"/>
  <c r="H10" i="57" s="1"/>
  <c r="AK85" i="14"/>
  <c r="AK11" i="57" s="1"/>
  <c r="D73" i="14"/>
  <c r="Z78" i="14"/>
  <c r="M24" i="14"/>
  <c r="N40" i="14"/>
  <c r="AH31" i="14"/>
  <c r="Q78" i="14"/>
  <c r="X75" i="14"/>
  <c r="AC83" i="14"/>
  <c r="AC10" i="57" s="1"/>
  <c r="E81" i="14"/>
  <c r="E8" i="57" s="1"/>
  <c r="B78" i="14"/>
  <c r="H17" i="34"/>
  <c r="K37" i="14"/>
  <c r="H35" i="22"/>
  <c r="B34" i="14"/>
  <c r="O35" i="22"/>
  <c r="F24" i="14"/>
  <c r="T24" i="14"/>
  <c r="AK41" i="14"/>
  <c r="AK11" i="61" s="1"/>
  <c r="AG27" i="14"/>
  <c r="AG71" i="14"/>
  <c r="Q82" i="14"/>
  <c r="Q9" i="57" s="1"/>
  <c r="AC76" i="14"/>
  <c r="E37" i="14"/>
  <c r="E8" i="61" s="1"/>
  <c r="AI72" i="14"/>
  <c r="AI5" i="57" s="1"/>
  <c r="V70" i="14"/>
  <c r="V4" i="57" s="1"/>
  <c r="AE87" i="14"/>
  <c r="I74" i="14"/>
  <c r="I6" i="57" s="1"/>
  <c r="N84" i="14"/>
  <c r="Q24" i="14"/>
  <c r="Z27" i="14"/>
  <c r="U93" i="14" s="1"/>
  <c r="Q68" i="14"/>
  <c r="K82" i="14"/>
  <c r="K9" i="57" s="1"/>
  <c r="K57" i="57" s="1"/>
  <c r="K79" i="14"/>
  <c r="G79" i="14"/>
  <c r="J42" i="22"/>
  <c r="I26" i="22"/>
  <c r="AB84" i="22"/>
  <c r="R34" i="22"/>
  <c r="AA41" i="14"/>
  <c r="AA11" i="61" s="1"/>
  <c r="AK77" i="22"/>
  <c r="AC37" i="14"/>
  <c r="Q87" i="14"/>
  <c r="S78" i="14"/>
  <c r="V36" i="14"/>
  <c r="AK81" i="22"/>
  <c r="AF125" i="22" s="1"/>
  <c r="AJ42" i="22"/>
  <c r="F42" i="22"/>
  <c r="L87" i="22"/>
  <c r="AG37" i="22"/>
  <c r="C72" i="22"/>
  <c r="K74" i="22"/>
  <c r="AB31" i="22"/>
  <c r="AA85" i="14"/>
  <c r="AA11" i="57" s="1"/>
  <c r="AJ70" i="14"/>
  <c r="AJ4" i="57" s="1"/>
  <c r="X38" i="22"/>
  <c r="X82" i="22"/>
  <c r="AM85" i="22"/>
  <c r="J40" i="14"/>
  <c r="I40" i="14"/>
  <c r="AK42" i="14"/>
  <c r="AE41" i="14"/>
  <c r="AE85" i="14"/>
  <c r="AE11" i="57" s="1"/>
  <c r="S82" i="14"/>
  <c r="S9" i="57" s="1"/>
  <c r="AF72" i="14"/>
  <c r="AF5" i="57" s="1"/>
  <c r="S87" i="14"/>
  <c r="AA77" i="14"/>
  <c r="U72" i="14"/>
  <c r="U5" i="57" s="1"/>
  <c r="AI69" i="14"/>
  <c r="AW37" i="14"/>
  <c r="M39" i="14" s="1"/>
  <c r="AJ36" i="14"/>
  <c r="D79" i="14"/>
  <c r="AF77" i="14"/>
  <c r="AA75" i="14"/>
  <c r="F84" i="14"/>
  <c r="S30" i="22"/>
  <c r="M32" i="22"/>
  <c r="AA35" i="22"/>
  <c r="AI35" i="22"/>
  <c r="X36" i="22"/>
  <c r="I35" i="22"/>
  <c r="AA41" i="22"/>
  <c r="Q79" i="14"/>
  <c r="AM72" i="14"/>
  <c r="AM5" i="57" s="1"/>
  <c r="AG35" i="22"/>
  <c r="AE38" i="22"/>
  <c r="Z76" i="22"/>
  <c r="K87" i="22"/>
  <c r="W31" i="14"/>
  <c r="J27" i="22"/>
  <c r="AB82" i="14"/>
  <c r="AE72" i="14"/>
  <c r="AE5" i="57" s="1"/>
  <c r="R6" i="57"/>
  <c r="J69" i="14"/>
  <c r="J2" i="57" s="1"/>
  <c r="G27" i="22"/>
  <c r="Q75" i="22"/>
  <c r="AK41" i="22"/>
  <c r="G41" i="14"/>
  <c r="G11" i="61" s="1"/>
  <c r="G80" i="14"/>
  <c r="G7" i="57" s="1"/>
  <c r="M79" i="14"/>
  <c r="AH86" i="22"/>
  <c r="AM41" i="22"/>
  <c r="H32" i="22"/>
  <c r="AK40" i="22"/>
  <c r="Q35" i="22"/>
  <c r="O32" i="22"/>
  <c r="U75" i="22"/>
  <c r="AA42" i="14"/>
  <c r="V76" i="22"/>
  <c r="K35" i="22"/>
  <c r="AE25" i="22"/>
  <c r="V71" i="22"/>
  <c r="E34" i="14"/>
  <c r="O78" i="22"/>
  <c r="B79" i="22"/>
  <c r="AK84" i="22"/>
  <c r="B27" i="22"/>
  <c r="D29" i="14"/>
  <c r="Q39" i="22"/>
  <c r="Z37" i="22"/>
  <c r="AC72" i="22"/>
  <c r="AF25" i="22"/>
  <c r="AH41" i="22"/>
  <c r="U31" i="22"/>
  <c r="P24" i="14"/>
  <c r="S74" i="22"/>
  <c r="AI36" i="14"/>
  <c r="AI7" i="61" s="1"/>
  <c r="AC24" i="14"/>
  <c r="W75" i="14"/>
  <c r="C84" i="14"/>
  <c r="T84" i="14"/>
  <c r="AK83" i="14"/>
  <c r="AF127" i="14" s="1"/>
  <c r="AI80" i="14"/>
  <c r="AD87" i="14"/>
  <c r="AH81" i="14"/>
  <c r="I79" i="22"/>
  <c r="AF69" i="22"/>
  <c r="O77" i="14"/>
  <c r="L121" i="14" s="1"/>
  <c r="E78" i="14"/>
  <c r="Z86" i="14"/>
  <c r="Z12" i="57" s="1"/>
  <c r="AD43" i="14"/>
  <c r="X73" i="22"/>
  <c r="G71" i="22"/>
  <c r="P32" i="22"/>
  <c r="S84" i="22"/>
  <c r="D81" i="22"/>
  <c r="AF32" i="22"/>
  <c r="S29" i="14"/>
  <c r="Q31" i="22"/>
  <c r="M41" i="22"/>
  <c r="M26" i="22"/>
  <c r="AE82" i="22"/>
  <c r="Y32" i="22"/>
  <c r="K72" i="22"/>
  <c r="E27" i="22"/>
  <c r="G41" i="22"/>
  <c r="AM37" i="14"/>
  <c r="Q29" i="14"/>
  <c r="Z42" i="14"/>
  <c r="Z12" i="61" s="1"/>
  <c r="B68" i="22"/>
  <c r="G36" i="14"/>
  <c r="G7" i="61" s="1"/>
  <c r="I87" i="14"/>
  <c r="I131" i="14" s="1"/>
  <c r="K69" i="14"/>
  <c r="K2" i="57" s="1"/>
  <c r="P68" i="14"/>
  <c r="AM33" i="22"/>
  <c r="X80" i="22"/>
  <c r="E85" i="22"/>
  <c r="B129" i="22" s="1"/>
  <c r="E41" i="22"/>
  <c r="P27" i="22"/>
  <c r="X29" i="14"/>
  <c r="R32" i="22"/>
  <c r="AH27" i="22"/>
  <c r="AM77" i="22"/>
  <c r="K25" i="14"/>
  <c r="K2" i="61" s="1"/>
  <c r="C41" i="22"/>
  <c r="Q83" i="22"/>
  <c r="M70" i="22"/>
  <c r="Z81" i="22"/>
  <c r="AC70" i="22"/>
  <c r="T27" i="22"/>
  <c r="W27" i="22"/>
  <c r="Z32" i="22"/>
  <c r="C40" i="14"/>
  <c r="K43" i="22"/>
  <c r="AL77" i="22"/>
  <c r="L85" i="22"/>
  <c r="Y41" i="22"/>
  <c r="J25" i="14"/>
  <c r="J2" i="61" s="1"/>
  <c r="B24" i="22"/>
  <c r="H29" i="14"/>
  <c r="AH37" i="14"/>
  <c r="B41" i="14"/>
  <c r="B11" i="61" s="1"/>
  <c r="B85" i="14"/>
  <c r="B11" i="57" s="1"/>
  <c r="T40" i="14"/>
  <c r="Y70" i="14"/>
  <c r="Y4" i="57" s="1"/>
  <c r="AF76" i="14"/>
  <c r="E71" i="14"/>
  <c r="E3" i="57" s="1"/>
  <c r="L41" i="22"/>
  <c r="S40" i="22"/>
  <c r="O34" i="22"/>
  <c r="H30" i="22"/>
  <c r="B40" i="22"/>
  <c r="AA25" i="14"/>
  <c r="AA2" i="61" s="1"/>
  <c r="M37" i="22"/>
  <c r="AG36" i="14"/>
  <c r="AB36" i="14"/>
  <c r="AI70" i="14"/>
  <c r="AI4" i="57" s="1"/>
  <c r="AM74" i="14"/>
  <c r="AM6" i="57" s="1"/>
  <c r="Y36" i="14"/>
  <c r="Y7" i="61" s="1"/>
  <c r="AL36" i="14"/>
  <c r="AU6" i="14"/>
  <c r="N85" i="14" s="1"/>
  <c r="N11" i="57" s="1"/>
  <c r="U37" i="22"/>
  <c r="AM30" i="22"/>
  <c r="AA80" i="22"/>
  <c r="AA36" i="22"/>
  <c r="R70" i="22"/>
  <c r="D37" i="22"/>
  <c r="P71" i="22"/>
  <c r="W30" i="22"/>
  <c r="I70" i="22"/>
  <c r="J36" i="22"/>
  <c r="AH40" i="22"/>
  <c r="R78" i="22"/>
  <c r="L37" i="14"/>
  <c r="L8" i="61" s="1"/>
  <c r="Z34" i="22"/>
  <c r="L31" i="14"/>
  <c r="N83" i="22"/>
  <c r="F25" i="14"/>
  <c r="O29" i="14"/>
  <c r="C42" i="14"/>
  <c r="U42" i="14"/>
  <c r="C34" i="14"/>
  <c r="AF37" i="22"/>
  <c r="AK36" i="14"/>
  <c r="AK7" i="61" s="1"/>
  <c r="AL34" i="22"/>
  <c r="AJ40" i="22"/>
  <c r="AF40" i="14"/>
  <c r="AJ37" i="14"/>
  <c r="AJ8" i="61" s="1"/>
  <c r="T82" i="14"/>
  <c r="T9" i="57" s="1"/>
  <c r="AE24" i="14"/>
  <c r="I71" i="14"/>
  <c r="I3" i="57" s="1"/>
  <c r="AJ81" i="14"/>
  <c r="AJ8" i="57" s="1"/>
  <c r="U70" i="14"/>
  <c r="U4" i="57" s="1"/>
  <c r="AD72" i="14"/>
  <c r="AD5" i="57" s="1"/>
  <c r="L81" i="14"/>
  <c r="H36" i="14"/>
  <c r="H7" i="61" s="1"/>
  <c r="AH80" i="14"/>
  <c r="AH7" i="57" s="1"/>
  <c r="D85" i="14"/>
  <c r="D11" i="57" s="1"/>
  <c r="AG79" i="14"/>
  <c r="X85" i="14"/>
  <c r="N71" i="14"/>
  <c r="N3" i="57" s="1"/>
  <c r="C86" i="14"/>
  <c r="U86" i="14"/>
  <c r="U12" i="57" s="1"/>
  <c r="X72" i="14"/>
  <c r="X5" i="57" s="1"/>
  <c r="AK80" i="14"/>
  <c r="AK7" i="57" s="1"/>
  <c r="F79" i="14"/>
  <c r="AI77" i="14"/>
  <c r="AJ78" i="14"/>
  <c r="U81" i="14"/>
  <c r="AD68" i="14"/>
  <c r="AG9" i="57"/>
  <c r="K77" i="14"/>
  <c r="AK86" i="14"/>
  <c r="AK12" i="57" s="1"/>
  <c r="Q69" i="14"/>
  <c r="Q2" i="57" s="1"/>
  <c r="L36" i="14"/>
  <c r="AL80" i="14"/>
  <c r="AL7" i="57" s="1"/>
  <c r="AW26" i="22"/>
  <c r="AF41" i="22" s="1"/>
  <c r="AU6" i="22"/>
  <c r="Q28" i="22" s="1"/>
  <c r="T40" i="22"/>
  <c r="B30" i="22"/>
  <c r="T36" i="14"/>
  <c r="T7" i="61" s="1"/>
  <c r="AA69" i="14"/>
  <c r="AA2" i="57" s="1"/>
  <c r="AB73" i="14"/>
  <c r="E68" i="14"/>
  <c r="T30" i="22"/>
  <c r="R30" i="22"/>
  <c r="AH42" i="22"/>
  <c r="G69" i="22"/>
  <c r="I27" i="14"/>
  <c r="E84" i="22"/>
  <c r="AL40" i="14"/>
  <c r="AH106" i="14" s="1"/>
  <c r="AE32" i="22"/>
  <c r="AB30" i="22"/>
  <c r="AD42" i="22"/>
  <c r="Z40" i="22"/>
  <c r="I37" i="22"/>
  <c r="U73" i="22"/>
  <c r="AA42" i="22"/>
  <c r="AJ34" i="22"/>
  <c r="K31" i="14"/>
  <c r="C37" i="22"/>
  <c r="P25" i="22"/>
  <c r="N39" i="22"/>
  <c r="Q25" i="14"/>
  <c r="AA34" i="14"/>
  <c r="C29" i="14"/>
  <c r="AB75" i="22"/>
  <c r="X41" i="14"/>
  <c r="V79" i="22"/>
  <c r="AG31" i="14"/>
  <c r="AB29" i="14"/>
  <c r="N86" i="14"/>
  <c r="N12" i="57" s="1"/>
  <c r="M72" i="14"/>
  <c r="L75" i="14"/>
  <c r="Y76" i="14"/>
  <c r="I84" i="14"/>
  <c r="AB77" i="14"/>
  <c r="X69" i="14"/>
  <c r="X2" i="57" s="1"/>
  <c r="O73" i="14"/>
  <c r="R87" i="14"/>
  <c r="AA87" i="14"/>
  <c r="P79" i="14"/>
  <c r="AA78" i="14"/>
  <c r="AG75" i="14"/>
  <c r="AI68" i="14"/>
  <c r="G76" i="14"/>
  <c r="K75" i="14"/>
  <c r="AD74" i="14"/>
  <c r="AD6" i="57" s="1"/>
  <c r="H70" i="14"/>
  <c r="H4" i="57" s="1"/>
  <c r="AC74" i="14"/>
  <c r="AC6" i="57" s="1"/>
  <c r="H13" i="34"/>
  <c r="AW6" i="14"/>
  <c r="Q28" i="14" s="1"/>
  <c r="Q5" i="61" s="1"/>
  <c r="D83" i="14"/>
  <c r="D10" i="57" s="1"/>
  <c r="K30" i="22"/>
  <c r="K27" i="22"/>
  <c r="AL27" i="22"/>
  <c r="AD35" i="22"/>
  <c r="E34" i="22"/>
  <c r="C27" i="22"/>
  <c r="B35" i="22"/>
  <c r="AJ27" i="22"/>
  <c r="I30" i="22"/>
  <c r="M35" i="22"/>
  <c r="U40" i="14"/>
  <c r="I27" i="22"/>
  <c r="G34" i="22"/>
  <c r="V30" i="22"/>
  <c r="V24" i="14"/>
  <c r="M41" i="14"/>
  <c r="AA29" i="14"/>
  <c r="I80" i="14"/>
  <c r="I7" i="57" s="1"/>
  <c r="AI25" i="14"/>
  <c r="AI2" i="61" s="1"/>
  <c r="AJ68" i="14"/>
  <c r="K81" i="14"/>
  <c r="K8" i="57" s="1"/>
  <c r="M85" i="14"/>
  <c r="M11" i="57" s="1"/>
  <c r="AE84" i="14"/>
  <c r="O68" i="14"/>
  <c r="V68" i="14"/>
  <c r="R112" i="14" s="1"/>
  <c r="Q5" i="57"/>
  <c r="F78" i="14"/>
  <c r="AI76" i="22"/>
  <c r="S85" i="14"/>
  <c r="S11" i="57" s="1"/>
  <c r="C87" i="14"/>
  <c r="AL84" i="14"/>
  <c r="AH128" i="14" s="1"/>
  <c r="L74" i="14"/>
  <c r="L6" i="57" s="1"/>
  <c r="F72" i="14"/>
  <c r="F5" i="57" s="1"/>
  <c r="V80" i="14"/>
  <c r="V7" i="57" s="1"/>
  <c r="H73" i="14"/>
  <c r="H87" i="14"/>
  <c r="H12" i="57" s="1"/>
  <c r="Y81" i="14"/>
  <c r="Y8" i="57" s="1"/>
  <c r="U82" i="14"/>
  <c r="AF75" i="14"/>
  <c r="C73" i="14"/>
  <c r="AE68" i="14"/>
  <c r="H16" i="34"/>
  <c r="K83" i="14"/>
  <c r="K10" i="57" s="1"/>
  <c r="K58" i="57" s="1"/>
  <c r="AW17" i="14"/>
  <c r="AE39" i="14" s="1"/>
  <c r="AE10" i="61" s="1"/>
  <c r="AH75" i="14"/>
  <c r="AW8" i="22"/>
  <c r="O72" i="22" s="1"/>
  <c r="AW21" i="22"/>
  <c r="AE42" i="22" s="1"/>
  <c r="Q30" i="22"/>
  <c r="AA27" i="22"/>
  <c r="AE27" i="22"/>
  <c r="AC30" i="22"/>
  <c r="AL35" i="22"/>
  <c r="AB35" i="22"/>
  <c r="Y37" i="14"/>
  <c r="Y8" i="61" s="1"/>
  <c r="J41" i="14"/>
  <c r="J11" i="61" s="1"/>
  <c r="I36" i="14"/>
  <c r="I7" i="61" s="1"/>
  <c r="AE40" i="14"/>
  <c r="AJ24" i="14"/>
  <c r="O70" i="14"/>
  <c r="O4" i="57" s="1"/>
  <c r="L70" i="14"/>
  <c r="L4" i="57" s="1"/>
  <c r="AK74" i="14"/>
  <c r="AK6" i="57" s="1"/>
  <c r="AA73" i="14"/>
  <c r="AL72" i="14"/>
  <c r="AL5" i="57" s="1"/>
  <c r="D80" i="14"/>
  <c r="D7" i="57" s="1"/>
  <c r="X77" i="14"/>
  <c r="AJ12" i="57"/>
  <c r="U84" i="14"/>
  <c r="V74" i="14"/>
  <c r="V6" i="57" s="1"/>
  <c r="AM76" i="14"/>
  <c r="AE79" i="14"/>
  <c r="AH71" i="14"/>
  <c r="W77" i="14"/>
  <c r="B69" i="14"/>
  <c r="B2" i="57" s="1"/>
  <c r="M82" i="14"/>
  <c r="M9" i="57" s="1"/>
  <c r="I69" i="14"/>
  <c r="I2" i="57" s="1"/>
  <c r="X70" i="14"/>
  <c r="X4" i="57" s="1"/>
  <c r="X45" i="57" s="1"/>
  <c r="AW36" i="14"/>
  <c r="W38" i="14" s="1"/>
  <c r="AW37" i="22"/>
  <c r="E35" i="22" s="1"/>
  <c r="H21" i="34"/>
  <c r="F30" i="22"/>
  <c r="V34" i="22"/>
  <c r="K34" i="22"/>
  <c r="AA30" i="22"/>
  <c r="T27" i="14"/>
  <c r="T93" i="14" s="1"/>
  <c r="C34" i="22"/>
  <c r="AC34" i="22"/>
  <c r="T35" i="22"/>
  <c r="I25" i="14"/>
  <c r="I2" i="61" s="1"/>
  <c r="W35" i="22"/>
  <c r="G42" i="14"/>
  <c r="S41" i="14"/>
  <c r="D36" i="14"/>
  <c r="D7" i="61" s="1"/>
  <c r="B25" i="14"/>
  <c r="AJ42" i="14"/>
  <c r="AF42" i="14"/>
  <c r="AF12" i="61" s="1"/>
  <c r="AH27" i="14"/>
  <c r="AF31" i="14"/>
  <c r="AF86" i="14"/>
  <c r="AF12" i="57" s="1"/>
  <c r="F74" i="14"/>
  <c r="F6" i="57" s="1"/>
  <c r="T71" i="14"/>
  <c r="T3" i="57" s="1"/>
  <c r="J85" i="14"/>
  <c r="J11" i="57" s="1"/>
  <c r="AL76" i="14"/>
  <c r="E83" i="14"/>
  <c r="E10" i="57" s="1"/>
  <c r="N82" i="14"/>
  <c r="N9" i="57" s="1"/>
  <c r="AE83" i="14"/>
  <c r="AE127" i="14" s="1"/>
  <c r="C36" i="14"/>
  <c r="C7" i="61" s="1"/>
  <c r="S73" i="14"/>
  <c r="AW16" i="14"/>
  <c r="AE38" i="14" s="1"/>
  <c r="AE9" i="61" s="1"/>
  <c r="AW36" i="22"/>
  <c r="W86" i="22" s="1"/>
  <c r="V35" i="22"/>
  <c r="H71" i="22"/>
  <c r="AM87" i="22"/>
  <c r="O86" i="22"/>
  <c r="G34" i="14"/>
  <c r="E80" i="14"/>
  <c r="E7" i="57" s="1"/>
  <c r="AM68" i="14"/>
  <c r="AH73" i="14"/>
  <c r="AH85" i="22"/>
  <c r="C75" i="14"/>
  <c r="W70" i="14"/>
  <c r="W4" i="57" s="1"/>
  <c r="P76" i="14"/>
  <c r="K120" i="14" s="1"/>
  <c r="V32" i="22"/>
  <c r="AA79" i="22"/>
  <c r="M30" i="22"/>
  <c r="T83" i="22"/>
  <c r="AC32" i="22"/>
  <c r="H27" i="22"/>
  <c r="P69" i="22"/>
  <c r="W6" i="57"/>
  <c r="Y68" i="22"/>
  <c r="AI32" i="22"/>
  <c r="U41" i="22"/>
  <c r="M37" i="14"/>
  <c r="N34" i="22"/>
  <c r="U24" i="22"/>
  <c r="AM43" i="22"/>
  <c r="AL33" i="22"/>
  <c r="W72" i="22"/>
  <c r="U32" i="22"/>
  <c r="AL32" i="22"/>
  <c r="S35" i="22"/>
  <c r="V31" i="14"/>
  <c r="Q32" i="22"/>
  <c r="E27" i="14"/>
  <c r="E3" i="61" s="1"/>
  <c r="N29" i="14"/>
  <c r="AI30" i="22"/>
  <c r="X74" i="14"/>
  <c r="AE29" i="14"/>
  <c r="AG77" i="14"/>
  <c r="AC68" i="14"/>
  <c r="AK70" i="14"/>
  <c r="AK4" i="57" s="1"/>
  <c r="S76" i="14"/>
  <c r="N73" i="14"/>
  <c r="AA86" i="14"/>
  <c r="AA12" i="57" s="1"/>
  <c r="G85" i="14"/>
  <c r="G11" i="57" s="1"/>
  <c r="AI74" i="22"/>
  <c r="AG86" i="22"/>
  <c r="AJ82" i="22"/>
  <c r="AB79" i="14"/>
  <c r="Y69" i="14"/>
  <c r="Y2" i="57" s="1"/>
  <c r="AW21" i="14"/>
  <c r="L43" i="14" s="1"/>
  <c r="M74" i="22"/>
  <c r="F41" i="22"/>
  <c r="S32" i="22"/>
  <c r="AA71" i="14"/>
  <c r="AA3" i="57" s="1"/>
  <c r="AK37" i="22"/>
  <c r="AI41" i="22"/>
  <c r="I83" i="22"/>
  <c r="AD32" i="22"/>
  <c r="R26" i="22"/>
  <c r="Y24" i="22"/>
  <c r="AE69" i="22"/>
  <c r="AJ41" i="22"/>
  <c r="V27" i="22"/>
  <c r="AD75" i="22"/>
  <c r="AD31" i="22"/>
  <c r="G32" i="22"/>
  <c r="T39" i="22"/>
  <c r="AL41" i="22"/>
  <c r="AF34" i="22"/>
  <c r="AB40" i="22"/>
  <c r="G77" i="22"/>
  <c r="AC26" i="22"/>
  <c r="J80" i="22"/>
  <c r="F87" i="22"/>
  <c r="AG42" i="22"/>
  <c r="AJ38" i="22"/>
  <c r="N32" i="22"/>
  <c r="G35" i="22"/>
  <c r="N78" i="22"/>
  <c r="C31" i="14"/>
  <c r="C76" i="22"/>
  <c r="Y25" i="14"/>
  <c r="Y2" i="61" s="1"/>
  <c r="AA27" i="14"/>
  <c r="V29" i="14"/>
  <c r="AM24" i="14"/>
  <c r="E82" i="22"/>
  <c r="AH29" i="14"/>
  <c r="AI29" i="14"/>
  <c r="G78" i="14"/>
  <c r="M81" i="14"/>
  <c r="M8" i="57" s="1"/>
  <c r="L83" i="14"/>
  <c r="E36" i="14"/>
  <c r="R77" i="14"/>
  <c r="AM81" i="14"/>
  <c r="AM8" i="57" s="1"/>
  <c r="J84" i="14"/>
  <c r="O83" i="14"/>
  <c r="M127" i="14" s="1"/>
  <c r="AW41" i="22"/>
  <c r="AJ75" i="22" s="1"/>
  <c r="AH30" i="14"/>
  <c r="AJ30" i="14"/>
  <c r="AE30" i="14"/>
  <c r="AE6" i="61" s="1"/>
  <c r="K30" i="14"/>
  <c r="F30" i="14"/>
  <c r="F6" i="61" s="1"/>
  <c r="V30" i="14"/>
  <c r="X30" i="14"/>
  <c r="X6" i="61" s="1"/>
  <c r="AM28" i="22"/>
  <c r="AD28" i="22"/>
  <c r="AF28" i="22"/>
  <c r="R28" i="22"/>
  <c r="Z28" i="22"/>
  <c r="G28" i="22"/>
  <c r="K28" i="22"/>
  <c r="V28" i="22"/>
  <c r="I28" i="22"/>
  <c r="P28" i="22"/>
  <c r="M28" i="22"/>
  <c r="AU26" i="14"/>
  <c r="AM71" i="14" s="1"/>
  <c r="AM3" i="57" s="1"/>
  <c r="E72" i="14"/>
  <c r="E5" i="57" s="1"/>
  <c r="E41" i="57" s="1"/>
  <c r="AW33" i="22"/>
  <c r="R31" i="22" s="1"/>
  <c r="AW33" i="14"/>
  <c r="J35" i="14" s="1"/>
  <c r="AW13" i="22"/>
  <c r="AC75" i="22" s="1"/>
  <c r="U28" i="14"/>
  <c r="B29" i="14"/>
  <c r="X41" i="22"/>
  <c r="B41" i="22"/>
  <c r="AW31" i="14"/>
  <c r="D33" i="14" s="1"/>
  <c r="U29" i="14"/>
  <c r="Z41" i="22"/>
  <c r="L29" i="14"/>
  <c r="AG29" i="14"/>
  <c r="AC29" i="14"/>
  <c r="AW31" i="22"/>
  <c r="AH69" i="22" s="1"/>
  <c r="AI75" i="22"/>
  <c r="AJ79" i="22"/>
  <c r="T73" i="22"/>
  <c r="Q80" i="22"/>
  <c r="H84" i="22"/>
  <c r="AE81" i="22"/>
  <c r="AE125" i="22" s="1"/>
  <c r="AL70" i="22"/>
  <c r="H40" i="22"/>
  <c r="AC42" i="22"/>
  <c r="AL26" i="22"/>
  <c r="B72" i="22"/>
  <c r="F82" i="22"/>
  <c r="AW11" i="22"/>
  <c r="C39" i="22" s="1"/>
  <c r="AW10" i="14"/>
  <c r="F32" i="14" s="1"/>
  <c r="AW6" i="22"/>
  <c r="AA39" i="22" s="1"/>
  <c r="AW30" i="22"/>
  <c r="E26" i="22" s="1"/>
  <c r="H11" i="34"/>
  <c r="H6" i="34"/>
  <c r="H10" i="34"/>
  <c r="AW10" i="22"/>
  <c r="AE41" i="22" s="1"/>
  <c r="AG33" i="14"/>
  <c r="J33" i="14"/>
  <c r="S33" i="14"/>
  <c r="T33" i="14"/>
  <c r="W33" i="14"/>
  <c r="AI33" i="14"/>
  <c r="AC33" i="14"/>
  <c r="L33" i="14"/>
  <c r="AK33" i="14"/>
  <c r="AA33" i="14"/>
  <c r="Q33" i="14"/>
  <c r="N33" i="14"/>
  <c r="AM33" i="14"/>
  <c r="AE33" i="14"/>
  <c r="AI35" i="14"/>
  <c r="V35" i="14"/>
  <c r="L35" i="14"/>
  <c r="AG35" i="14"/>
  <c r="AE35" i="14"/>
  <c r="I35" i="14"/>
  <c r="Q35" i="14"/>
  <c r="K35" i="14"/>
  <c r="AM35" i="14"/>
  <c r="S35" i="14"/>
  <c r="G35" i="14"/>
  <c r="AK35" i="14"/>
  <c r="AH72" i="22"/>
  <c r="Z74" i="22"/>
  <c r="V33" i="22"/>
  <c r="B26" i="22"/>
  <c r="AE36" i="22"/>
  <c r="AK32" i="22"/>
  <c r="I85" i="22"/>
  <c r="I41" i="22"/>
  <c r="Z30" i="22"/>
  <c r="Q37" i="22"/>
  <c r="K86" i="22"/>
  <c r="AE80" i="22"/>
  <c r="AE124" i="22" s="1"/>
  <c r="U34" i="22"/>
  <c r="X24" i="22"/>
  <c r="AC25" i="22"/>
  <c r="G75" i="22"/>
  <c r="AC69" i="22"/>
  <c r="G31" i="22"/>
  <c r="AF79" i="22"/>
  <c r="AB123" i="22" s="1"/>
  <c r="K42" i="22"/>
  <c r="U78" i="22"/>
  <c r="E73" i="22"/>
  <c r="S71" i="22"/>
  <c r="AH28" i="22"/>
  <c r="AF35" i="22"/>
  <c r="AM83" i="22"/>
  <c r="M84" i="22"/>
  <c r="M40" i="22"/>
  <c r="Q81" i="22"/>
  <c r="O87" i="22"/>
  <c r="O131" i="22" s="1"/>
  <c r="B70" i="22"/>
  <c r="V77" i="22"/>
  <c r="AK76" i="22"/>
  <c r="X68" i="22"/>
  <c r="S27" i="22"/>
  <c r="AE37" i="22"/>
  <c r="Q36" i="22"/>
  <c r="Y30" i="22"/>
  <c r="Y74" i="22"/>
  <c r="W76" i="22"/>
  <c r="W32" i="22"/>
  <c r="L34" i="22"/>
  <c r="S69" i="22"/>
  <c r="F38" i="22"/>
  <c r="S30" i="14"/>
  <c r="S6" i="61" s="1"/>
  <c r="D30" i="14"/>
  <c r="D6" i="61" s="1"/>
  <c r="I30" i="14"/>
  <c r="AC30" i="14"/>
  <c r="AC6" i="61" s="1"/>
  <c r="AG85" i="22"/>
  <c r="Z33" i="22"/>
  <c r="AJ35" i="22"/>
  <c r="L78" i="22"/>
  <c r="D71" i="22"/>
  <c r="AI31" i="22"/>
  <c r="D27" i="22"/>
  <c r="Q30" i="14"/>
  <c r="Q6" i="61" s="1"/>
  <c r="J87" i="22"/>
  <c r="B28" i="22"/>
  <c r="N68" i="22"/>
  <c r="N112" i="22" s="1"/>
  <c r="N24" i="22"/>
  <c r="N90" i="22" s="1"/>
  <c r="Z77" i="22"/>
  <c r="S25" i="22"/>
  <c r="AG41" i="22"/>
  <c r="AC86" i="22"/>
  <c r="AA30" i="14"/>
  <c r="Z7" i="57"/>
  <c r="AW28" i="22"/>
  <c r="N33" i="22" s="1"/>
  <c r="AW28" i="14"/>
  <c r="N30" i="14" s="1"/>
  <c r="N6" i="61" s="1"/>
  <c r="H8" i="34"/>
  <c r="Q12" i="61"/>
  <c r="AJ11" i="61"/>
  <c r="AL11" i="61"/>
  <c r="C11" i="61"/>
  <c r="F11" i="61"/>
  <c r="Y11" i="61"/>
  <c r="AG12" i="61"/>
  <c r="AD39" i="22"/>
  <c r="E12" i="61"/>
  <c r="Z11" i="61"/>
  <c r="AM11" i="61"/>
  <c r="L11" i="61"/>
  <c r="AA72" i="14"/>
  <c r="E79" i="14"/>
  <c r="M39" i="22"/>
  <c r="AF39" i="22"/>
  <c r="F26" i="14"/>
  <c r="F4" i="61" s="1"/>
  <c r="U11" i="61"/>
  <c r="AG26" i="14"/>
  <c r="AD11" i="61"/>
  <c r="AK39" i="22"/>
  <c r="M31" i="14"/>
  <c r="AC12" i="61"/>
  <c r="C4" i="57"/>
  <c r="AE31" i="14"/>
  <c r="T76" i="14"/>
  <c r="AJ43" i="14"/>
  <c r="Y10" i="57"/>
  <c r="S42" i="14"/>
  <c r="AK24" i="14"/>
  <c r="AB25" i="14"/>
  <c r="C83" i="14"/>
  <c r="J79" i="14"/>
  <c r="M40" i="14"/>
  <c r="S86" i="14"/>
  <c r="S12" i="57" s="1"/>
  <c r="R28" i="14"/>
  <c r="Y87" i="14"/>
  <c r="AI27" i="14"/>
  <c r="L69" i="14"/>
  <c r="L2" i="57" s="1"/>
  <c r="M28" i="14"/>
  <c r="AC85" i="14"/>
  <c r="AC11" i="57" s="1"/>
  <c r="L25" i="14"/>
  <c r="L2" i="61" s="1"/>
  <c r="W40" i="14"/>
  <c r="AH34" i="14"/>
  <c r="AH78" i="14"/>
  <c r="C77" i="14"/>
  <c r="V84" i="14"/>
  <c r="AG34" i="14"/>
  <c r="Q70" i="14"/>
  <c r="Q4" i="57" s="1"/>
  <c r="Q81" i="14"/>
  <c r="Q8" i="57" s="1"/>
  <c r="I85" i="14"/>
  <c r="I10" i="57" s="1"/>
  <c r="G29" i="14"/>
  <c r="AM80" i="14"/>
  <c r="AM7" i="57" s="1"/>
  <c r="AE36" i="14"/>
  <c r="P28" i="14"/>
  <c r="P5" i="61" s="1"/>
  <c r="Q37" i="14"/>
  <c r="Q8" i="61" s="1"/>
  <c r="AA37" i="14"/>
  <c r="AM36" i="14"/>
  <c r="AC25" i="14"/>
  <c r="AC2" i="61" s="1"/>
  <c r="AE75" i="14"/>
  <c r="AG78" i="14"/>
  <c r="AA81" i="14"/>
  <c r="AA8" i="57" s="1"/>
  <c r="AA80" i="57" s="1"/>
  <c r="N74" i="14"/>
  <c r="N6" i="57" s="1"/>
  <c r="AI71" i="14"/>
  <c r="AI3" i="57" s="1"/>
  <c r="S27" i="14"/>
  <c r="AC41" i="14"/>
  <c r="AC11" i="61" s="1"/>
  <c r="G73" i="14"/>
  <c r="AK68" i="14"/>
  <c r="W84" i="14"/>
  <c r="F43" i="14"/>
  <c r="W43" i="14"/>
  <c r="U27" i="22"/>
  <c r="Y43" i="14"/>
  <c r="H43" i="14"/>
  <c r="H12" i="61" s="1"/>
  <c r="O43" i="14"/>
  <c r="AF43" i="14"/>
  <c r="O40" i="22"/>
  <c r="J43" i="14"/>
  <c r="T43" i="14"/>
  <c r="T12" i="61" s="1"/>
  <c r="AB43" i="14"/>
  <c r="AH43" i="14"/>
  <c r="AM26" i="14"/>
  <c r="D68" i="14"/>
  <c r="X26" i="14"/>
  <c r="B38" i="22"/>
  <c r="W33" i="22"/>
  <c r="Q33" i="22"/>
  <c r="D34" i="22"/>
  <c r="AL43" i="14"/>
  <c r="X81" i="22"/>
  <c r="V86" i="22"/>
  <c r="H86" i="22"/>
  <c r="H42" i="22"/>
  <c r="C43" i="14"/>
  <c r="AA43" i="14"/>
  <c r="D78" i="22"/>
  <c r="B82" i="22"/>
  <c r="J81" i="22"/>
  <c r="P30" i="22"/>
  <c r="M43" i="14"/>
  <c r="P43" i="14"/>
  <c r="R43" i="14"/>
  <c r="J26" i="14"/>
  <c r="Z26" i="14"/>
  <c r="AC26" i="14"/>
  <c r="AC4" i="61" s="1"/>
  <c r="AE26" i="14"/>
  <c r="AE4" i="61" s="1"/>
  <c r="AD80" i="14"/>
  <c r="I73" i="14"/>
  <c r="AB69" i="14"/>
  <c r="M75" i="14"/>
  <c r="P81" i="14"/>
  <c r="AM82" i="14"/>
  <c r="I39" i="22"/>
  <c r="AH39" i="22"/>
  <c r="L26" i="14"/>
  <c r="L4" i="61" s="1"/>
  <c r="R39" i="22"/>
  <c r="AM39" i="22"/>
  <c r="P39" i="22"/>
  <c r="W26" i="14"/>
  <c r="W3" i="61" s="1"/>
  <c r="E35" i="14"/>
  <c r="V40" i="14"/>
  <c r="AL26" i="14"/>
  <c r="AL3" i="61" s="1"/>
  <c r="O41" i="14"/>
  <c r="AK27" i="14"/>
  <c r="AK2" i="61" s="1"/>
  <c r="D26" i="14"/>
  <c r="D3" i="61" s="1"/>
  <c r="AK71" i="14"/>
  <c r="AK3" i="57" s="1"/>
  <c r="U74" i="14"/>
  <c r="U6" i="57" s="1"/>
  <c r="AB39" i="22"/>
  <c r="I29" i="14"/>
  <c r="V39" i="22"/>
  <c r="Y26" i="14"/>
  <c r="Y3" i="61" s="1"/>
  <c r="Q26" i="14"/>
  <c r="C33" i="14"/>
  <c r="W41" i="22"/>
  <c r="T26" i="14"/>
  <c r="T4" i="61" s="1"/>
  <c r="P37" i="14"/>
  <c r="P31" i="14"/>
  <c r="R42" i="14"/>
  <c r="R11" i="61" s="1"/>
  <c r="U30" i="14"/>
  <c r="AI26" i="14"/>
  <c r="AF24" i="14"/>
  <c r="AJ26" i="14"/>
  <c r="AJ3" i="61" s="1"/>
  <c r="AD36" i="14"/>
  <c r="G70" i="14"/>
  <c r="AF68" i="14"/>
  <c r="R86" i="14"/>
  <c r="O85" i="14"/>
  <c r="X87" i="14"/>
  <c r="W86" i="14"/>
  <c r="L72" i="14"/>
  <c r="P80" i="14"/>
  <c r="P7" i="57" s="1"/>
  <c r="AI87" i="14"/>
  <c r="D76" i="14"/>
  <c r="AL75" i="14"/>
  <c r="AG40" i="14"/>
  <c r="AJ29" i="14"/>
  <c r="Y78" i="14"/>
  <c r="AG84" i="14"/>
  <c r="P36" i="14"/>
  <c r="W42" i="14"/>
  <c r="W11" i="61" s="1"/>
  <c r="AL31" i="14"/>
  <c r="N79" i="14"/>
  <c r="C30" i="14"/>
  <c r="T41" i="14"/>
  <c r="R25" i="14"/>
  <c r="R2" i="61" s="1"/>
  <c r="N35" i="14"/>
  <c r="H33" i="14"/>
  <c r="AD81" i="14"/>
  <c r="J24" i="14"/>
  <c r="AJ73" i="14"/>
  <c r="F83" i="14"/>
  <c r="R69" i="14"/>
  <c r="AB71" i="14"/>
  <c r="Y34" i="14"/>
  <c r="AH26" i="14"/>
  <c r="G26" i="14"/>
  <c r="M26" i="14"/>
  <c r="M3" i="61" s="1"/>
  <c r="O26" i="14"/>
  <c r="U26" i="14"/>
  <c r="U4" i="61" s="1"/>
  <c r="K26" i="14"/>
  <c r="AK26" i="14"/>
  <c r="P26" i="14"/>
  <c r="P4" i="61" s="1"/>
  <c r="V26" i="14"/>
  <c r="Q77" i="22"/>
  <c r="L79" i="22"/>
  <c r="H77" i="14"/>
  <c r="AI33" i="22"/>
  <c r="L33" i="22"/>
  <c r="AE33" i="22"/>
  <c r="AA33" i="22"/>
  <c r="AK33" i="22"/>
  <c r="S33" i="22"/>
  <c r="AI40" i="22"/>
  <c r="S72" i="22"/>
  <c r="T68" i="22"/>
  <c r="Z25" i="22"/>
  <c r="J37" i="22"/>
  <c r="AC73" i="22"/>
  <c r="AC117" i="22" s="1"/>
  <c r="Y27" i="22"/>
  <c r="T24" i="22"/>
  <c r="AL83" i="22"/>
  <c r="W85" i="22"/>
  <c r="Z69" i="22"/>
  <c r="AI84" i="22"/>
  <c r="AG36" i="22"/>
  <c r="N87" i="22"/>
  <c r="N43" i="22"/>
  <c r="AL39" i="22"/>
  <c r="AE30" i="22"/>
  <c r="AJ32" i="22"/>
  <c r="F31" i="22"/>
  <c r="AJ72" i="14"/>
  <c r="AJ5" i="57" s="1"/>
  <c r="U87" i="14"/>
  <c r="AB86" i="14"/>
  <c r="F36" i="14"/>
  <c r="K84" i="14"/>
  <c r="AD26" i="14"/>
  <c r="AD4" i="61" s="1"/>
  <c r="X35" i="14"/>
  <c r="V82" i="14"/>
  <c r="B81" i="14"/>
  <c r="I76" i="14"/>
  <c r="AB42" i="14"/>
  <c r="F80" i="14"/>
  <c r="R85" i="14"/>
  <c r="R11" i="57" s="1"/>
  <c r="X79" i="14"/>
  <c r="AD70" i="14"/>
  <c r="AH25" i="14"/>
  <c r="AF30" i="14"/>
  <c r="O27" i="14"/>
  <c r="K40" i="14"/>
  <c r="AL73" i="14"/>
  <c r="AL29" i="14"/>
  <c r="AF74" i="14"/>
  <c r="AF6" i="57" s="1"/>
  <c r="P75" i="14"/>
  <c r="M34" i="14"/>
  <c r="J100" i="14" s="1"/>
  <c r="D24" i="14"/>
  <c r="AC33" i="22"/>
  <c r="AE74" i="22"/>
  <c r="L35" i="22"/>
  <c r="G33" i="22"/>
  <c r="AG33" i="22"/>
  <c r="I26" i="14"/>
  <c r="C26" i="14"/>
  <c r="Y71" i="22"/>
  <c r="B37" i="14"/>
  <c r="B8" i="61" s="1"/>
  <c r="AB27" i="14"/>
  <c r="AD37" i="14"/>
  <c r="Z83" i="14"/>
  <c r="AH69" i="14"/>
  <c r="AH2" i="57" s="1"/>
  <c r="AA70" i="14"/>
  <c r="O71" i="14"/>
  <c r="X28" i="14"/>
  <c r="X5" i="61" s="1"/>
  <c r="V28" i="14"/>
  <c r="G28" i="14"/>
  <c r="O28" i="14"/>
  <c r="K28" i="14"/>
  <c r="K5" i="61" s="1"/>
  <c r="B28" i="14"/>
  <c r="B5" i="61" s="1"/>
  <c r="AM28" i="14"/>
  <c r="AD28" i="14"/>
  <c r="AD5" i="61" s="1"/>
  <c r="AB28" i="14"/>
  <c r="AB5" i="61" s="1"/>
  <c r="Z28" i="14"/>
  <c r="AF28" i="14"/>
  <c r="E28" i="14"/>
  <c r="E5" i="61" s="1"/>
  <c r="I28" i="14"/>
  <c r="I5" i="61" s="1"/>
  <c r="AA26" i="14"/>
  <c r="AA4" i="61" s="1"/>
  <c r="M78" i="14"/>
  <c r="AJ76" i="22"/>
  <c r="T85" i="14"/>
  <c r="S5" i="57"/>
  <c r="AB5" i="57"/>
  <c r="R70" i="14"/>
  <c r="AJ9" i="57"/>
  <c r="G31" i="14"/>
  <c r="B26" i="14"/>
  <c r="B3" i="61" s="1"/>
  <c r="K42" i="14"/>
  <c r="K11" i="61" s="1"/>
  <c r="U34" i="14"/>
  <c r="I41" i="14"/>
  <c r="AH72" i="14"/>
  <c r="M84" i="14"/>
  <c r="V77" i="14"/>
  <c r="AF79" i="14"/>
  <c r="B70" i="14"/>
  <c r="B4" i="57" s="1"/>
  <c r="S71" i="14"/>
  <c r="E73" i="14"/>
  <c r="Z74" i="14"/>
  <c r="Z6" i="57" s="1"/>
  <c r="K86" i="14"/>
  <c r="AE80" i="14"/>
  <c r="X68" i="14"/>
  <c r="E29" i="14"/>
  <c r="X24" i="14"/>
  <c r="AH28" i="14"/>
  <c r="AM83" i="14"/>
  <c r="AK76" i="14"/>
  <c r="O87" i="14"/>
  <c r="U78" i="14"/>
  <c r="G75" i="14"/>
  <c r="P86" i="14"/>
  <c r="AL2" i="57"/>
  <c r="AL30" i="14"/>
  <c r="Y32" i="14"/>
  <c r="Y33" i="14"/>
  <c r="AH24" i="14"/>
  <c r="AA76" i="14"/>
  <c r="T32" i="14"/>
  <c r="AJ31" i="14"/>
  <c r="F29" i="14"/>
  <c r="M25" i="14"/>
  <c r="M2" i="61" s="1"/>
  <c r="E32" i="14"/>
  <c r="AK32" i="14"/>
  <c r="P42" i="14"/>
  <c r="P11" i="61" s="1"/>
  <c r="AD32" i="14"/>
  <c r="J83" i="14"/>
  <c r="J10" i="57" s="1"/>
  <c r="W10" i="57"/>
  <c r="H32" i="14"/>
  <c r="R32" i="14"/>
  <c r="AD71" i="14"/>
  <c r="AF70" i="14"/>
  <c r="R26" i="14"/>
  <c r="R3" i="61" s="1"/>
  <c r="C35" i="14"/>
  <c r="Y24" i="14"/>
  <c r="AB40" i="14"/>
  <c r="AF26" i="14"/>
  <c r="AF3" i="61" s="1"/>
  <c r="AB37" i="14"/>
  <c r="AH68" i="14"/>
  <c r="W80" i="14"/>
  <c r="H71" i="14"/>
  <c r="Y68" i="14"/>
  <c r="O86" i="14"/>
  <c r="O12" i="57" s="1"/>
  <c r="R84" i="14"/>
  <c r="AJ75" i="14"/>
  <c r="AF29" i="22"/>
  <c r="V42" i="22"/>
  <c r="G83" i="22"/>
  <c r="AA82" i="22"/>
  <c r="X37" i="22"/>
  <c r="C25" i="22"/>
  <c r="AD29" i="22"/>
  <c r="B76" i="14"/>
  <c r="Z79" i="14"/>
  <c r="AI82" i="14"/>
  <c r="AI9" i="57" s="1"/>
  <c r="AH29" i="22"/>
  <c r="AD33" i="22"/>
  <c r="E32" i="22"/>
  <c r="B6" i="57"/>
  <c r="K85" i="22"/>
  <c r="AC40" i="14"/>
  <c r="B32" i="14"/>
  <c r="AK78" i="22"/>
  <c r="R73" i="22"/>
  <c r="N117" i="22" s="1"/>
  <c r="AM31" i="22"/>
  <c r="M7" i="57"/>
  <c r="AK28" i="14"/>
  <c r="AK5" i="61" s="1"/>
  <c r="AB29" i="22"/>
  <c r="AK34" i="22"/>
  <c r="R40" i="14"/>
  <c r="G39" i="22"/>
  <c r="P29" i="22"/>
  <c r="AM75" i="22"/>
  <c r="I24" i="22"/>
  <c r="I68" i="22"/>
  <c r="AK29" i="22"/>
  <c r="M32" i="14"/>
  <c r="H41" i="14"/>
  <c r="W43" i="22"/>
  <c r="AD27" i="14"/>
  <c r="AD2" i="61" s="1"/>
  <c r="AH32" i="14"/>
  <c r="AB32" i="14"/>
  <c r="D72" i="14"/>
  <c r="AH4" i="57"/>
  <c r="W36" i="14"/>
  <c r="W7" i="61" s="1"/>
  <c r="O82" i="14"/>
  <c r="E82" i="14"/>
  <c r="C76" i="14"/>
  <c r="AH79" i="22"/>
  <c r="G77" i="14"/>
  <c r="AC84" i="14"/>
  <c r="H85" i="14"/>
  <c r="H11" i="57" s="1"/>
  <c r="AB81" i="14"/>
  <c r="H29" i="22"/>
  <c r="Y29" i="22"/>
  <c r="C69" i="22"/>
  <c r="AD77" i="22"/>
  <c r="M36" i="22"/>
  <c r="AF87" i="22"/>
  <c r="AC131" i="22" s="1"/>
  <c r="L68" i="14"/>
  <c r="O84" i="22"/>
  <c r="E29" i="22"/>
  <c r="G33" i="14"/>
  <c r="T34" i="14"/>
  <c r="AB28" i="22"/>
  <c r="AB72" i="22"/>
  <c r="U71" i="22"/>
  <c r="AH35" i="22"/>
  <c r="T29" i="22"/>
  <c r="G32" i="14"/>
  <c r="O29" i="22"/>
  <c r="R29" i="22"/>
  <c r="E76" i="22"/>
  <c r="P74" i="22"/>
  <c r="W32" i="14"/>
  <c r="M80" i="22"/>
  <c r="K41" i="22"/>
  <c r="AM32" i="14"/>
  <c r="O32" i="14"/>
  <c r="AK37" i="14"/>
  <c r="AK8" i="61" s="1"/>
  <c r="Z32" i="14"/>
  <c r="K36" i="14"/>
  <c r="AF32" i="14"/>
  <c r="T78" i="14"/>
  <c r="C79" i="14"/>
  <c r="Y77" i="14"/>
  <c r="AL74" i="14"/>
  <c r="AB84" i="14"/>
  <c r="M69" i="14"/>
  <c r="F73" i="14"/>
  <c r="J68" i="14"/>
  <c r="C74" i="14"/>
  <c r="L29" i="22"/>
  <c r="Z9" i="57"/>
  <c r="AG29" i="22"/>
  <c r="AE29" i="22"/>
  <c r="H43" i="22"/>
  <c r="AG25" i="14"/>
  <c r="I78" i="14"/>
  <c r="G74" i="14"/>
  <c r="K80" i="14"/>
  <c r="AM73" i="14"/>
  <c r="R43" i="22"/>
  <c r="P43" i="22"/>
  <c r="Q27" i="14"/>
  <c r="O43" i="22"/>
  <c r="F43" i="22"/>
  <c r="S37" i="14"/>
  <c r="S8" i="61" s="1"/>
  <c r="AJ43" i="22"/>
  <c r="AF43" i="22"/>
  <c r="AH43" i="22"/>
  <c r="I34" i="14"/>
  <c r="V41" i="14"/>
  <c r="L24" i="14"/>
  <c r="S81" i="14"/>
  <c r="N2" i="57"/>
  <c r="N22" i="57" s="1"/>
  <c r="U77" i="14"/>
  <c r="V85" i="14"/>
  <c r="V11" i="57" s="1"/>
  <c r="N70" i="14"/>
  <c r="J43" i="22"/>
  <c r="T43" i="22"/>
  <c r="M43" i="22"/>
  <c r="AD43" i="22"/>
  <c r="AB43" i="22"/>
  <c r="AM29" i="14"/>
  <c r="E31" i="14"/>
  <c r="N26" i="14"/>
  <c r="I8" i="57"/>
  <c r="AE42" i="14"/>
  <c r="E75" i="14"/>
  <c r="AE86" i="14"/>
  <c r="AK72" i="14"/>
  <c r="AK5" i="57" s="1"/>
  <c r="AG69" i="14"/>
  <c r="Q71" i="14"/>
  <c r="X29" i="22"/>
  <c r="U29" i="22"/>
  <c r="V29" i="22"/>
  <c r="D29" i="22"/>
  <c r="N29" i="22"/>
  <c r="Q29" i="22"/>
  <c r="AD11" i="57"/>
  <c r="J4" i="57"/>
  <c r="Y5" i="57"/>
  <c r="D6" i="57"/>
  <c r="M3" i="57"/>
  <c r="AB6" i="57"/>
  <c r="S29" i="22"/>
  <c r="AC29" i="22"/>
  <c r="AJ10" i="57"/>
  <c r="Z4" i="57"/>
  <c r="AJ6" i="57"/>
  <c r="X83" i="14"/>
  <c r="AA35" i="14"/>
  <c r="W72" i="14"/>
  <c r="M74" i="14"/>
  <c r="T83" i="14"/>
  <c r="AA79" i="14"/>
  <c r="M30" i="14"/>
  <c r="AM87" i="14"/>
  <c r="AH41" i="14"/>
  <c r="AD31" i="14"/>
  <c r="P69" i="14"/>
  <c r="AB10" i="57"/>
  <c r="J80" i="14"/>
  <c r="AK81" i="14"/>
  <c r="AK8" i="57" s="1"/>
  <c r="H27" i="14"/>
  <c r="AF34" i="14"/>
  <c r="P25" i="14"/>
  <c r="P2" i="61" s="1"/>
  <c r="O42" i="14"/>
  <c r="AF78" i="14"/>
  <c r="J36" i="14"/>
  <c r="J7" i="61" s="1"/>
  <c r="AH85" i="14"/>
  <c r="T12" i="57"/>
  <c r="E6" i="57"/>
  <c r="C2" i="57"/>
  <c r="H5" i="57"/>
  <c r="Y3" i="57"/>
  <c r="T8" i="61"/>
  <c r="AM12" i="57"/>
  <c r="AG7" i="57"/>
  <c r="E2" i="57"/>
  <c r="E16" i="57" s="1"/>
  <c r="AG8" i="57"/>
  <c r="H8" i="57"/>
  <c r="E11" i="57"/>
  <c r="AF2" i="57"/>
  <c r="AA9" i="57"/>
  <c r="P4" i="57"/>
  <c r="U7" i="57"/>
  <c r="AE6" i="57"/>
  <c r="W11" i="57"/>
  <c r="P10" i="57"/>
  <c r="Y7" i="57"/>
  <c r="Y11" i="57"/>
  <c r="M10" i="57"/>
  <c r="AF7" i="57"/>
  <c r="M4" i="57"/>
  <c r="S2" i="57"/>
  <c r="V5" i="57"/>
  <c r="V138" i="57" s="1"/>
  <c r="AF10" i="57"/>
  <c r="AD12" i="57"/>
  <c r="B3" i="57"/>
  <c r="E12" i="57"/>
  <c r="AJ7" i="57"/>
  <c r="N5" i="57"/>
  <c r="AG10" i="57"/>
  <c r="T2" i="57"/>
  <c r="B12" i="57"/>
  <c r="AL3" i="57"/>
  <c r="F8" i="57"/>
  <c r="AB11" i="57"/>
  <c r="Q12" i="57"/>
  <c r="I4" i="57"/>
  <c r="AF9" i="57"/>
  <c r="F4" i="57"/>
  <c r="Z2" i="57"/>
  <c r="AD9" i="57"/>
  <c r="Q6" i="57"/>
  <c r="AJ11" i="57"/>
  <c r="D4" i="57"/>
  <c r="L3" i="57"/>
  <c r="AG11" i="57"/>
  <c r="L11" i="57"/>
  <c r="C11" i="57"/>
  <c r="Y12" i="57"/>
  <c r="G10" i="57"/>
  <c r="B5" i="57"/>
  <c r="AH6" i="57"/>
  <c r="T7" i="57"/>
  <c r="W2" i="57"/>
  <c r="C5" i="57"/>
  <c r="AI6" i="57"/>
  <c r="D8" i="57"/>
  <c r="J8" i="57"/>
  <c r="J6" i="57"/>
  <c r="T5" i="57"/>
  <c r="AB7" i="57"/>
  <c r="F12" i="57"/>
  <c r="B9" i="57"/>
  <c r="AC9" i="57"/>
  <c r="G5" i="57"/>
  <c r="AK9" i="57"/>
  <c r="S6" i="57"/>
  <c r="Y9" i="57"/>
  <c r="S10" i="57"/>
  <c r="K11" i="57"/>
  <c r="Z8" i="57"/>
  <c r="P5" i="57"/>
  <c r="O7" i="57"/>
  <c r="AM11" i="57"/>
  <c r="J12" i="57"/>
  <c r="AM4" i="57"/>
  <c r="X12" i="57"/>
  <c r="X108" i="57" s="1"/>
  <c r="AH12" i="57"/>
  <c r="X3" i="57"/>
  <c r="AK2" i="57"/>
  <c r="G2" i="57"/>
  <c r="D2" i="61"/>
  <c r="D8" i="61"/>
  <c r="I8" i="61"/>
  <c r="R8" i="57"/>
  <c r="AG8" i="61"/>
  <c r="O8" i="57"/>
  <c r="AL2" i="61"/>
  <c r="AF3" i="57"/>
  <c r="C8" i="57"/>
  <c r="AI8" i="57"/>
  <c r="W8" i="57"/>
  <c r="U3" i="57"/>
  <c r="P3" i="57"/>
  <c r="J3" i="57"/>
  <c r="AI8" i="61"/>
  <c r="N8" i="57"/>
  <c r="AJ3" i="57"/>
  <c r="S2" i="61"/>
  <c r="AF8" i="57"/>
  <c r="AC2" i="57"/>
  <c r="V3" i="57"/>
  <c r="AL4" i="57"/>
  <c r="AL10" i="57"/>
  <c r="AL9" i="57"/>
  <c r="AL12" i="57"/>
  <c r="K3" i="57"/>
  <c r="G3" i="57"/>
  <c r="X8" i="57"/>
  <c r="J9" i="57"/>
  <c r="H7" i="57"/>
  <c r="U11" i="57"/>
  <c r="AE9" i="57"/>
  <c r="Z5" i="57"/>
  <c r="P9" i="57"/>
  <c r="L12" i="57"/>
  <c r="AG12" i="57"/>
  <c r="AE2" i="57"/>
  <c r="AG5" i="57"/>
  <c r="F2" i="57"/>
  <c r="X7" i="57"/>
  <c r="H9" i="57"/>
  <c r="D3" i="57"/>
  <c r="P11" i="57"/>
  <c r="Y6" i="57"/>
  <c r="R3" i="57"/>
  <c r="AE8" i="57"/>
  <c r="Q10" i="57"/>
  <c r="U2" i="57"/>
  <c r="AC4" i="57"/>
  <c r="F11" i="57"/>
  <c r="W3" i="57"/>
  <c r="J5" i="57"/>
  <c r="H6" i="57"/>
  <c r="AE3" i="57"/>
  <c r="O2" i="57"/>
  <c r="AC12" i="57"/>
  <c r="AD2" i="57"/>
  <c r="T8" i="57"/>
  <c r="G9" i="57"/>
  <c r="K4" i="57"/>
  <c r="D2" i="57"/>
  <c r="Q7" i="61"/>
  <c r="X3" i="61"/>
  <c r="N8" i="61"/>
  <c r="U7" i="61"/>
  <c r="E11" i="61"/>
  <c r="F12" i="61"/>
  <c r="U92" i="22"/>
  <c r="Y12" i="61"/>
  <c r="AE2" i="61"/>
  <c r="AF7" i="61"/>
  <c r="AF8" i="61"/>
  <c r="T92" i="22"/>
  <c r="T114" i="22"/>
  <c r="AG11" i="61"/>
  <c r="M120" i="22"/>
  <c r="N2" i="61"/>
  <c r="C2" i="61"/>
  <c r="U2" i="61"/>
  <c r="AF124" i="22"/>
  <c r="L12" i="61"/>
  <c r="B12" i="61"/>
  <c r="V12" i="61"/>
  <c r="AB120" i="22"/>
  <c r="H8" i="61"/>
  <c r="W2" i="61"/>
  <c r="AF2" i="61"/>
  <c r="G2" i="61"/>
  <c r="U114" i="22"/>
  <c r="AA7" i="61"/>
  <c r="Z2" i="61"/>
  <c r="C8" i="61"/>
  <c r="AD12" i="61"/>
  <c r="M7" i="61"/>
  <c r="O7" i="61"/>
  <c r="N120" i="22"/>
  <c r="X8" i="61"/>
  <c r="O8" i="61"/>
  <c r="E2" i="61"/>
  <c r="T2" i="61"/>
  <c r="AB127" i="14" l="1"/>
  <c r="AB9" i="57"/>
  <c r="AB81" i="57" s="1"/>
  <c r="AB117" i="14"/>
  <c r="AG123" i="14"/>
  <c r="E130" i="14"/>
  <c r="B130" i="14"/>
  <c r="I12" i="57"/>
  <c r="I140" i="57" s="1"/>
  <c r="AG128" i="14"/>
  <c r="U119" i="22"/>
  <c r="AD120" i="14"/>
  <c r="W107" i="14"/>
  <c r="B128" i="14"/>
  <c r="W119" i="14"/>
  <c r="AG71" i="22"/>
  <c r="AC31" i="22"/>
  <c r="AG129" i="22"/>
  <c r="AH129" i="22"/>
  <c r="AG106" i="14"/>
  <c r="AG100" i="14"/>
  <c r="AH100" i="14"/>
  <c r="AG112" i="14"/>
  <c r="AH112" i="14"/>
  <c r="AG122" i="14"/>
  <c r="AH122" i="14"/>
  <c r="AH119" i="14"/>
  <c r="AG120" i="14"/>
  <c r="AH120" i="14"/>
  <c r="AH127" i="14"/>
  <c r="AH3" i="57"/>
  <c r="AH28" i="57" s="1"/>
  <c r="AH115" i="14"/>
  <c r="AH8" i="57"/>
  <c r="AH91" i="57" s="1"/>
  <c r="AI2" i="57"/>
  <c r="AI99" i="57" s="1"/>
  <c r="AH113" i="14"/>
  <c r="AH10" i="57"/>
  <c r="AH116" i="57" s="1"/>
  <c r="AH129" i="14"/>
  <c r="AH5" i="57"/>
  <c r="AH51" i="57" s="1"/>
  <c r="AH116" i="14"/>
  <c r="AH114" i="14"/>
  <c r="AH117" i="14"/>
  <c r="AI7" i="57"/>
  <c r="AI104" i="57" s="1"/>
  <c r="AH124" i="14"/>
  <c r="AH118" i="14"/>
  <c r="AG129" i="14"/>
  <c r="AG127" i="14"/>
  <c r="AG2" i="57"/>
  <c r="AG21" i="57" s="1"/>
  <c r="AG113" i="14"/>
  <c r="AG119" i="14"/>
  <c r="AG3" i="57"/>
  <c r="AG28" i="57" s="1"/>
  <c r="AG115" i="14"/>
  <c r="AG124" i="14"/>
  <c r="AC117" i="14"/>
  <c r="AG117" i="14"/>
  <c r="AG116" i="14"/>
  <c r="AG114" i="14"/>
  <c r="AG107" i="22"/>
  <c r="AH107" i="22"/>
  <c r="AH92" i="14"/>
  <c r="AH97" i="14"/>
  <c r="AF102" i="22"/>
  <c r="AG102" i="22"/>
  <c r="AH5" i="61"/>
  <c r="AH11" i="61"/>
  <c r="AH107" i="14"/>
  <c r="AH90" i="14"/>
  <c r="AH95" i="14"/>
  <c r="AH2" i="61"/>
  <c r="AH91" i="14"/>
  <c r="AH8" i="61"/>
  <c r="AH12" i="61"/>
  <c r="AH102" i="14"/>
  <c r="AG92" i="14"/>
  <c r="AG7" i="61"/>
  <c r="AG84" i="61" s="1"/>
  <c r="AG102" i="14"/>
  <c r="AG3" i="61"/>
  <c r="AG136" i="61" s="1"/>
  <c r="AG93" i="14"/>
  <c r="AG95" i="14"/>
  <c r="AG97" i="14"/>
  <c r="AG90" i="14"/>
  <c r="AG2" i="61"/>
  <c r="AG24" i="61" s="1"/>
  <c r="AG91" i="14"/>
  <c r="AG107" i="14"/>
  <c r="U115" i="14"/>
  <c r="Z117" i="14"/>
  <c r="I121" i="14"/>
  <c r="AC127" i="22"/>
  <c r="AD127" i="22"/>
  <c r="G24" i="57"/>
  <c r="D130" i="14"/>
  <c r="U97" i="22"/>
  <c r="G130" i="14"/>
  <c r="M117" i="14"/>
  <c r="O5" i="57"/>
  <c r="O41" i="57" s="1"/>
  <c r="N116" i="14"/>
  <c r="X97" i="14"/>
  <c r="K93" i="14"/>
  <c r="Q117" i="14"/>
  <c r="M116" i="14"/>
  <c r="I93" i="14"/>
  <c r="AE120" i="14"/>
  <c r="AC120" i="14"/>
  <c r="C130" i="14"/>
  <c r="F116" i="14"/>
  <c r="F28" i="22"/>
  <c r="AB120" i="14"/>
  <c r="AK10" i="57"/>
  <c r="AK82" i="57" s="1"/>
  <c r="C12" i="57"/>
  <c r="C138" i="57" s="1"/>
  <c r="AF120" i="14"/>
  <c r="S55" i="57"/>
  <c r="V38" i="14"/>
  <c r="V9" i="61" s="1"/>
  <c r="AF128" i="14"/>
  <c r="R69" i="57"/>
  <c r="W28" i="22"/>
  <c r="AD121" i="14"/>
  <c r="B106" i="14"/>
  <c r="D108" i="14"/>
  <c r="D106" i="14"/>
  <c r="E54" i="57"/>
  <c r="W97" i="14"/>
  <c r="T115" i="14"/>
  <c r="E116" i="14"/>
  <c r="AI28" i="22"/>
  <c r="S28" i="22"/>
  <c r="N28" i="22"/>
  <c r="AA120" i="14"/>
  <c r="T78" i="22"/>
  <c r="M25" i="22"/>
  <c r="P121" i="14"/>
  <c r="AE28" i="22"/>
  <c r="H28" i="22"/>
  <c r="T28" i="22"/>
  <c r="B38" i="14"/>
  <c r="B9" i="61" s="1"/>
  <c r="AE131" i="14"/>
  <c r="Q112" i="14"/>
  <c r="P116" i="14"/>
  <c r="P112" i="14"/>
  <c r="O121" i="14"/>
  <c r="U66" i="57"/>
  <c r="Q116" i="14"/>
  <c r="K8" i="61"/>
  <c r="K56" i="61" s="1"/>
  <c r="F90" i="14"/>
  <c r="K101" i="57"/>
  <c r="F126" i="14"/>
  <c r="K130" i="57"/>
  <c r="S38" i="14"/>
  <c r="S9" i="61" s="1"/>
  <c r="O127" i="22"/>
  <c r="B91" i="14"/>
  <c r="R90" i="14"/>
  <c r="P90" i="14"/>
  <c r="H103" i="14"/>
  <c r="E106" i="14"/>
  <c r="U53" i="57"/>
  <c r="F123" i="14"/>
  <c r="Y33" i="22"/>
  <c r="Y99" i="22" s="1"/>
  <c r="V93" i="14"/>
  <c r="V97" i="14"/>
  <c r="AC131" i="14"/>
  <c r="D28" i="22"/>
  <c r="O38" i="14"/>
  <c r="O9" i="61" s="1"/>
  <c r="E38" i="14"/>
  <c r="E9" i="61" s="1"/>
  <c r="E102" i="61" s="1"/>
  <c r="AK38" i="14"/>
  <c r="AK9" i="61" s="1"/>
  <c r="AK130" i="61" s="1"/>
  <c r="AL28" i="22"/>
  <c r="AH24" i="22"/>
  <c r="AF26" i="22"/>
  <c r="D123" i="14"/>
  <c r="N112" i="14"/>
  <c r="G39" i="14"/>
  <c r="G10" i="61" s="1"/>
  <c r="F29" i="22"/>
  <c r="S112" i="14"/>
  <c r="Q38" i="14"/>
  <c r="Q9" i="61" s="1"/>
  <c r="Q105" i="61" s="1"/>
  <c r="M38" i="14"/>
  <c r="M9" i="61" s="1"/>
  <c r="AA90" i="14"/>
  <c r="C28" i="22"/>
  <c r="AC28" i="22"/>
  <c r="C79" i="22"/>
  <c r="AD27" i="22"/>
  <c r="B100" i="14"/>
  <c r="W28" i="14"/>
  <c r="W5" i="61" s="1"/>
  <c r="W51" i="61" s="1"/>
  <c r="Y119" i="14"/>
  <c r="U97" i="14"/>
  <c r="E39" i="14"/>
  <c r="E10" i="61" s="1"/>
  <c r="E114" i="61" s="1"/>
  <c r="X39" i="14"/>
  <c r="X10" i="61" s="1"/>
  <c r="X114" i="61" s="1"/>
  <c r="V81" i="22"/>
  <c r="D35" i="22"/>
  <c r="C100" i="14"/>
  <c r="O39" i="14"/>
  <c r="O10" i="61" s="1"/>
  <c r="AH25" i="22"/>
  <c r="Z121" i="14"/>
  <c r="W129" i="14"/>
  <c r="V115" i="14"/>
  <c r="AD39" i="14"/>
  <c r="AD10" i="61" s="1"/>
  <c r="AD131" i="61" s="1"/>
  <c r="U39" i="14"/>
  <c r="U10" i="61" s="1"/>
  <c r="U94" i="61" s="1"/>
  <c r="P39" i="14"/>
  <c r="P10" i="61" s="1"/>
  <c r="P113" i="61" s="1"/>
  <c r="R39" i="14"/>
  <c r="R10" i="61" s="1"/>
  <c r="R34" i="61" s="1"/>
  <c r="AE10" i="57"/>
  <c r="AE22" i="57" s="1"/>
  <c r="AB39" i="14"/>
  <c r="AB10" i="61" s="1"/>
  <c r="AK39" i="14"/>
  <c r="AK10" i="61" s="1"/>
  <c r="V39" i="14"/>
  <c r="V10" i="61" s="1"/>
  <c r="M10" i="61"/>
  <c r="M111" i="61" s="1"/>
  <c r="B2" i="61"/>
  <c r="B135" i="61" s="1"/>
  <c r="AM39" i="14"/>
  <c r="AM10" i="61" s="1"/>
  <c r="AF39" i="14"/>
  <c r="AF10" i="61" s="1"/>
  <c r="AF34" i="61" s="1"/>
  <c r="K39" i="14"/>
  <c r="K10" i="61" s="1"/>
  <c r="K58" i="61" s="1"/>
  <c r="I39" i="14"/>
  <c r="I10" i="61" s="1"/>
  <c r="I120" i="61" s="1"/>
  <c r="AH39" i="14"/>
  <c r="C39" i="14"/>
  <c r="C10" i="61" s="1"/>
  <c r="C22" i="61" s="1"/>
  <c r="H125" i="14"/>
  <c r="I125" i="14"/>
  <c r="L90" i="14"/>
  <c r="AJ38" i="14"/>
  <c r="AJ9" i="61" s="1"/>
  <c r="R38" i="14"/>
  <c r="R9" i="61" s="1"/>
  <c r="R33" i="61" s="1"/>
  <c r="L8" i="57"/>
  <c r="L44" i="57" s="1"/>
  <c r="AC127" i="14"/>
  <c r="B107" i="14"/>
  <c r="U119" i="14"/>
  <c r="AH26" i="22"/>
  <c r="O90" i="14"/>
  <c r="V119" i="14"/>
  <c r="I86" i="22"/>
  <c r="P80" i="22"/>
  <c r="L124" i="22" s="1"/>
  <c r="B113" i="14"/>
  <c r="M90" i="14"/>
  <c r="C38" i="14"/>
  <c r="C9" i="61" s="1"/>
  <c r="C93" i="61" s="1"/>
  <c r="D79" i="22"/>
  <c r="C38" i="22"/>
  <c r="R25" i="22"/>
  <c r="AL42" i="22"/>
  <c r="L125" i="14"/>
  <c r="I103" i="14"/>
  <c r="W18" i="57"/>
  <c r="AD38" i="14"/>
  <c r="AD9" i="61" s="1"/>
  <c r="AD21" i="61" s="1"/>
  <c r="T38" i="14"/>
  <c r="Y72" i="22"/>
  <c r="X119" i="14"/>
  <c r="N90" i="14"/>
  <c r="AC121" i="14"/>
  <c r="Y28" i="22"/>
  <c r="AE26" i="22"/>
  <c r="C107" i="14"/>
  <c r="AL43" i="22"/>
  <c r="Y34" i="22"/>
  <c r="V122" i="14"/>
  <c r="F76" i="22"/>
  <c r="AD117" i="14"/>
  <c r="L117" i="14"/>
  <c r="Y117" i="14"/>
  <c r="P38" i="14"/>
  <c r="P9" i="61" s="1"/>
  <c r="P130" i="61" s="1"/>
  <c r="J103" i="14"/>
  <c r="AD127" i="14"/>
  <c r="AB38" i="14"/>
  <c r="AB9" i="61" s="1"/>
  <c r="AA38" i="14"/>
  <c r="AA9" i="61" s="1"/>
  <c r="AA21" i="61" s="1"/>
  <c r="M29" i="22"/>
  <c r="L95" i="22" s="1"/>
  <c r="AH32" i="22"/>
  <c r="AA70" i="22"/>
  <c r="V114" i="22" s="1"/>
  <c r="AD34" i="22"/>
  <c r="J24" i="22"/>
  <c r="R75" i="22"/>
  <c r="AL86" i="22"/>
  <c r="F39" i="22"/>
  <c r="AJ73" i="22"/>
  <c r="H68" i="22"/>
  <c r="AF38" i="22"/>
  <c r="AB104" i="22" s="1"/>
  <c r="M8" i="61"/>
  <c r="M32" i="61" s="1"/>
  <c r="Z87" i="22"/>
  <c r="Z43" i="14"/>
  <c r="N43" i="14"/>
  <c r="AF103" i="22"/>
  <c r="AF70" i="22"/>
  <c r="R84" i="22"/>
  <c r="T34" i="22"/>
  <c r="N98" i="22"/>
  <c r="N127" i="22"/>
  <c r="N121" i="14"/>
  <c r="O123" i="14"/>
  <c r="G26" i="22"/>
  <c r="B92" i="22" s="1"/>
  <c r="G74" i="22"/>
  <c r="F118" i="22" s="1"/>
  <c r="AC40" i="22"/>
  <c r="X106" i="22" s="1"/>
  <c r="J97" i="14"/>
  <c r="P95" i="14"/>
  <c r="AJ70" i="22"/>
  <c r="AG31" i="22"/>
  <c r="D82" i="22"/>
  <c r="AK72" i="22"/>
  <c r="AJ39" i="22"/>
  <c r="AF105" i="22" s="1"/>
  <c r="M121" i="14"/>
  <c r="Y126" i="14"/>
  <c r="C128" i="14"/>
  <c r="N95" i="14"/>
  <c r="O95" i="14"/>
  <c r="AB126" i="14"/>
  <c r="J121" i="14"/>
  <c r="E108" i="14"/>
  <c r="AB131" i="14"/>
  <c r="W126" i="14"/>
  <c r="X126" i="14"/>
  <c r="Z126" i="14"/>
  <c r="O41" i="22"/>
  <c r="D112" i="14"/>
  <c r="L95" i="14"/>
  <c r="X11" i="61"/>
  <c r="X71" i="61" s="1"/>
  <c r="AA126" i="14"/>
  <c r="P81" i="22"/>
  <c r="L125" i="22" s="1"/>
  <c r="F100" i="14"/>
  <c r="AJ12" i="61"/>
  <c r="AJ141" i="61" s="1"/>
  <c r="AA131" i="14"/>
  <c r="W118" i="14"/>
  <c r="AC37" i="22"/>
  <c r="AD26" i="22"/>
  <c r="I32" i="22"/>
  <c r="D24" i="22"/>
  <c r="K40" i="22"/>
  <c r="J106" i="22" s="1"/>
  <c r="V36" i="22"/>
  <c r="AA95" i="14"/>
  <c r="K39" i="22"/>
  <c r="K105" i="22" s="1"/>
  <c r="AI29" i="22"/>
  <c r="AD95" i="22" s="1"/>
  <c r="U42" i="22"/>
  <c r="M34" i="22"/>
  <c r="U43" i="22"/>
  <c r="Q109" i="22" s="1"/>
  <c r="AI24" i="22"/>
  <c r="AL40" i="22"/>
  <c r="AL29" i="22"/>
  <c r="R41" i="22"/>
  <c r="M78" i="22"/>
  <c r="F79" i="22"/>
  <c r="AE85" i="22"/>
  <c r="AI68" i="22"/>
  <c r="AJ28" i="22"/>
  <c r="I76" i="22"/>
  <c r="D68" i="22"/>
  <c r="K84" i="22"/>
  <c r="I128" i="22" s="1"/>
  <c r="K83" i="22"/>
  <c r="K127" i="22" s="1"/>
  <c r="AF30" i="22"/>
  <c r="AA96" i="22" s="1"/>
  <c r="AG75" i="22"/>
  <c r="AA43" i="22"/>
  <c r="AA109" i="22" s="1"/>
  <c r="Q25" i="22"/>
  <c r="V38" i="22"/>
  <c r="S104" i="22" s="1"/>
  <c r="AL73" i="22"/>
  <c r="O27" i="22"/>
  <c r="F35" i="22"/>
  <c r="X72" i="22"/>
  <c r="N27" i="22"/>
  <c r="Q69" i="22"/>
  <c r="D38" i="22"/>
  <c r="AJ26" i="22"/>
  <c r="F36" i="22"/>
  <c r="B102" i="22" s="1"/>
  <c r="B81" i="22"/>
  <c r="AD70" i="22"/>
  <c r="AB42" i="22"/>
  <c r="Z83" i="22"/>
  <c r="R85" i="22"/>
  <c r="U87" i="22"/>
  <c r="R131" i="22" s="1"/>
  <c r="F80" i="22"/>
  <c r="B124" i="22" s="1"/>
  <c r="S34" i="22"/>
  <c r="I77" i="22"/>
  <c r="O71" i="22"/>
  <c r="AJ72" i="22"/>
  <c r="P31" i="22"/>
  <c r="X35" i="22"/>
  <c r="Z39" i="22"/>
  <c r="Z105" i="22" s="1"/>
  <c r="AB86" i="22"/>
  <c r="B37" i="22"/>
  <c r="V82" i="22"/>
  <c r="R126" i="22" s="1"/>
  <c r="P75" i="22"/>
  <c r="S78" i="22"/>
  <c r="T33" i="22"/>
  <c r="O99" i="22" s="1"/>
  <c r="K43" i="14"/>
  <c r="Z95" i="14"/>
  <c r="Q129" i="61"/>
  <c r="H131" i="22"/>
  <c r="B43" i="14"/>
  <c r="AK43" i="22"/>
  <c r="H114" i="14"/>
  <c r="I3" i="61"/>
  <c r="I27" i="61" s="1"/>
  <c r="AB70" i="22"/>
  <c r="S131" i="14"/>
  <c r="Y131" i="14"/>
  <c r="AE34" i="14"/>
  <c r="AC100" i="14" s="1"/>
  <c r="G115" i="22"/>
  <c r="V25" i="22"/>
  <c r="U91" i="22" s="1"/>
  <c r="AF124" i="14"/>
  <c r="W73" i="14"/>
  <c r="R117" i="14" s="1"/>
  <c r="M98" i="22"/>
  <c r="X76" i="22"/>
  <c r="U120" i="22" s="1"/>
  <c r="AI86" i="14"/>
  <c r="AH130" i="14" s="1"/>
  <c r="R33" i="14"/>
  <c r="O112" i="14"/>
  <c r="E131" i="14"/>
  <c r="F131" i="14"/>
  <c r="P34" i="22"/>
  <c r="L82" i="14"/>
  <c r="J126" i="14" s="1"/>
  <c r="S26" i="14"/>
  <c r="N92" i="14" s="1"/>
  <c r="E77" i="14"/>
  <c r="E121" i="14" s="1"/>
  <c r="E33" i="14"/>
  <c r="F27" i="14"/>
  <c r="AI39" i="14"/>
  <c r="AI10" i="61" s="1"/>
  <c r="Z24" i="14"/>
  <c r="Z90" i="14" s="1"/>
  <c r="P107" i="14"/>
  <c r="F39" i="14"/>
  <c r="F10" i="61" s="1"/>
  <c r="F120" i="61" s="1"/>
  <c r="Y39" i="14"/>
  <c r="Y10" i="61" s="1"/>
  <c r="Y34" i="61" s="1"/>
  <c r="G144" i="57"/>
  <c r="AB26" i="14"/>
  <c r="AL37" i="14"/>
  <c r="AL8" i="61" s="1"/>
  <c r="AL32" i="61" s="1"/>
  <c r="U114" i="14"/>
  <c r="H131" i="14"/>
  <c r="G93" i="14"/>
  <c r="R80" i="22"/>
  <c r="P78" i="22"/>
  <c r="AA83" i="14"/>
  <c r="AG74" i="14"/>
  <c r="U79" i="14"/>
  <c r="S123" i="14" s="1"/>
  <c r="B83" i="14"/>
  <c r="B10" i="57" s="1"/>
  <c r="B115" i="57" s="1"/>
  <c r="S39" i="14"/>
  <c r="O126" i="14"/>
  <c r="S86" i="22"/>
  <c r="AA73" i="22"/>
  <c r="AA117" i="22" s="1"/>
  <c r="Q95" i="14"/>
  <c r="X118" i="14"/>
  <c r="AA123" i="22"/>
  <c r="AE107" i="22"/>
  <c r="T125" i="14"/>
  <c r="B107" i="22"/>
  <c r="C122" i="14"/>
  <c r="M127" i="22"/>
  <c r="U125" i="14"/>
  <c r="AJ23" i="61"/>
  <c r="X32" i="22"/>
  <c r="M42" i="22"/>
  <c r="J108" i="22" s="1"/>
  <c r="D87" i="14"/>
  <c r="B131" i="14" s="1"/>
  <c r="F33" i="14"/>
  <c r="AJ39" i="14"/>
  <c r="AD40" i="14"/>
  <c r="Z106" i="14" s="1"/>
  <c r="AH38" i="22"/>
  <c r="I75" i="22"/>
  <c r="F119" i="22" s="1"/>
  <c r="V115" i="22"/>
  <c r="Z131" i="14"/>
  <c r="AB116" i="14"/>
  <c r="G131" i="14"/>
  <c r="P117" i="14"/>
  <c r="O10" i="57"/>
  <c r="O116" i="57" s="1"/>
  <c r="U8" i="57"/>
  <c r="U68" i="57" s="1"/>
  <c r="U35" i="22"/>
  <c r="Q101" i="22" s="1"/>
  <c r="M86" i="22"/>
  <c r="U79" i="22"/>
  <c r="R123" i="22" s="1"/>
  <c r="AM71" i="22"/>
  <c r="AC36" i="14"/>
  <c r="Z102" i="14" s="1"/>
  <c r="J76" i="14"/>
  <c r="F120" i="14" s="1"/>
  <c r="D39" i="14"/>
  <c r="L127" i="22"/>
  <c r="N127" i="14"/>
  <c r="B129" i="14"/>
  <c r="L28" i="57"/>
  <c r="B83" i="22"/>
  <c r="K29" i="22"/>
  <c r="Z68" i="22"/>
  <c r="AD40" i="22"/>
  <c r="I31" i="22"/>
  <c r="E77" i="22"/>
  <c r="O30" i="22"/>
  <c r="Q84" i="14"/>
  <c r="H69" i="14"/>
  <c r="D113" i="14" s="1"/>
  <c r="D43" i="14"/>
  <c r="D12" i="61" s="1"/>
  <c r="D139" i="61" s="1"/>
  <c r="AL81" i="14"/>
  <c r="AL8" i="57" s="1"/>
  <c r="AL95" i="57" s="1"/>
  <c r="F71" i="14"/>
  <c r="AI42" i="14"/>
  <c r="I75" i="14"/>
  <c r="I119" i="14" s="1"/>
  <c r="S70" i="14"/>
  <c r="Q114" i="14" s="1"/>
  <c r="C24" i="14"/>
  <c r="Z39" i="14"/>
  <c r="Z10" i="61" s="1"/>
  <c r="Z111" i="61" s="1"/>
  <c r="C68" i="14"/>
  <c r="C112" i="14" s="1"/>
  <c r="W39" i="14"/>
  <c r="W10" i="61" s="1"/>
  <c r="L39" i="14"/>
  <c r="L10" i="61" s="1"/>
  <c r="L143" i="61" s="1"/>
  <c r="Y121" i="14"/>
  <c r="G73" i="22"/>
  <c r="X77" i="22"/>
  <c r="M123" i="14"/>
  <c r="U72" i="22"/>
  <c r="S11" i="61"/>
  <c r="S127" i="61" s="1"/>
  <c r="N120" i="14"/>
  <c r="T114" i="14"/>
  <c r="M112" i="14"/>
  <c r="X6" i="57"/>
  <c r="X69" i="57" s="1"/>
  <c r="K73" i="22"/>
  <c r="O74" i="22"/>
  <c r="Z24" i="22"/>
  <c r="AK87" i="14"/>
  <c r="AF131" i="14" s="1"/>
  <c r="AA39" i="14"/>
  <c r="AA10" i="61" s="1"/>
  <c r="AA111" i="61" s="1"/>
  <c r="AC80" i="14"/>
  <c r="P34" i="14"/>
  <c r="L100" i="14" s="1"/>
  <c r="V69" i="14"/>
  <c r="V2" i="57" s="1"/>
  <c r="V111" i="57" s="1"/>
  <c r="J32" i="14"/>
  <c r="H25" i="14"/>
  <c r="D91" i="14" s="1"/>
  <c r="K33" i="14"/>
  <c r="C106" i="14"/>
  <c r="AA121" i="14"/>
  <c r="G81" i="22"/>
  <c r="V69" i="22"/>
  <c r="V113" i="22" s="1"/>
  <c r="AH82" i="22"/>
  <c r="R36" i="22"/>
  <c r="AK87" i="22"/>
  <c r="E33" i="22"/>
  <c r="H118" i="14"/>
  <c r="T39" i="14"/>
  <c r="G37" i="22"/>
  <c r="AJ77" i="14"/>
  <c r="AG121" i="14" s="1"/>
  <c r="P78" i="14"/>
  <c r="N122" i="14" s="1"/>
  <c r="R80" i="14"/>
  <c r="Q40" i="14"/>
  <c r="N106" i="14" s="1"/>
  <c r="O74" i="14"/>
  <c r="O118" i="14" s="1"/>
  <c r="Z68" i="14"/>
  <c r="AN68" i="14" s="1"/>
  <c r="AR68" i="14" s="1"/>
  <c r="N41" i="14"/>
  <c r="Y79" i="14"/>
  <c r="W123" i="14" s="1"/>
  <c r="T75" i="14"/>
  <c r="P119" i="14" s="1"/>
  <c r="AE78" i="14"/>
  <c r="M86" i="14"/>
  <c r="I130" i="14" s="1"/>
  <c r="AM27" i="14"/>
  <c r="AH93" i="14" s="1"/>
  <c r="Q39" i="14"/>
  <c r="H39" i="14"/>
  <c r="AH33" i="14"/>
  <c r="AD84" i="22"/>
  <c r="E28" i="22"/>
  <c r="V24" i="22"/>
  <c r="Q90" i="22" s="1"/>
  <c r="J79" i="22"/>
  <c r="AA12" i="61"/>
  <c r="AA24" i="61" s="1"/>
  <c r="AJ33" i="14"/>
  <c r="M42" i="14"/>
  <c r="M12" i="61" s="1"/>
  <c r="V25" i="14"/>
  <c r="AD84" i="14"/>
  <c r="I31" i="14"/>
  <c r="F97" i="14" s="1"/>
  <c r="U33" i="14"/>
  <c r="AL33" i="14"/>
  <c r="AD33" i="14"/>
  <c r="AG30" i="14"/>
  <c r="J39" i="14"/>
  <c r="J10" i="61" s="1"/>
  <c r="J119" i="61" s="1"/>
  <c r="M33" i="14"/>
  <c r="AA29" i="22"/>
  <c r="AA95" i="22" s="1"/>
  <c r="B39" i="22"/>
  <c r="AB26" i="22"/>
  <c r="AF85" i="14"/>
  <c r="AF129" i="14" s="1"/>
  <c r="Q78" i="22"/>
  <c r="B124" i="14"/>
  <c r="H82" i="22"/>
  <c r="E126" i="22" s="1"/>
  <c r="AA37" i="22"/>
  <c r="W84" i="22"/>
  <c r="W128" i="22" s="1"/>
  <c r="L69" i="22"/>
  <c r="L70" i="22"/>
  <c r="H114" i="22" s="1"/>
  <c r="G42" i="22"/>
  <c r="K37" i="22"/>
  <c r="C87" i="22"/>
  <c r="V68" i="22"/>
  <c r="Q112" i="22" s="1"/>
  <c r="X33" i="22"/>
  <c r="U28" i="22"/>
  <c r="W29" i="14"/>
  <c r="N39" i="14"/>
  <c r="N10" i="61" s="1"/>
  <c r="N94" i="61" s="1"/>
  <c r="I36" i="22"/>
  <c r="S41" i="22"/>
  <c r="N82" i="22"/>
  <c r="AE115" i="14"/>
  <c r="AA101" i="22"/>
  <c r="K127" i="14"/>
  <c r="AD95" i="14"/>
  <c r="AB98" i="22"/>
  <c r="B122" i="14"/>
  <c r="E128" i="14"/>
  <c r="AE103" i="14"/>
  <c r="C108" i="14"/>
  <c r="V33" i="14"/>
  <c r="Z33" i="14"/>
  <c r="O33" i="14"/>
  <c r="G81" i="14"/>
  <c r="C43" i="22"/>
  <c r="K29" i="14"/>
  <c r="G95" i="14" s="1"/>
  <c r="AF41" i="14"/>
  <c r="AF107" i="14" s="1"/>
  <c r="U35" i="14"/>
  <c r="O30" i="14"/>
  <c r="AF85" i="22"/>
  <c r="AF129" i="22" s="1"/>
  <c r="N30" i="22"/>
  <c r="G86" i="22"/>
  <c r="Y108" i="14"/>
  <c r="S42" i="22"/>
  <c r="N74" i="22"/>
  <c r="AE31" i="22"/>
  <c r="W40" i="22"/>
  <c r="C83" i="22"/>
  <c r="W100" i="14"/>
  <c r="L26" i="22"/>
  <c r="E83" i="22"/>
  <c r="AK74" i="22"/>
  <c r="E39" i="22"/>
  <c r="Q34" i="22"/>
  <c r="AI25" i="22"/>
  <c r="AC39" i="14"/>
  <c r="AC10" i="61" s="1"/>
  <c r="AC120" i="61" s="1"/>
  <c r="AL39" i="14"/>
  <c r="AL10" i="61" s="1"/>
  <c r="AL112" i="61" s="1"/>
  <c r="AK30" i="22"/>
  <c r="Q26" i="22"/>
  <c r="W91" i="14"/>
  <c r="AF107" i="22"/>
  <c r="AB121" i="14"/>
  <c r="O101" i="22"/>
  <c r="P126" i="14"/>
  <c r="G93" i="22"/>
  <c r="O117" i="14"/>
  <c r="X95" i="14"/>
  <c r="J125" i="14"/>
  <c r="R36" i="14"/>
  <c r="Q102" i="14" s="1"/>
  <c r="K73" i="14"/>
  <c r="H117" i="14" s="1"/>
  <c r="AH82" i="14"/>
  <c r="G37" i="14"/>
  <c r="AB70" i="14"/>
  <c r="B39" i="14"/>
  <c r="AA8" i="61"/>
  <c r="AA92" i="61" s="1"/>
  <c r="X33" i="14"/>
  <c r="B33" i="14"/>
  <c r="B7" i="61" s="1"/>
  <c r="B31" i="61" s="1"/>
  <c r="I33" i="14"/>
  <c r="AB33" i="14"/>
  <c r="AF33" i="14"/>
  <c r="X76" i="14"/>
  <c r="X120" i="14" s="1"/>
  <c r="AM27" i="22"/>
  <c r="AH38" i="14"/>
  <c r="AA81" i="22"/>
  <c r="AE84" i="22"/>
  <c r="AM76" i="22"/>
  <c r="AG27" i="22"/>
  <c r="E72" i="22"/>
  <c r="T76" i="22"/>
  <c r="Q120" i="22" s="1"/>
  <c r="L116" i="14"/>
  <c r="N38" i="22"/>
  <c r="S85" i="22"/>
  <c r="AM32" i="22"/>
  <c r="I80" i="22"/>
  <c r="AE40" i="22"/>
  <c r="E114" i="14"/>
  <c r="AG39" i="14"/>
  <c r="T31" i="14"/>
  <c r="AC95" i="14"/>
  <c r="U33" i="22"/>
  <c r="AE86" i="22"/>
  <c r="AC130" i="22" s="1"/>
  <c r="L68" i="22"/>
  <c r="V41" i="22"/>
  <c r="V107" i="22" s="1"/>
  <c r="AI38" i="22"/>
  <c r="I78" i="22"/>
  <c r="D122" i="22" s="1"/>
  <c r="Q71" i="22"/>
  <c r="K80" i="22"/>
  <c r="J124" i="22" s="1"/>
  <c r="V85" i="22"/>
  <c r="E75" i="22"/>
  <c r="C119" i="22" s="1"/>
  <c r="Q27" i="22"/>
  <c r="N26" i="22"/>
  <c r="AM73" i="22"/>
  <c r="I34" i="22"/>
  <c r="D100" i="22" s="1"/>
  <c r="K36" i="22"/>
  <c r="J102" i="22" s="1"/>
  <c r="AK28" i="22"/>
  <c r="N70" i="22"/>
  <c r="L24" i="22"/>
  <c r="G30" i="22"/>
  <c r="AE28" i="14"/>
  <c r="AE5" i="61" s="1"/>
  <c r="AE17" i="61" s="1"/>
  <c r="H28" i="14"/>
  <c r="H5" i="61" s="1"/>
  <c r="H60" i="61" s="1"/>
  <c r="AA28" i="14"/>
  <c r="AA5" i="61" s="1"/>
  <c r="AA41" i="61" s="1"/>
  <c r="AG28" i="14"/>
  <c r="D28" i="14"/>
  <c r="D5" i="61" s="1"/>
  <c r="D51" i="61" s="1"/>
  <c r="AC28" i="14"/>
  <c r="T28" i="14"/>
  <c r="T5" i="61" s="1"/>
  <c r="T138" i="61" s="1"/>
  <c r="AL28" i="14"/>
  <c r="AL5" i="61" s="1"/>
  <c r="J28" i="14"/>
  <c r="J5" i="61" s="1"/>
  <c r="J126" i="61" s="1"/>
  <c r="L28" i="14"/>
  <c r="B108" i="14"/>
  <c r="AE125" i="14"/>
  <c r="S116" i="14"/>
  <c r="AH78" i="22"/>
  <c r="O85" i="22"/>
  <c r="AF24" i="22"/>
  <c r="E79" i="22"/>
  <c r="H35" i="14"/>
  <c r="G101" i="14" s="1"/>
  <c r="X83" i="22"/>
  <c r="S81" i="22"/>
  <c r="X39" i="22"/>
  <c r="AC84" i="22"/>
  <c r="X128" i="22" s="1"/>
  <c r="AI82" i="22"/>
  <c r="S32" i="14"/>
  <c r="V32" i="14"/>
  <c r="AC43" i="14"/>
  <c r="AG43" i="14"/>
  <c r="E43" i="14"/>
  <c r="AE43" i="14"/>
  <c r="V43" i="14"/>
  <c r="U43" i="14"/>
  <c r="AI43" i="14"/>
  <c r="G43" i="14"/>
  <c r="AG84" i="22"/>
  <c r="L72" i="22"/>
  <c r="AB27" i="22"/>
  <c r="N35" i="22"/>
  <c r="J68" i="22"/>
  <c r="W42" i="22"/>
  <c r="P36" i="22"/>
  <c r="AA26" i="22"/>
  <c r="N79" i="22"/>
  <c r="M123" i="22" s="1"/>
  <c r="F83" i="22"/>
  <c r="AG40" i="22"/>
  <c r="C74" i="22"/>
  <c r="R69" i="22"/>
  <c r="AD81" i="22"/>
  <c r="AD125" i="22" s="1"/>
  <c r="AB71" i="22"/>
  <c r="T41" i="22"/>
  <c r="D32" i="22"/>
  <c r="AI87" i="22"/>
  <c r="AL31" i="22"/>
  <c r="C30" i="22"/>
  <c r="F38" i="14"/>
  <c r="F9" i="61" s="1"/>
  <c r="N38" i="14"/>
  <c r="L38" i="14"/>
  <c r="L9" i="61" s="1"/>
  <c r="AL38" i="14"/>
  <c r="AL9" i="61" s="1"/>
  <c r="AL21" i="61" s="1"/>
  <c r="AH76" i="22"/>
  <c r="V37" i="22"/>
  <c r="U83" i="22"/>
  <c r="P127" i="22" s="1"/>
  <c r="S80" i="22"/>
  <c r="AJ69" i="22"/>
  <c r="AA31" i="22"/>
  <c r="AC27" i="22"/>
  <c r="Q41" i="22"/>
  <c r="AF33" i="22"/>
  <c r="AC99" i="22" s="1"/>
  <c r="AF77" i="22"/>
  <c r="X78" i="22"/>
  <c r="M73" i="22"/>
  <c r="K24" i="22"/>
  <c r="X34" i="22"/>
  <c r="U39" i="22"/>
  <c r="P105" i="22" s="1"/>
  <c r="Q85" i="22"/>
  <c r="F84" i="22"/>
  <c r="C82" i="22"/>
  <c r="K68" i="22"/>
  <c r="AC71" i="22"/>
  <c r="AA75" i="22"/>
  <c r="W119" i="22" s="1"/>
  <c r="U103" i="14"/>
  <c r="Y95" i="14"/>
  <c r="M95" i="14"/>
  <c r="G12" i="61"/>
  <c r="G144" i="61" s="1"/>
  <c r="Q90" i="14"/>
  <c r="T103" i="14"/>
  <c r="L120" i="14"/>
  <c r="M120" i="14"/>
  <c r="I115" i="14"/>
  <c r="D128" i="14"/>
  <c r="AA117" i="14"/>
  <c r="X11" i="57"/>
  <c r="X47" i="57" s="1"/>
  <c r="U9" i="57"/>
  <c r="U142" i="57" s="1"/>
  <c r="N117" i="14"/>
  <c r="K121" i="14"/>
  <c r="AD66" i="57"/>
  <c r="AI38" i="14"/>
  <c r="AI9" i="61" s="1"/>
  <c r="D38" i="14"/>
  <c r="AG38" i="14"/>
  <c r="AK71" i="22"/>
  <c r="X87" i="22"/>
  <c r="M31" i="22"/>
  <c r="B29" i="22"/>
  <c r="AK27" i="22"/>
  <c r="AL87" i="22"/>
  <c r="AF68" i="22"/>
  <c r="C77" i="22"/>
  <c r="AB25" i="22"/>
  <c r="F40" i="22"/>
  <c r="AK43" i="14"/>
  <c r="AK12" i="61" s="1"/>
  <c r="AK60" i="61" s="1"/>
  <c r="I42" i="22"/>
  <c r="AG25" i="22"/>
  <c r="S37" i="22"/>
  <c r="AF97" i="14"/>
  <c r="T85" i="22"/>
  <c r="AJ28" i="14"/>
  <c r="AJ138" i="57"/>
  <c r="H77" i="22"/>
  <c r="D76" i="22"/>
  <c r="H33" i="22"/>
  <c r="D30" i="22"/>
  <c r="O69" i="22"/>
  <c r="B73" i="22"/>
  <c r="C28" i="14"/>
  <c r="C5" i="61" s="1"/>
  <c r="Y28" i="14"/>
  <c r="Y5" i="61" s="1"/>
  <c r="Y59" i="61" s="1"/>
  <c r="AI28" i="14"/>
  <c r="AI5" i="61" s="1"/>
  <c r="AI43" i="22"/>
  <c r="Q43" i="14"/>
  <c r="AM36" i="22"/>
  <c r="AH102" i="22" s="1"/>
  <c r="AI71" i="22"/>
  <c r="Q70" i="22"/>
  <c r="J35" i="22"/>
  <c r="AC41" i="22"/>
  <c r="AK24" i="22"/>
  <c r="L25" i="22"/>
  <c r="T32" i="22"/>
  <c r="AG34" i="22"/>
  <c r="G29" i="22"/>
  <c r="AI27" i="22"/>
  <c r="AE75" i="22"/>
  <c r="Y87" i="22"/>
  <c r="H38" i="22"/>
  <c r="AC85" i="22"/>
  <c r="AG78" i="22"/>
  <c r="AM80" i="22"/>
  <c r="AH124" i="22" s="1"/>
  <c r="AK68" i="22"/>
  <c r="Y43" i="22"/>
  <c r="S43" i="14"/>
  <c r="AD35" i="14"/>
  <c r="AH35" i="14"/>
  <c r="R35" i="14"/>
  <c r="AB35" i="14"/>
  <c r="R42" i="22"/>
  <c r="AH34" i="22"/>
  <c r="AH100" i="22" s="1"/>
  <c r="AM82" i="22"/>
  <c r="K76" i="22"/>
  <c r="U74" i="22"/>
  <c r="U118" i="22" s="1"/>
  <c r="K32" i="22"/>
  <c r="U30" i="22"/>
  <c r="R96" i="22" s="1"/>
  <c r="M75" i="22"/>
  <c r="V40" i="22"/>
  <c r="X43" i="22"/>
  <c r="P37" i="22"/>
  <c r="L103" i="22" s="1"/>
  <c r="R86" i="22"/>
  <c r="AA72" i="22"/>
  <c r="AM38" i="22"/>
  <c r="AB69" i="22"/>
  <c r="C33" i="22"/>
  <c r="AF102" i="14"/>
  <c r="AA123" i="14"/>
  <c r="V84" i="22"/>
  <c r="D35" i="14"/>
  <c r="AD80" i="22"/>
  <c r="AD124" i="22" s="1"/>
  <c r="AM29" i="22"/>
  <c r="U77" i="22"/>
  <c r="T80" i="22"/>
  <c r="J33" i="22"/>
  <c r="J99" i="22" s="1"/>
  <c r="AF82" i="22"/>
  <c r="M27" i="22"/>
  <c r="H93" i="22" s="1"/>
  <c r="O25" i="22"/>
  <c r="AB41" i="22"/>
  <c r="Z43" i="22"/>
  <c r="P40" i="22"/>
  <c r="AH70" i="22"/>
  <c r="W37" i="22"/>
  <c r="AD78" i="22"/>
  <c r="J77" i="22"/>
  <c r="W81" i="22"/>
  <c r="AJ83" i="22"/>
  <c r="AH127" i="22" s="1"/>
  <c r="F32" i="22"/>
  <c r="AB85" i="22"/>
  <c r="X117" i="14"/>
  <c r="Y38" i="14"/>
  <c r="Y9" i="61" s="1"/>
  <c r="H38" i="14"/>
  <c r="J38" i="14"/>
  <c r="J9" i="61" s="1"/>
  <c r="J130" i="61" s="1"/>
  <c r="AM43" i="14"/>
  <c r="AM12" i="61" s="1"/>
  <c r="AM132" i="61" s="1"/>
  <c r="I73" i="22"/>
  <c r="AJ29" i="22"/>
  <c r="L28" i="22"/>
  <c r="AA28" i="22"/>
  <c r="Z35" i="22"/>
  <c r="Z101" i="22" s="1"/>
  <c r="AJ25" i="22"/>
  <c r="S36" i="22"/>
  <c r="AD36" i="22"/>
  <c r="AD102" i="22" s="1"/>
  <c r="E31" i="22"/>
  <c r="C97" i="22" s="1"/>
  <c r="O28" i="22"/>
  <c r="B32" i="22"/>
  <c r="G70" i="22"/>
  <c r="AG69" i="22"/>
  <c r="H115" i="14"/>
  <c r="B76" i="22"/>
  <c r="Z79" i="22"/>
  <c r="Z123" i="22" s="1"/>
  <c r="AE70" i="22"/>
  <c r="I29" i="22"/>
  <c r="AD37" i="22"/>
  <c r="Y78" i="22"/>
  <c r="AL75" i="22"/>
  <c r="AH119" i="22" s="1"/>
  <c r="H121" i="14"/>
  <c r="X115" i="14"/>
  <c r="M71" i="22"/>
  <c r="H115" i="22" s="1"/>
  <c r="P84" i="22"/>
  <c r="H24" i="22"/>
  <c r="X43" i="14"/>
  <c r="S28" i="14"/>
  <c r="N28" i="14"/>
  <c r="N5" i="61" s="1"/>
  <c r="N60" i="61" s="1"/>
  <c r="F28" i="14"/>
  <c r="X116" i="14"/>
  <c r="I43" i="14"/>
  <c r="E122" i="14"/>
  <c r="AL7" i="61"/>
  <c r="AL76" i="61" s="1"/>
  <c r="AB7" i="61"/>
  <c r="AB78" i="61" s="1"/>
  <c r="AH6" i="61"/>
  <c r="AF119" i="14"/>
  <c r="R126" i="14"/>
  <c r="K129" i="14"/>
  <c r="V106" i="14"/>
  <c r="N105" i="22"/>
  <c r="J119" i="14"/>
  <c r="V103" i="14"/>
  <c r="L7" i="61"/>
  <c r="L77" i="61" s="1"/>
  <c r="W103" i="14"/>
  <c r="AL19" i="57"/>
  <c r="AF123" i="14"/>
  <c r="AF117" i="14"/>
  <c r="L102" i="14"/>
  <c r="C12" i="61"/>
  <c r="C140" i="61" s="1"/>
  <c r="AE103" i="22"/>
  <c r="AG28" i="22"/>
  <c r="X28" i="22"/>
  <c r="AL84" i="22"/>
  <c r="C73" i="22"/>
  <c r="V114" i="14"/>
  <c r="U38" i="14"/>
  <c r="G38" i="14"/>
  <c r="Z38" i="14"/>
  <c r="P33" i="14"/>
  <c r="AA32" i="22"/>
  <c r="AJ31" i="22"/>
  <c r="AH97" i="22" s="1"/>
  <c r="Y77" i="22"/>
  <c r="O82" i="22"/>
  <c r="O126" i="22" s="1"/>
  <c r="B100" i="22"/>
  <c r="W36" i="22"/>
  <c r="C35" i="22"/>
  <c r="P86" i="22"/>
  <c r="F73" i="22"/>
  <c r="J83" i="22"/>
  <c r="M24" i="22"/>
  <c r="AK38" i="22"/>
  <c r="AA118" i="14"/>
  <c r="AA87" i="22"/>
  <c r="U86" i="22"/>
  <c r="L30" i="22"/>
  <c r="V80" i="22"/>
  <c r="I38" i="14"/>
  <c r="I9" i="61" s="1"/>
  <c r="AC38" i="14"/>
  <c r="AC9" i="61" s="1"/>
  <c r="X38" i="14"/>
  <c r="X9" i="61" s="1"/>
  <c r="AF38" i="14"/>
  <c r="AF74" i="22"/>
  <c r="M69" i="22"/>
  <c r="AA76" i="22"/>
  <c r="W80" i="22"/>
  <c r="AB37" i="22"/>
  <c r="AL74" i="22"/>
  <c r="D72" i="22"/>
  <c r="H85" i="22"/>
  <c r="E129" i="22" s="1"/>
  <c r="O38" i="22"/>
  <c r="O104" i="22" s="1"/>
  <c r="R93" i="14"/>
  <c r="O120" i="14"/>
  <c r="AH68" i="22"/>
  <c r="AH30" i="22"/>
  <c r="AB95" i="14"/>
  <c r="C29" i="22"/>
  <c r="N71" i="22"/>
  <c r="I33" i="22"/>
  <c r="L74" i="22"/>
  <c r="AC81" i="22"/>
  <c r="D102" i="14"/>
  <c r="AH3" i="61"/>
  <c r="AM38" i="14"/>
  <c r="AM9" i="61" s="1"/>
  <c r="K38" i="14"/>
  <c r="AL30" i="22"/>
  <c r="AD71" i="22"/>
  <c r="P42" i="22"/>
  <c r="J39" i="22"/>
  <c r="AB81" i="22"/>
  <c r="H41" i="22"/>
  <c r="H107" i="22" s="1"/>
  <c r="R40" i="22"/>
  <c r="AA119" i="14"/>
  <c r="Q59" i="61"/>
  <c r="X79" i="22"/>
  <c r="N79" i="61"/>
  <c r="H80" i="22"/>
  <c r="Y86" i="22"/>
  <c r="V118" i="22"/>
  <c r="Y129" i="14"/>
  <c r="AF100" i="14"/>
  <c r="G30" i="14"/>
  <c r="G6" i="61" s="1"/>
  <c r="W93" i="14"/>
  <c r="D32" i="14"/>
  <c r="Y130" i="14"/>
  <c r="M131" i="22"/>
  <c r="N32" i="14"/>
  <c r="AJ32" i="14"/>
  <c r="AJ6" i="61" s="1"/>
  <c r="AJ127" i="61" s="1"/>
  <c r="K32" i="14"/>
  <c r="K6" i="61" s="1"/>
  <c r="K66" i="61" s="1"/>
  <c r="M103" i="14"/>
  <c r="T35" i="14"/>
  <c r="I32" i="14"/>
  <c r="AJ35" i="14"/>
  <c r="AG32" i="14"/>
  <c r="AE95" i="14"/>
  <c r="Y35" i="14"/>
  <c r="M35" i="14"/>
  <c r="F35" i="14"/>
  <c r="AC119" i="14"/>
  <c r="L127" i="14"/>
  <c r="L10" i="57"/>
  <c r="L46" i="57" s="1"/>
  <c r="Z35" i="14"/>
  <c r="B35" i="14"/>
  <c r="AF35" i="14"/>
  <c r="W35" i="14"/>
  <c r="C32" i="14"/>
  <c r="X32" i="14"/>
  <c r="AA32" i="14"/>
  <c r="AF95" i="14"/>
  <c r="U32" i="14"/>
  <c r="AI32" i="14"/>
  <c r="AC32" i="14"/>
  <c r="X131" i="14"/>
  <c r="AB112" i="14"/>
  <c r="P35" i="14"/>
  <c r="D43" i="22"/>
  <c r="G123" i="14"/>
  <c r="AL35" i="14"/>
  <c r="G128" i="14"/>
  <c r="AE32" i="14"/>
  <c r="Q32" i="14"/>
  <c r="AL32" i="14"/>
  <c r="L32" i="14"/>
  <c r="O35" i="14"/>
  <c r="N84" i="61"/>
  <c r="AI69" i="22"/>
  <c r="K81" i="22"/>
  <c r="I125" i="22" s="1"/>
  <c r="T36" i="22"/>
  <c r="D74" i="22"/>
  <c r="Q127" i="61"/>
  <c r="T77" i="22"/>
  <c r="O121" i="22" s="1"/>
  <c r="R37" i="22"/>
  <c r="O31" i="22"/>
  <c r="E70" i="22"/>
  <c r="AB34" i="22"/>
  <c r="AF27" i="22"/>
  <c r="AD25" i="22"/>
  <c r="Z73" i="22"/>
  <c r="W39" i="22"/>
  <c r="P85" i="22"/>
  <c r="G40" i="22"/>
  <c r="Y42" i="22"/>
  <c r="B87" i="22"/>
  <c r="J28" i="22"/>
  <c r="S115" i="22"/>
  <c r="W29" i="22"/>
  <c r="AD123" i="22"/>
  <c r="Z30" i="14"/>
  <c r="Z6" i="61" s="1"/>
  <c r="Z63" i="61" s="1"/>
  <c r="R81" i="22"/>
  <c r="B43" i="22"/>
  <c r="Z29" i="22"/>
  <c r="W83" i="22"/>
  <c r="P41" i="22"/>
  <c r="AM79" i="22"/>
  <c r="O75" i="22"/>
  <c r="H36" i="22"/>
  <c r="AB78" i="22"/>
  <c r="AF71" i="22"/>
  <c r="AD69" i="22"/>
  <c r="G84" i="22"/>
  <c r="J32" i="22"/>
  <c r="C68" i="22"/>
  <c r="S26" i="22"/>
  <c r="L38" i="22"/>
  <c r="Q40" i="22"/>
  <c r="J76" i="22"/>
  <c r="AI86" i="22"/>
  <c r="AF130" i="22" s="1"/>
  <c r="AJ77" i="22"/>
  <c r="AI42" i="22"/>
  <c r="AF108" i="22" s="1"/>
  <c r="F27" i="22"/>
  <c r="AE34" i="22"/>
  <c r="W73" i="22"/>
  <c r="R117" i="22" s="1"/>
  <c r="Q84" i="22"/>
  <c r="H25" i="22"/>
  <c r="F91" i="22" s="1"/>
  <c r="T75" i="22"/>
  <c r="S70" i="22"/>
  <c r="L82" i="22"/>
  <c r="Y35" i="22"/>
  <c r="AG30" i="22"/>
  <c r="H69" i="22"/>
  <c r="F113" i="22" s="1"/>
  <c r="T31" i="22"/>
  <c r="R97" i="22" s="1"/>
  <c r="N41" i="22"/>
  <c r="AA83" i="22"/>
  <c r="AA127" i="22" s="1"/>
  <c r="AG74" i="22"/>
  <c r="D87" i="22"/>
  <c r="F71" i="22"/>
  <c r="C115" i="22" s="1"/>
  <c r="AE78" i="22"/>
  <c r="AC36" i="22"/>
  <c r="AC80" i="22"/>
  <c r="AJ33" i="22"/>
  <c r="AG99" i="22" s="1"/>
  <c r="N85" i="22"/>
  <c r="I129" i="22" s="1"/>
  <c r="AL37" i="22"/>
  <c r="AG103" i="22" s="1"/>
  <c r="Y79" i="22"/>
  <c r="C24" i="22"/>
  <c r="AL81" i="22"/>
  <c r="AG125" i="22" s="1"/>
  <c r="Y4" i="61"/>
  <c r="Y77" i="61" s="1"/>
  <c r="H123" i="14"/>
  <c r="AD123" i="14"/>
  <c r="Z119" i="14"/>
  <c r="AD119" i="14"/>
  <c r="T118" i="14"/>
  <c r="Q118" i="14"/>
  <c r="AD131" i="14"/>
  <c r="P118" i="14"/>
  <c r="T108" i="14"/>
  <c r="V131" i="14"/>
  <c r="S93" i="22"/>
  <c r="Q132" i="61"/>
  <c r="AK82" i="22"/>
  <c r="AM35" i="22"/>
  <c r="AH74" i="22"/>
  <c r="J72" i="22"/>
  <c r="M68" i="22"/>
  <c r="M112" i="22" s="1"/>
  <c r="Y118" i="22"/>
  <c r="Y96" i="22"/>
  <c r="W96" i="22"/>
  <c r="X118" i="22"/>
  <c r="V96" i="22"/>
  <c r="AD101" i="22"/>
  <c r="Z96" i="22"/>
  <c r="I6" i="61"/>
  <c r="I66" i="61" s="1"/>
  <c r="AI30" i="14"/>
  <c r="T30" i="14"/>
  <c r="T6" i="61" s="1"/>
  <c r="T67" i="61" s="1"/>
  <c r="L30" i="14"/>
  <c r="L6" i="61" s="1"/>
  <c r="L127" i="61" s="1"/>
  <c r="H30" i="14"/>
  <c r="H6" i="61" s="1"/>
  <c r="AM30" i="14"/>
  <c r="AM6" i="61" s="1"/>
  <c r="R30" i="14"/>
  <c r="R6" i="61" s="1"/>
  <c r="AB30" i="14"/>
  <c r="AB6" i="61" s="1"/>
  <c r="AD30" i="14"/>
  <c r="AD6" i="61" s="1"/>
  <c r="AD59" i="61" s="1"/>
  <c r="AK30" i="14"/>
  <c r="AK6" i="61" s="1"/>
  <c r="P30" i="14"/>
  <c r="P6" i="61" s="1"/>
  <c r="P127" i="61" s="1"/>
  <c r="B30" i="14"/>
  <c r="B6" i="61" s="1"/>
  <c r="B91" i="61" s="1"/>
  <c r="W30" i="14"/>
  <c r="Y30" i="14"/>
  <c r="Y6" i="61" s="1"/>
  <c r="Y18" i="61" s="1"/>
  <c r="J30" i="14"/>
  <c r="J6" i="61" s="1"/>
  <c r="E30" i="14"/>
  <c r="E6" i="61" s="1"/>
  <c r="E30" i="61" s="1"/>
  <c r="Q144" i="61"/>
  <c r="W118" i="22"/>
  <c r="X96" i="22"/>
  <c r="AB101" i="22"/>
  <c r="Z38" i="22"/>
  <c r="N77" i="22"/>
  <c r="K121" i="22" s="1"/>
  <c r="B75" i="22"/>
  <c r="AK79" i="22"/>
  <c r="AF123" i="22" s="1"/>
  <c r="AM84" i="22"/>
  <c r="Y83" i="22"/>
  <c r="T42" i="22"/>
  <c r="AB36" i="22"/>
  <c r="G43" i="22"/>
  <c r="E109" i="22" s="1"/>
  <c r="H81" i="22"/>
  <c r="W24" i="22"/>
  <c r="AG72" i="22"/>
  <c r="Z82" i="22"/>
  <c r="Z126" i="22" s="1"/>
  <c r="R71" i="22"/>
  <c r="R115" i="22" s="1"/>
  <c r="H37" i="22"/>
  <c r="AM40" i="22"/>
  <c r="AB80" i="22"/>
  <c r="L32" i="22"/>
  <c r="L98" i="22" s="1"/>
  <c r="R27" i="22"/>
  <c r="R93" i="22" s="1"/>
  <c r="B31" i="22"/>
  <c r="AK35" i="22"/>
  <c r="AF101" i="22" s="1"/>
  <c r="Y39" i="22"/>
  <c r="T86" i="22"/>
  <c r="E69" i="22"/>
  <c r="G87" i="22"/>
  <c r="W68" i="22"/>
  <c r="E25" i="22"/>
  <c r="B91" i="22" s="1"/>
  <c r="L76" i="22"/>
  <c r="L120" i="22" s="1"/>
  <c r="AD41" i="22"/>
  <c r="AD85" i="22"/>
  <c r="J78" i="22"/>
  <c r="J34" i="22"/>
  <c r="AI73" i="22"/>
  <c r="P26" i="22"/>
  <c r="P70" i="22"/>
  <c r="C100" i="22"/>
  <c r="S108" i="14"/>
  <c r="X129" i="14"/>
  <c r="S118" i="14"/>
  <c r="E123" i="14"/>
  <c r="AC123" i="14"/>
  <c r="AA112" i="14"/>
  <c r="R131" i="14"/>
  <c r="R118" i="14"/>
  <c r="AB119" i="14"/>
  <c r="AD97" i="14"/>
  <c r="J93" i="14"/>
  <c r="V118" i="14"/>
  <c r="AB123" i="14"/>
  <c r="AE123" i="14"/>
  <c r="Y118" i="14"/>
  <c r="G115" i="14"/>
  <c r="G127" i="14"/>
  <c r="AC101" i="22"/>
  <c r="N140" i="61"/>
  <c r="Q108" i="14"/>
  <c r="G108" i="14"/>
  <c r="AE97" i="14"/>
  <c r="AB90" i="14"/>
  <c r="W122" i="14"/>
  <c r="AF93" i="14"/>
  <c r="S93" i="14"/>
  <c r="AE93" i="14"/>
  <c r="P120" i="14"/>
  <c r="AB117" i="22"/>
  <c r="L131" i="22"/>
  <c r="B4" i="61"/>
  <c r="B53" i="61" s="1"/>
  <c r="U108" i="14"/>
  <c r="V108" i="14"/>
  <c r="S12" i="61"/>
  <c r="Z129" i="14"/>
  <c r="H127" i="14"/>
  <c r="P131" i="14"/>
  <c r="Q131" i="14"/>
  <c r="AJ4" i="61"/>
  <c r="AJ125" i="61" s="1"/>
  <c r="AK3" i="61"/>
  <c r="AK31" i="61" s="1"/>
  <c r="AE101" i="61"/>
  <c r="X93" i="14"/>
  <c r="Q120" i="14"/>
  <c r="P93" i="14"/>
  <c r="C6" i="61"/>
  <c r="C68" i="61" s="1"/>
  <c r="AD112" i="14"/>
  <c r="O4" i="61"/>
  <c r="O89" i="61" s="1"/>
  <c r="AE101" i="22"/>
  <c r="AE102" i="22"/>
  <c r="AK128" i="61"/>
  <c r="N131" i="22"/>
  <c r="J131" i="22"/>
  <c r="AB8" i="61"/>
  <c r="K103" i="14"/>
  <c r="F108" i="14"/>
  <c r="X108" i="14"/>
  <c r="X130" i="14"/>
  <c r="Q93" i="14"/>
  <c r="J106" i="14"/>
  <c r="D83" i="61"/>
  <c r="Z144" i="61"/>
  <c r="L103" i="14"/>
  <c r="K131" i="22"/>
  <c r="I131" i="22"/>
  <c r="R120" i="14"/>
  <c r="AF122" i="14"/>
  <c r="AK59" i="61"/>
  <c r="F92" i="14"/>
  <c r="G5" i="61"/>
  <c r="AI3" i="61"/>
  <c r="AI27" i="61" s="1"/>
  <c r="AK83" i="61"/>
  <c r="G116" i="14"/>
  <c r="AA116" i="14"/>
  <c r="Z97" i="14"/>
  <c r="Y116" i="14"/>
  <c r="AB131" i="22"/>
  <c r="U107" i="14"/>
  <c r="Q107" i="14"/>
  <c r="AB97" i="14"/>
  <c r="AC123" i="22"/>
  <c r="Y97" i="14"/>
  <c r="S107" i="14"/>
  <c r="AC97" i="14"/>
  <c r="K124" i="14"/>
  <c r="N93" i="14"/>
  <c r="V11" i="61"/>
  <c r="M93" i="14"/>
  <c r="AE123" i="22"/>
  <c r="L93" i="14"/>
  <c r="AA97" i="14"/>
  <c r="R107" i="14"/>
  <c r="Y93" i="14"/>
  <c r="Z93" i="14"/>
  <c r="F122" i="14"/>
  <c r="K12" i="57"/>
  <c r="K142" i="57" s="1"/>
  <c r="U122" i="14"/>
  <c r="X103" i="14"/>
  <c r="R4" i="61"/>
  <c r="AF103" i="14"/>
  <c r="AA93" i="14"/>
  <c r="AC116" i="14"/>
  <c r="S127" i="14"/>
  <c r="AA108" i="14"/>
  <c r="D95" i="14"/>
  <c r="AD90" i="14"/>
  <c r="AC93" i="14"/>
  <c r="K90" i="14"/>
  <c r="D122" i="14"/>
  <c r="F130" i="14"/>
  <c r="U129" i="14"/>
  <c r="Z4" i="61"/>
  <c r="V4" i="61"/>
  <c r="V137" i="61" s="1"/>
  <c r="X128" i="14"/>
  <c r="T90" i="14"/>
  <c r="E92" i="14"/>
  <c r="R100" i="14"/>
  <c r="W128" i="14"/>
  <c r="AD102" i="14"/>
  <c r="AC105" i="22"/>
  <c r="AE106" i="61"/>
  <c r="H116" i="14"/>
  <c r="AI75" i="61"/>
  <c r="O105" i="22"/>
  <c r="E90" i="14"/>
  <c r="AA5" i="57"/>
  <c r="AA102" i="57" s="1"/>
  <c r="B122" i="22"/>
  <c r="AD105" i="22"/>
  <c r="K97" i="14"/>
  <c r="M97" i="14"/>
  <c r="U106" i="14"/>
  <c r="G90" i="14"/>
  <c r="T106" i="14"/>
  <c r="D4" i="61"/>
  <c r="D125" i="61" s="1"/>
  <c r="D127" i="61"/>
  <c r="D128" i="61"/>
  <c r="N97" i="14"/>
  <c r="S106" i="14"/>
  <c r="C102" i="14"/>
  <c r="Z116" i="14"/>
  <c r="W115" i="14"/>
  <c r="I113" i="14"/>
  <c r="U128" i="14"/>
  <c r="Q95" i="22"/>
  <c r="AC109" i="22"/>
  <c r="AE103" i="61"/>
  <c r="Z103" i="14"/>
  <c r="AG4" i="61"/>
  <c r="AG48" i="61" s="1"/>
  <c r="G100" i="14"/>
  <c r="AF115" i="14"/>
  <c r="U6" i="61"/>
  <c r="U65" i="61" s="1"/>
  <c r="L132" i="61"/>
  <c r="D100" i="14"/>
  <c r="I123" i="14"/>
  <c r="S128" i="14"/>
  <c r="T128" i="14"/>
  <c r="Z99" i="22"/>
  <c r="H90" i="14"/>
  <c r="L105" i="22"/>
  <c r="J123" i="14"/>
  <c r="K123" i="14"/>
  <c r="M4" i="61"/>
  <c r="M16" i="61" s="1"/>
  <c r="Z132" i="61"/>
  <c r="M105" i="22"/>
  <c r="M129" i="14"/>
  <c r="L129" i="14"/>
  <c r="J129" i="14"/>
  <c r="AF6" i="61"/>
  <c r="AF67" i="61" s="1"/>
  <c r="AK4" i="61"/>
  <c r="AK41" i="61" s="1"/>
  <c r="AM4" i="61"/>
  <c r="AE118" i="61"/>
  <c r="AE116" i="14"/>
  <c r="H3" i="61"/>
  <c r="Z118" i="22"/>
  <c r="X51" i="61"/>
  <c r="T115" i="22"/>
  <c r="AF116" i="14"/>
  <c r="W4" i="61"/>
  <c r="M5" i="61"/>
  <c r="M17" i="61" s="1"/>
  <c r="AE11" i="61"/>
  <c r="AE131" i="61" s="1"/>
  <c r="AE12" i="61"/>
  <c r="Z108" i="14"/>
  <c r="AC108" i="14"/>
  <c r="Z121" i="22"/>
  <c r="G107" i="14"/>
  <c r="D107" i="14"/>
  <c r="B95" i="14"/>
  <c r="L119" i="14"/>
  <c r="K119" i="14"/>
  <c r="N119" i="14"/>
  <c r="F107" i="14"/>
  <c r="AE119" i="14"/>
  <c r="O11" i="61"/>
  <c r="O128" i="61" s="1"/>
  <c r="N108" i="14"/>
  <c r="G118" i="14"/>
  <c r="D118" i="14"/>
  <c r="AC112" i="14"/>
  <c r="O116" i="22"/>
  <c r="N116" i="22"/>
  <c r="M131" i="14"/>
  <c r="L131" i="14"/>
  <c r="Q100" i="14"/>
  <c r="S100" i="14"/>
  <c r="J122" i="14"/>
  <c r="L115" i="14"/>
  <c r="J115" i="14"/>
  <c r="K106" i="14"/>
  <c r="H106" i="14"/>
  <c r="G106" i="14"/>
  <c r="F7" i="57"/>
  <c r="F55" i="57" s="1"/>
  <c r="C124" i="14"/>
  <c r="V93" i="22"/>
  <c r="F106" i="14"/>
  <c r="AC90" i="14"/>
  <c r="K114" i="14"/>
  <c r="F7" i="61"/>
  <c r="H11" i="61"/>
  <c r="B102" i="14"/>
  <c r="AC113" i="14"/>
  <c r="E118" i="14"/>
  <c r="J131" i="14"/>
  <c r="T10" i="57"/>
  <c r="T112" i="57" s="1"/>
  <c r="O127" i="14"/>
  <c r="L114" i="14"/>
  <c r="I114" i="14"/>
  <c r="J114" i="14"/>
  <c r="AD103" i="14"/>
  <c r="Y103" i="14"/>
  <c r="D90" i="14"/>
  <c r="AE91" i="14"/>
  <c r="AD91" i="14"/>
  <c r="AF91" i="14"/>
  <c r="S126" i="14"/>
  <c r="Q126" i="14"/>
  <c r="T93" i="22"/>
  <c r="AC103" i="14"/>
  <c r="K131" i="14"/>
  <c r="I106" i="14"/>
  <c r="E107" i="14"/>
  <c r="O112" i="22"/>
  <c r="AE90" i="14"/>
  <c r="S90" i="14"/>
  <c r="C95" i="14"/>
  <c r="R127" i="14"/>
  <c r="K115" i="14"/>
  <c r="Z120" i="14"/>
  <c r="L97" i="14"/>
  <c r="I90" i="14"/>
  <c r="AN72" i="14"/>
  <c r="AR72" i="14" s="1"/>
  <c r="AM8" i="61"/>
  <c r="AM95" i="61" s="1"/>
  <c r="AM7" i="61"/>
  <c r="AE102" i="14"/>
  <c r="AE7" i="61"/>
  <c r="AE67" i="61" s="1"/>
  <c r="I122" i="14"/>
  <c r="W9" i="61"/>
  <c r="C123" i="14"/>
  <c r="M6" i="61"/>
  <c r="K59" i="61"/>
  <c r="AD8" i="61"/>
  <c r="AD89" i="61" s="1"/>
  <c r="AB105" i="22"/>
  <c r="AM5" i="61"/>
  <c r="C92" i="14"/>
  <c r="AD3" i="61"/>
  <c r="AD52" i="61" s="1"/>
  <c r="O3" i="61"/>
  <c r="AI4" i="61"/>
  <c r="Q4" i="61"/>
  <c r="Q77" i="61" s="1"/>
  <c r="K12" i="61"/>
  <c r="K132" i="61" s="1"/>
  <c r="T11" i="61"/>
  <c r="P115" i="14"/>
  <c r="J112" i="14"/>
  <c r="R106" i="14"/>
  <c r="R128" i="14"/>
  <c r="AL6" i="61"/>
  <c r="J4" i="61"/>
  <c r="T92" i="14"/>
  <c r="AE92" i="14"/>
  <c r="P12" i="61"/>
  <c r="P48" i="61" s="1"/>
  <c r="AC91" i="14"/>
  <c r="N4" i="61"/>
  <c r="N43" i="61" s="1"/>
  <c r="C10" i="57"/>
  <c r="C34" i="57" s="1"/>
  <c r="I11" i="61"/>
  <c r="I132" i="61" s="1"/>
  <c r="R5" i="61"/>
  <c r="V5" i="61"/>
  <c r="B60" i="61"/>
  <c r="B59" i="61"/>
  <c r="AK78" i="61"/>
  <c r="AK126" i="61"/>
  <c r="Q60" i="61"/>
  <c r="L125" i="61"/>
  <c r="Q126" i="61"/>
  <c r="AK56" i="61"/>
  <c r="D123" i="61"/>
  <c r="AD123" i="61"/>
  <c r="Q138" i="61"/>
  <c r="AD53" i="61"/>
  <c r="B126" i="61"/>
  <c r="AK55" i="61"/>
  <c r="E60" i="61"/>
  <c r="AK23" i="61"/>
  <c r="J102" i="14"/>
  <c r="G102" i="14"/>
  <c r="I102" i="14"/>
  <c r="E102" i="14"/>
  <c r="B97" i="14"/>
  <c r="C97" i="14"/>
  <c r="I100" i="14"/>
  <c r="E100" i="14"/>
  <c r="H100" i="14"/>
  <c r="AD7" i="61"/>
  <c r="AD128" i="61" s="1"/>
  <c r="W102" i="14"/>
  <c r="U102" i="14"/>
  <c r="V102" i="14"/>
  <c r="S102" i="14"/>
  <c r="T102" i="14"/>
  <c r="X106" i="14"/>
  <c r="W106" i="14"/>
  <c r="Z5" i="61"/>
  <c r="Z59" i="61" s="1"/>
  <c r="L99" i="22"/>
  <c r="Y100" i="14"/>
  <c r="X100" i="14"/>
  <c r="V100" i="14"/>
  <c r="AE106" i="14"/>
  <c r="AF106" i="14"/>
  <c r="AA105" i="22"/>
  <c r="H102" i="14"/>
  <c r="F2" i="61"/>
  <c r="J109" i="22"/>
  <c r="I109" i="22"/>
  <c r="S103" i="14"/>
  <c r="Q103" i="14"/>
  <c r="N103" i="14"/>
  <c r="R103" i="14"/>
  <c r="H109" i="22"/>
  <c r="O95" i="22"/>
  <c r="M91" i="14"/>
  <c r="J91" i="14"/>
  <c r="L91" i="14"/>
  <c r="I91" i="14"/>
  <c r="AH4" i="61"/>
  <c r="N99" i="22"/>
  <c r="M99" i="22"/>
  <c r="U5" i="61"/>
  <c r="U17" i="61" s="1"/>
  <c r="H92" i="14"/>
  <c r="O103" i="14"/>
  <c r="K91" i="14"/>
  <c r="P91" i="14"/>
  <c r="N91" i="14"/>
  <c r="O91" i="14"/>
  <c r="AJ7" i="61"/>
  <c r="AJ83" i="61" s="1"/>
  <c r="E7" i="61"/>
  <c r="E140" i="61" s="1"/>
  <c r="AC95" i="22"/>
  <c r="M109" i="22"/>
  <c r="K109" i="22"/>
  <c r="X7" i="61"/>
  <c r="AC108" i="22"/>
  <c r="P90" i="22"/>
  <c r="K99" i="22"/>
  <c r="L109" i="22"/>
  <c r="O90" i="22"/>
  <c r="Z91" i="14"/>
  <c r="Y107" i="14"/>
  <c r="X91" i="14"/>
  <c r="X107" i="14"/>
  <c r="AA91" i="14"/>
  <c r="Z107" i="14"/>
  <c r="Y91" i="14"/>
  <c r="AB95" i="22"/>
  <c r="U100" i="14"/>
  <c r="N109" i="22"/>
  <c r="J90" i="14"/>
  <c r="AC92" i="14"/>
  <c r="U93" i="22"/>
  <c r="AB91" i="14"/>
  <c r="AB109" i="22"/>
  <c r="O109" i="22"/>
  <c r="T100" i="14"/>
  <c r="P95" i="22"/>
  <c r="AB103" i="14"/>
  <c r="E95" i="14"/>
  <c r="AB93" i="14"/>
  <c r="I92" i="14"/>
  <c r="AF90" i="14"/>
  <c r="P103" i="14"/>
  <c r="AA103" i="14"/>
  <c r="N95" i="22"/>
  <c r="O93" i="14"/>
  <c r="E117" i="14"/>
  <c r="V121" i="14"/>
  <c r="AB113" i="14"/>
  <c r="AA115" i="14"/>
  <c r="Q125" i="14"/>
  <c r="S129" i="14"/>
  <c r="D120" i="14"/>
  <c r="W130" i="14"/>
  <c r="B118" i="14"/>
  <c r="V116" i="14"/>
  <c r="B117" i="14"/>
  <c r="C117" i="14"/>
  <c r="D117" i="14"/>
  <c r="M119" i="14"/>
  <c r="T116" i="14"/>
  <c r="P127" i="14"/>
  <c r="AE112" i="14"/>
  <c r="G112" i="14"/>
  <c r="P117" i="22"/>
  <c r="Z113" i="14"/>
  <c r="E112" i="14"/>
  <c r="B119" i="14"/>
  <c r="C119" i="14"/>
  <c r="AE117" i="14"/>
  <c r="C114" i="14"/>
  <c r="U116" i="14"/>
  <c r="Q127" i="14"/>
  <c r="F112" i="14"/>
  <c r="C129" i="14"/>
  <c r="R116" i="14"/>
  <c r="L124" i="14"/>
  <c r="AM9" i="57"/>
  <c r="AM101" i="57" s="1"/>
  <c r="AE113" i="14"/>
  <c r="Y120" i="14"/>
  <c r="N130" i="14"/>
  <c r="J12" i="61"/>
  <c r="F118" i="14"/>
  <c r="O117" i="22"/>
  <c r="M116" i="22"/>
  <c r="W121" i="14"/>
  <c r="F114" i="14"/>
  <c r="AB2" i="57"/>
  <c r="AB23" i="57" s="1"/>
  <c r="U115" i="22"/>
  <c r="S130" i="14"/>
  <c r="AD116" i="14"/>
  <c r="P129" i="14"/>
  <c r="O129" i="14"/>
  <c r="Z115" i="14"/>
  <c r="AE8" i="61"/>
  <c r="AE128" i="14"/>
  <c r="Q122" i="14"/>
  <c r="N19" i="57"/>
  <c r="W113" i="14"/>
  <c r="G114" i="14"/>
  <c r="S121" i="14"/>
  <c r="E129" i="14"/>
  <c r="T121" i="14"/>
  <c r="O11" i="57"/>
  <c r="H112" i="14"/>
  <c r="T3" i="61"/>
  <c r="P8" i="61"/>
  <c r="I11" i="57"/>
  <c r="Z123" i="14"/>
  <c r="I128" i="14"/>
  <c r="V128" i="14"/>
  <c r="M92" i="14"/>
  <c r="D114" i="14"/>
  <c r="AA113" i="14"/>
  <c r="I118" i="14"/>
  <c r="F128" i="14"/>
  <c r="F129" i="14"/>
  <c r="G129" i="14"/>
  <c r="Q121" i="14"/>
  <c r="R121" i="14"/>
  <c r="B120" i="14"/>
  <c r="Y113" i="14"/>
  <c r="X113" i="14"/>
  <c r="I129" i="14"/>
  <c r="D129" i="14"/>
  <c r="G4" i="57"/>
  <c r="U121" i="14"/>
  <c r="P112" i="22"/>
  <c r="AA125" i="14"/>
  <c r="Y125" i="14"/>
  <c r="V125" i="14"/>
  <c r="U126" i="14"/>
  <c r="T126" i="14"/>
  <c r="D124" i="14"/>
  <c r="AF125" i="14"/>
  <c r="K125" i="14"/>
  <c r="Y115" i="14"/>
  <c r="U127" i="14"/>
  <c r="E124" i="14"/>
  <c r="J128" i="14"/>
  <c r="D92" i="14"/>
  <c r="G122" i="14"/>
  <c r="AC3" i="61"/>
  <c r="C118" i="14"/>
  <c r="M125" i="14"/>
  <c r="H128" i="14"/>
  <c r="H122" i="14"/>
  <c r="O5" i="61"/>
  <c r="O90" i="61" s="1"/>
  <c r="R115" i="14"/>
  <c r="S3" i="57"/>
  <c r="S115" i="14"/>
  <c r="F8" i="61"/>
  <c r="F102" i="14"/>
  <c r="AL12" i="61"/>
  <c r="AL24" i="61" s="1"/>
  <c r="AC115" i="14"/>
  <c r="AD3" i="57"/>
  <c r="AD29" i="57" s="1"/>
  <c r="AD115" i="14"/>
  <c r="AA6" i="61"/>
  <c r="O131" i="14"/>
  <c r="N131" i="14"/>
  <c r="AE124" i="14"/>
  <c r="AE7" i="57"/>
  <c r="AE128" i="57" s="1"/>
  <c r="E4" i="61"/>
  <c r="M115" i="14"/>
  <c r="O115" i="14"/>
  <c r="O3" i="57"/>
  <c r="N115" i="14"/>
  <c r="V9" i="57"/>
  <c r="V126" i="14"/>
  <c r="K92" i="14"/>
  <c r="K3" i="61"/>
  <c r="G92" i="14"/>
  <c r="G3" i="61"/>
  <c r="AB115" i="14"/>
  <c r="AB3" i="57"/>
  <c r="AB29" i="57" s="1"/>
  <c r="K116" i="14"/>
  <c r="I116" i="14"/>
  <c r="L5" i="57"/>
  <c r="L78" i="57" s="1"/>
  <c r="J116" i="14"/>
  <c r="V6" i="61"/>
  <c r="Z8" i="61"/>
  <c r="AL4" i="61"/>
  <c r="H4" i="61"/>
  <c r="H137" i="61" s="1"/>
  <c r="P8" i="57"/>
  <c r="P105" i="57" s="1"/>
  <c r="O125" i="14"/>
  <c r="N125" i="14"/>
  <c r="J3" i="61"/>
  <c r="J92" i="14"/>
  <c r="C122" i="22"/>
  <c r="AB12" i="61"/>
  <c r="AB60" i="61" s="1"/>
  <c r="P125" i="14"/>
  <c r="J7" i="57"/>
  <c r="H124" i="14"/>
  <c r="AE12" i="57"/>
  <c r="AE132" i="57" s="1"/>
  <c r="Z130" i="14"/>
  <c r="AB125" i="14"/>
  <c r="W125" i="14"/>
  <c r="Z125" i="14"/>
  <c r="C116" i="14"/>
  <c r="D5" i="57"/>
  <c r="D126" i="57" s="1"/>
  <c r="B116" i="14"/>
  <c r="O9" i="57"/>
  <c r="N126" i="14"/>
  <c r="M126" i="14"/>
  <c r="AA130" i="14"/>
  <c r="AC130" i="14"/>
  <c r="X125" i="14"/>
  <c r="S17" i="57"/>
  <c r="K128" i="14"/>
  <c r="N129" i="14"/>
  <c r="X121" i="14"/>
  <c r="AB130" i="14"/>
  <c r="L112" i="14"/>
  <c r="K112" i="14"/>
  <c r="F121" i="14"/>
  <c r="AF4" i="57"/>
  <c r="AF41" i="57" s="1"/>
  <c r="AD114" i="14"/>
  <c r="AE114" i="14"/>
  <c r="AF114" i="14"/>
  <c r="I4" i="61"/>
  <c r="I77" i="61" s="1"/>
  <c r="K4" i="61"/>
  <c r="X4" i="61"/>
  <c r="X65" i="61" s="1"/>
  <c r="Z10" i="57"/>
  <c r="Z117" i="57" s="1"/>
  <c r="AF5" i="61"/>
  <c r="AF55" i="61" s="1"/>
  <c r="Q129" i="14"/>
  <c r="R129" i="14"/>
  <c r="B8" i="57"/>
  <c r="L123" i="14"/>
  <c r="N123" i="14"/>
  <c r="P2" i="57"/>
  <c r="P51" i="57" s="1"/>
  <c r="N113" i="14"/>
  <c r="X10" i="57"/>
  <c r="S8" i="57"/>
  <c r="S94" i="57" s="1"/>
  <c r="R125" i="14"/>
  <c r="AM10" i="57"/>
  <c r="AM117" i="57" s="1"/>
  <c r="O12" i="61"/>
  <c r="M2" i="57"/>
  <c r="K113" i="14"/>
  <c r="L113" i="14"/>
  <c r="X12" i="61"/>
  <c r="X141" i="61" s="1"/>
  <c r="T112" i="14"/>
  <c r="M114" i="14"/>
  <c r="T124" i="14"/>
  <c r="V124" i="14"/>
  <c r="U131" i="14"/>
  <c r="T131" i="14"/>
  <c r="F9" i="57"/>
  <c r="F101" i="57" s="1"/>
  <c r="E127" i="14"/>
  <c r="C127" i="14"/>
  <c r="C4" i="61"/>
  <c r="L92" i="14"/>
  <c r="L3" i="61"/>
  <c r="L32" i="61" s="1"/>
  <c r="R12" i="61"/>
  <c r="W12" i="61"/>
  <c r="U124" i="14"/>
  <c r="E126" i="14"/>
  <c r="E9" i="57"/>
  <c r="E57" i="57" s="1"/>
  <c r="D126" i="14"/>
  <c r="B126" i="14"/>
  <c r="C126" i="14"/>
  <c r="D127" i="14"/>
  <c r="S124" i="14"/>
  <c r="W131" i="14"/>
  <c r="B123" i="14"/>
  <c r="J113" i="14"/>
  <c r="O107" i="14"/>
  <c r="AE3" i="61"/>
  <c r="AD113" i="14"/>
  <c r="AF113" i="14"/>
  <c r="AJ52" i="57"/>
  <c r="AB66" i="57"/>
  <c r="M28" i="57"/>
  <c r="F124" i="14"/>
  <c r="I124" i="14"/>
  <c r="G124" i="14"/>
  <c r="O113" i="14"/>
  <c r="B92" i="14"/>
  <c r="U118" i="14"/>
  <c r="AF112" i="14"/>
  <c r="F10" i="57"/>
  <c r="F115" i="57" s="1"/>
  <c r="W108" i="14"/>
  <c r="AA3" i="61"/>
  <c r="P3" i="61"/>
  <c r="AC114" i="14"/>
  <c r="Q117" i="22"/>
  <c r="U12" i="61"/>
  <c r="U141" i="61" s="1"/>
  <c r="AD125" i="14"/>
  <c r="AC125" i="14"/>
  <c r="AD8" i="57"/>
  <c r="AD56" i="57" s="1"/>
  <c r="Y122" i="14"/>
  <c r="X122" i="14"/>
  <c r="T130" i="14"/>
  <c r="AB12" i="57"/>
  <c r="AB120" i="57" s="1"/>
  <c r="M5" i="57"/>
  <c r="M55" i="57" s="1"/>
  <c r="AJ102" i="57"/>
  <c r="AJ108" i="57"/>
  <c r="AJ101" i="57"/>
  <c r="AF4" i="61"/>
  <c r="AF89" i="61" s="1"/>
  <c r="G4" i="61"/>
  <c r="V92" i="14"/>
  <c r="V3" i="61"/>
  <c r="Q3" i="61"/>
  <c r="Q124" i="61" s="1"/>
  <c r="AD124" i="14"/>
  <c r="T107" i="14"/>
  <c r="AD4" i="57"/>
  <c r="AD47" i="57" s="1"/>
  <c r="AD7" i="57"/>
  <c r="T122" i="14"/>
  <c r="R122" i="14"/>
  <c r="S122" i="14"/>
  <c r="T11" i="57"/>
  <c r="T129" i="14"/>
  <c r="AA4" i="57"/>
  <c r="AA45" i="57" s="1"/>
  <c r="AB11" i="61"/>
  <c r="AB108" i="14"/>
  <c r="U92" i="14"/>
  <c r="U3" i="61"/>
  <c r="U88" i="61" s="1"/>
  <c r="R2" i="57"/>
  <c r="W12" i="57"/>
  <c r="W135" i="57" s="1"/>
  <c r="V130" i="14"/>
  <c r="U130" i="14"/>
  <c r="R12" i="57"/>
  <c r="Q130" i="14"/>
  <c r="P7" i="61"/>
  <c r="P78" i="61" s="1"/>
  <c r="Z3" i="61"/>
  <c r="Z124" i="61" s="1"/>
  <c r="R108" i="14"/>
  <c r="R130" i="14"/>
  <c r="C120" i="14"/>
  <c r="AB2" i="61"/>
  <c r="O2" i="61"/>
  <c r="R4" i="57"/>
  <c r="G121" i="14"/>
  <c r="F127" i="14"/>
  <c r="C3" i="61"/>
  <c r="AD92" i="14"/>
  <c r="W83" i="61"/>
  <c r="Z118" i="14"/>
  <c r="K126" i="61"/>
  <c r="N4" i="57"/>
  <c r="S125" i="14"/>
  <c r="B114" i="14"/>
  <c r="I127" i="14"/>
  <c r="AL16" i="57"/>
  <c r="W8" i="61"/>
  <c r="W80" i="61" s="1"/>
  <c r="AL75" i="57"/>
  <c r="H3" i="57"/>
  <c r="H40" i="57" s="1"/>
  <c r="I112" i="14"/>
  <c r="AL17" i="57"/>
  <c r="H93" i="14"/>
  <c r="W5" i="57"/>
  <c r="W54" i="57" s="1"/>
  <c r="W116" i="14"/>
  <c r="R8" i="61"/>
  <c r="AI11" i="57"/>
  <c r="AI47" i="57" s="1"/>
  <c r="K7" i="61"/>
  <c r="H107" i="14"/>
  <c r="M11" i="61"/>
  <c r="M35" i="61" s="1"/>
  <c r="D12" i="57"/>
  <c r="W7" i="57"/>
  <c r="W79" i="57" s="1"/>
  <c r="W124" i="14"/>
  <c r="P12" i="57"/>
  <c r="P72" i="57" s="1"/>
  <c r="P130" i="14"/>
  <c r="M82" i="57"/>
  <c r="B42" i="57"/>
  <c r="O130" i="14"/>
  <c r="N23" i="57"/>
  <c r="K102" i="14"/>
  <c r="G6" i="57"/>
  <c r="P108" i="14"/>
  <c r="P126" i="61"/>
  <c r="J127" i="14"/>
  <c r="AL6" i="57"/>
  <c r="AL18" i="57" s="1"/>
  <c r="AF92" i="14"/>
  <c r="H129" i="14"/>
  <c r="H120" i="57"/>
  <c r="V107" i="14"/>
  <c r="D116" i="14"/>
  <c r="Z21" i="57"/>
  <c r="AD93" i="14"/>
  <c r="AB8" i="57"/>
  <c r="Q2" i="61"/>
  <c r="N20" i="57"/>
  <c r="N3" i="61"/>
  <c r="N15" i="61" s="1"/>
  <c r="Q3" i="57"/>
  <c r="C6" i="57"/>
  <c r="C18" i="57" s="1"/>
  <c r="S3" i="61"/>
  <c r="Q115" i="14"/>
  <c r="M113" i="14"/>
  <c r="AB3" i="61"/>
  <c r="AC18" i="61"/>
  <c r="AC8" i="61"/>
  <c r="AC23" i="61"/>
  <c r="P113" i="14"/>
  <c r="Z42" i="57"/>
  <c r="K7" i="57"/>
  <c r="M44" i="57"/>
  <c r="AC30" i="57"/>
  <c r="N21" i="57"/>
  <c r="N17" i="57"/>
  <c r="O108" i="14"/>
  <c r="T127" i="14"/>
  <c r="V129" i="14"/>
  <c r="J8" i="61"/>
  <c r="M6" i="57"/>
  <c r="M68" i="57" s="1"/>
  <c r="X101" i="57"/>
  <c r="J124" i="14"/>
  <c r="AK137" i="57"/>
  <c r="AF60" i="57"/>
  <c r="AH11" i="57"/>
  <c r="AB126" i="57"/>
  <c r="J139" i="57"/>
  <c r="H132" i="57"/>
  <c r="M125" i="57"/>
  <c r="M77" i="57"/>
  <c r="B140" i="57"/>
  <c r="M119" i="57"/>
  <c r="AC29" i="57"/>
  <c r="B138" i="57"/>
  <c r="X142" i="57"/>
  <c r="J141" i="57"/>
  <c r="AM77" i="57"/>
  <c r="B139" i="57"/>
  <c r="X137" i="57"/>
  <c r="M83" i="57"/>
  <c r="M131" i="57"/>
  <c r="O140" i="57"/>
  <c r="AJ142" i="57"/>
  <c r="AB128" i="57"/>
  <c r="AC52" i="57"/>
  <c r="AJ137" i="57"/>
  <c r="V54" i="57"/>
  <c r="I53" i="57"/>
  <c r="M113" i="57"/>
  <c r="M117" i="57"/>
  <c r="Y101" i="57"/>
  <c r="AD106" i="57"/>
  <c r="M95" i="57"/>
  <c r="J89" i="57"/>
  <c r="M89" i="57"/>
  <c r="T76" i="57"/>
  <c r="H131" i="57"/>
  <c r="M92" i="57"/>
  <c r="G119" i="57"/>
  <c r="Z81" i="57"/>
  <c r="S67" i="57"/>
  <c r="AB127" i="57"/>
  <c r="F137" i="57"/>
  <c r="AJ139" i="57"/>
  <c r="Z92" i="57"/>
  <c r="M47" i="57"/>
  <c r="L64" i="57"/>
  <c r="M116" i="57"/>
  <c r="AD138" i="57"/>
  <c r="AD142" i="57"/>
  <c r="Z67" i="57"/>
  <c r="AM137" i="57"/>
  <c r="F139" i="57"/>
  <c r="AI103" i="57"/>
  <c r="AD114" i="57"/>
  <c r="E138" i="57"/>
  <c r="E139" i="57"/>
  <c r="AD102" i="57"/>
  <c r="AM141" i="57"/>
  <c r="AM140" i="57"/>
  <c r="Z91" i="57"/>
  <c r="L77" i="57"/>
  <c r="AD143" i="57"/>
  <c r="M43" i="57"/>
  <c r="O137" i="57"/>
  <c r="B65" i="57"/>
  <c r="N67" i="57"/>
  <c r="U78" i="57"/>
  <c r="K127" i="57"/>
  <c r="Z89" i="57"/>
  <c r="N75" i="57"/>
  <c r="K69" i="57"/>
  <c r="D103" i="57"/>
  <c r="K102" i="57"/>
  <c r="N63" i="57"/>
  <c r="AK140" i="57"/>
  <c r="K126" i="57"/>
  <c r="N15" i="57"/>
  <c r="N115" i="57"/>
  <c r="V144" i="57"/>
  <c r="N99" i="57"/>
  <c r="K106" i="57"/>
  <c r="N106" i="57"/>
  <c r="I101" i="57"/>
  <c r="B137" i="57"/>
  <c r="Q137" i="57"/>
  <c r="N70" i="57"/>
  <c r="P42" i="57"/>
  <c r="V137" i="57"/>
  <c r="V140" i="57"/>
  <c r="AD120" i="57"/>
  <c r="N103" i="57"/>
  <c r="G84" i="57"/>
  <c r="G143" i="57"/>
  <c r="Q139" i="57"/>
  <c r="N71" i="57"/>
  <c r="N31" i="57"/>
  <c r="S116" i="57"/>
  <c r="K107" i="57"/>
  <c r="G82" i="57"/>
  <c r="AD139" i="57"/>
  <c r="AJ128" i="57"/>
  <c r="G116" i="57"/>
  <c r="N79" i="57"/>
  <c r="N111" i="57"/>
  <c r="G128" i="57"/>
  <c r="V125" i="57"/>
  <c r="G120" i="57"/>
  <c r="V64" i="57"/>
  <c r="N82" i="57"/>
  <c r="N118" i="57"/>
  <c r="S139" i="57"/>
  <c r="G131" i="57"/>
  <c r="G132" i="57"/>
  <c r="V139" i="57"/>
  <c r="Q140" i="57"/>
  <c r="N58" i="57"/>
  <c r="AF138" i="57"/>
  <c r="T137" i="57"/>
  <c r="E72" i="57"/>
  <c r="B43" i="57"/>
  <c r="Y142" i="57"/>
  <c r="J137" i="57"/>
  <c r="AA92" i="57"/>
  <c r="C16" i="57"/>
  <c r="O43" i="57"/>
  <c r="AA140" i="57"/>
  <c r="D130" i="57"/>
  <c r="AA79" i="57"/>
  <c r="D42" i="57"/>
  <c r="AD115" i="57"/>
  <c r="Y77" i="57"/>
  <c r="T104" i="57"/>
  <c r="AI118" i="57"/>
  <c r="Y106" i="57"/>
  <c r="W127" i="57"/>
  <c r="W131" i="57"/>
  <c r="Y140" i="57"/>
  <c r="AF140" i="57"/>
  <c r="T139" i="57"/>
  <c r="N116" i="57"/>
  <c r="D125" i="57"/>
  <c r="D127" i="57"/>
  <c r="Y137" i="57"/>
  <c r="D107" i="57"/>
  <c r="E60" i="57"/>
  <c r="Y81" i="57"/>
  <c r="W107" i="57"/>
  <c r="AI113" i="57"/>
  <c r="AJ130" i="57"/>
  <c r="AJ144" i="57"/>
  <c r="AJ77" i="57"/>
  <c r="AL27" i="57"/>
  <c r="AJ107" i="57"/>
  <c r="AF139" i="57"/>
  <c r="T136" i="57"/>
  <c r="D128" i="57"/>
  <c r="Y45" i="57"/>
  <c r="W130" i="57"/>
  <c r="N81" i="57"/>
  <c r="T142" i="57"/>
  <c r="T140" i="57"/>
  <c r="AA139" i="57"/>
  <c r="AA141" i="57"/>
  <c r="S140" i="57"/>
  <c r="AA91" i="57"/>
  <c r="K71" i="57"/>
  <c r="AJ132" i="57"/>
  <c r="AK101" i="57"/>
  <c r="G140" i="57"/>
  <c r="J127" i="57"/>
  <c r="K103" i="57"/>
  <c r="Q141" i="57"/>
  <c r="C23" i="57"/>
  <c r="AH140" i="57"/>
  <c r="AH139" i="57"/>
  <c r="D115" i="57"/>
  <c r="AA96" i="57"/>
  <c r="AD118" i="57"/>
  <c r="D104" i="57"/>
  <c r="E55" i="57"/>
  <c r="T67" i="57"/>
  <c r="H143" i="57"/>
  <c r="M128" i="57"/>
  <c r="AK65" i="57"/>
  <c r="AH137" i="57"/>
  <c r="AD108" i="57"/>
  <c r="H144" i="57"/>
  <c r="E78" i="57"/>
  <c r="AK139" i="57"/>
  <c r="E65" i="57"/>
  <c r="E137" i="57"/>
  <c r="E135" i="57"/>
  <c r="AA104" i="57"/>
  <c r="E140" i="57"/>
  <c r="AJ140" i="57"/>
  <c r="Y104" i="57"/>
  <c r="Y125" i="57"/>
  <c r="AJ126" i="57"/>
  <c r="AJ125" i="57"/>
  <c r="AJ129" i="57"/>
  <c r="AF75" i="57"/>
  <c r="V127" i="57"/>
  <c r="Y108" i="57"/>
  <c r="AJ127" i="57"/>
  <c r="AA128" i="57"/>
  <c r="Q71" i="57"/>
  <c r="V128" i="57"/>
  <c r="V126" i="57"/>
  <c r="M129" i="57"/>
  <c r="AK77" i="57"/>
  <c r="G111" i="57"/>
  <c r="Y43" i="57"/>
  <c r="V55" i="57"/>
  <c r="V132" i="57"/>
  <c r="V78" i="57"/>
  <c r="E58" i="57"/>
  <c r="E84" i="57"/>
  <c r="R130" i="57"/>
  <c r="C21" i="57"/>
  <c r="I90" i="57"/>
  <c r="S84" i="57"/>
  <c r="AB83" i="57"/>
  <c r="Q77" i="57"/>
  <c r="O77" i="57"/>
  <c r="AD103" i="57"/>
  <c r="I69" i="57"/>
  <c r="V77" i="57"/>
  <c r="M94" i="57"/>
  <c r="V79" i="57"/>
  <c r="I78" i="57"/>
  <c r="I103" i="57"/>
  <c r="I104" i="57"/>
  <c r="R103" i="57"/>
  <c r="E79" i="57"/>
  <c r="AK67" i="57"/>
  <c r="AI115" i="57"/>
  <c r="S114" i="57"/>
  <c r="V119" i="57"/>
  <c r="D101" i="57"/>
  <c r="Q96" i="57"/>
  <c r="F72" i="57"/>
  <c r="V65" i="57"/>
  <c r="R115" i="57"/>
  <c r="AK108" i="57"/>
  <c r="I115" i="57"/>
  <c r="Y116" i="57"/>
  <c r="I81" i="57"/>
  <c r="I77" i="57"/>
  <c r="I102" i="57"/>
  <c r="V52" i="57"/>
  <c r="V84" i="57"/>
  <c r="I79" i="57"/>
  <c r="H119" i="57"/>
  <c r="R66" i="57"/>
  <c r="R102" i="57"/>
  <c r="E77" i="57"/>
  <c r="Z77" i="57"/>
  <c r="J44" i="57"/>
  <c r="J113" i="57"/>
  <c r="AD119" i="57"/>
  <c r="D113" i="57"/>
  <c r="T84" i="57"/>
  <c r="F65" i="57"/>
  <c r="AI101" i="57"/>
  <c r="U79" i="57"/>
  <c r="Y120" i="57"/>
  <c r="V41" i="57"/>
  <c r="AF72" i="57"/>
  <c r="AF84" i="57"/>
  <c r="B103" i="57"/>
  <c r="T40" i="57"/>
  <c r="T135" i="57"/>
  <c r="D131" i="57"/>
  <c r="B66" i="57"/>
  <c r="B79" i="57"/>
  <c r="B53" i="57"/>
  <c r="AF79" i="57"/>
  <c r="K119" i="57"/>
  <c r="J91" i="57"/>
  <c r="T108" i="57"/>
  <c r="T100" i="57"/>
  <c r="N66" i="57"/>
  <c r="U77" i="57"/>
  <c r="AJ103" i="57"/>
  <c r="AJ71" i="57"/>
  <c r="AJ104" i="57"/>
  <c r="AK142" i="57"/>
  <c r="S51" i="57"/>
  <c r="T42" i="57"/>
  <c r="AB79" i="57"/>
  <c r="AK43" i="57"/>
  <c r="B41" i="57"/>
  <c r="Y119" i="57"/>
  <c r="T33" i="57"/>
  <c r="AI106" i="57"/>
  <c r="X100" i="57"/>
  <c r="B84" i="57"/>
  <c r="V83" i="57"/>
  <c r="T64" i="57"/>
  <c r="B54" i="57"/>
  <c r="AF108" i="57"/>
  <c r="T48" i="57"/>
  <c r="W71" i="57"/>
  <c r="E17" i="57"/>
  <c r="B67" i="57"/>
  <c r="B64" i="57"/>
  <c r="B78" i="57"/>
  <c r="N104" i="57"/>
  <c r="S120" i="57"/>
  <c r="T72" i="57"/>
  <c r="G83" i="57"/>
  <c r="AF78" i="57"/>
  <c r="W103" i="57"/>
  <c r="J96" i="57"/>
  <c r="T103" i="57"/>
  <c r="T101" i="57"/>
  <c r="AB78" i="57"/>
  <c r="AJ72" i="57"/>
  <c r="AM80" i="57"/>
  <c r="AD60" i="57"/>
  <c r="T77" i="57"/>
  <c r="T79" i="57"/>
  <c r="B76" i="57"/>
  <c r="Z104" i="57"/>
  <c r="M104" i="57"/>
  <c r="W95" i="57"/>
  <c r="Q72" i="57"/>
  <c r="Q67" i="57"/>
  <c r="S58" i="57"/>
  <c r="Q43" i="57"/>
  <c r="T69" i="57"/>
  <c r="Q84" i="57"/>
  <c r="D82" i="57"/>
  <c r="T81" i="57"/>
  <c r="AM84" i="57"/>
  <c r="AK79" i="57"/>
  <c r="AM92" i="57"/>
  <c r="AM43" i="57"/>
  <c r="AJ89" i="57"/>
  <c r="AM89" i="57"/>
  <c r="Q90" i="57"/>
  <c r="E48" i="57"/>
  <c r="AK72" i="57"/>
  <c r="Q91" i="57"/>
  <c r="C40" i="57"/>
  <c r="Q65" i="57"/>
  <c r="Q92" i="57"/>
  <c r="D69" i="57"/>
  <c r="D43" i="57"/>
  <c r="B72" i="57"/>
  <c r="S79" i="57"/>
  <c r="S70" i="57"/>
  <c r="J65" i="57"/>
  <c r="S54" i="57"/>
  <c r="Q44" i="57"/>
  <c r="Q80" i="57"/>
  <c r="D77" i="57"/>
  <c r="AM96" i="57"/>
  <c r="C28" i="57"/>
  <c r="AI69" i="57"/>
  <c r="S66" i="57"/>
  <c r="AE71" i="57"/>
  <c r="F42" i="57"/>
  <c r="Q68" i="57"/>
  <c r="Q89" i="57"/>
  <c r="D71" i="57"/>
  <c r="D67" i="57"/>
  <c r="D45" i="57"/>
  <c r="S78" i="57"/>
  <c r="S72" i="57"/>
  <c r="B77" i="57"/>
  <c r="Y84" i="57"/>
  <c r="D83" i="57"/>
  <c r="Q81" i="57"/>
  <c r="AJ67" i="57"/>
  <c r="O92" i="57"/>
  <c r="D91" i="57"/>
  <c r="V95" i="57"/>
  <c r="AH65" i="57"/>
  <c r="AH84" i="57"/>
  <c r="AD70" i="57"/>
  <c r="J72" i="57"/>
  <c r="L65" i="57"/>
  <c r="Z68" i="57"/>
  <c r="O48" i="57"/>
  <c r="C17" i="57"/>
  <c r="P66" i="57"/>
  <c r="T105" i="57"/>
  <c r="AJ65" i="57"/>
  <c r="AJ79" i="57"/>
  <c r="AJ66" i="57"/>
  <c r="AJ78" i="57"/>
  <c r="L63" i="57"/>
  <c r="L35" i="57"/>
  <c r="AD69" i="57"/>
  <c r="AA84" i="57"/>
  <c r="R57" i="57"/>
  <c r="L76" i="57"/>
  <c r="L43" i="57"/>
  <c r="L31" i="57"/>
  <c r="Q42" i="57"/>
  <c r="T65" i="57"/>
  <c r="B136" i="57"/>
  <c r="O84" i="57"/>
  <c r="D81" i="57"/>
  <c r="AK84" i="57"/>
  <c r="AJ69" i="57"/>
  <c r="AJ93" i="57"/>
  <c r="AJ81" i="57"/>
  <c r="AK48" i="57"/>
  <c r="O80" i="57"/>
  <c r="W69" i="57"/>
  <c r="Q47" i="57"/>
  <c r="B81" i="57"/>
  <c r="Z79" i="57"/>
  <c r="L40" i="57"/>
  <c r="Z80" i="57"/>
  <c r="Q108" i="57"/>
  <c r="L79" i="57"/>
  <c r="R54" i="57"/>
  <c r="J129" i="57"/>
  <c r="Z43" i="57"/>
  <c r="AD72" i="57"/>
  <c r="J68" i="57"/>
  <c r="L67" i="57"/>
  <c r="P65" i="57"/>
  <c r="M80" i="57"/>
  <c r="D79" i="57"/>
  <c r="AD58" i="57"/>
  <c r="X77" i="57"/>
  <c r="AG77" i="57"/>
  <c r="AH77" i="57"/>
  <c r="AJ84" i="57"/>
  <c r="AH79" i="57"/>
  <c r="AJ83" i="57"/>
  <c r="Q63" i="57"/>
  <c r="AA67" i="57"/>
  <c r="AA72" i="57"/>
  <c r="AA68" i="57"/>
  <c r="AF120" i="57"/>
  <c r="AF115" i="57"/>
  <c r="U41" i="57"/>
  <c r="U65" i="57"/>
  <c r="U55" i="57"/>
  <c r="AA108" i="57"/>
  <c r="AA103" i="57"/>
  <c r="AA81" i="57"/>
  <c r="AA142" i="57"/>
  <c r="V72" i="57"/>
  <c r="K131" i="57"/>
  <c r="D65" i="57"/>
  <c r="S138" i="57"/>
  <c r="I66" i="57"/>
  <c r="U42" i="57"/>
  <c r="I116" i="57"/>
  <c r="C101" i="57"/>
  <c r="AI65" i="57"/>
  <c r="K51" i="57"/>
  <c r="K59" i="57"/>
  <c r="K70" i="57"/>
  <c r="K66" i="57"/>
  <c r="K54" i="57"/>
  <c r="AH43" i="57"/>
  <c r="AH72" i="57"/>
  <c r="AH67" i="57"/>
  <c r="L125" i="57"/>
  <c r="G123" i="57"/>
  <c r="M40" i="57"/>
  <c r="M76" i="57"/>
  <c r="AG43" i="57"/>
  <c r="AG46" i="57"/>
  <c r="V47" i="57"/>
  <c r="V48" i="57"/>
  <c r="V60" i="57"/>
  <c r="V59" i="57"/>
  <c r="V71" i="57"/>
  <c r="I57" i="57"/>
  <c r="I45" i="57"/>
  <c r="I65" i="57"/>
  <c r="I55" i="57"/>
  <c r="I42" i="57"/>
  <c r="I41" i="57"/>
  <c r="AI70" i="57"/>
  <c r="AI46" i="57"/>
  <c r="AF51" i="57"/>
  <c r="AF63" i="57"/>
  <c r="AF54" i="57"/>
  <c r="AF66" i="57"/>
  <c r="AF135" i="57"/>
  <c r="S82" i="57"/>
  <c r="S115" i="57"/>
  <c r="S143" i="57"/>
  <c r="K115" i="57"/>
  <c r="K114" i="57"/>
  <c r="Q132" i="57"/>
  <c r="Q48" i="57"/>
  <c r="Q83" i="57"/>
  <c r="V67" i="57"/>
  <c r="V66" i="57"/>
  <c r="V53" i="57"/>
  <c r="U54" i="57"/>
  <c r="AA69" i="57"/>
  <c r="I67" i="57"/>
  <c r="AA93" i="57"/>
  <c r="U43" i="57"/>
  <c r="F48" i="57"/>
  <c r="L71" i="57"/>
  <c r="U67" i="57"/>
  <c r="I43" i="57"/>
  <c r="V42" i="57"/>
  <c r="AF67" i="57"/>
  <c r="K118" i="57"/>
  <c r="AA105" i="57"/>
  <c r="I54" i="57"/>
  <c r="AF55" i="57"/>
  <c r="N123" i="57"/>
  <c r="N131" i="57"/>
  <c r="U75" i="57"/>
  <c r="AI42" i="57"/>
  <c r="Z65" i="57"/>
  <c r="H116" i="57"/>
  <c r="H96" i="57"/>
  <c r="AM44" i="57"/>
  <c r="AB71" i="57"/>
  <c r="N78" i="57"/>
  <c r="N57" i="57"/>
  <c r="E66" i="57"/>
  <c r="E43" i="57"/>
  <c r="AC54" i="57"/>
  <c r="O24" i="57"/>
  <c r="AL31" i="57"/>
  <c r="S59" i="57"/>
  <c r="AB59" i="57"/>
  <c r="AK42" i="57"/>
  <c r="AC66" i="57"/>
  <c r="E53" i="57"/>
  <c r="N102" i="57"/>
  <c r="M46" i="57"/>
  <c r="E67" i="57"/>
  <c r="E42" i="57"/>
  <c r="AB55" i="57"/>
  <c r="AB54" i="57"/>
  <c r="AB67" i="57"/>
  <c r="N69" i="57"/>
  <c r="AK39" i="57"/>
  <c r="X48" i="57"/>
  <c r="AJ59" i="57"/>
  <c r="AF57" i="57"/>
  <c r="C39" i="57"/>
  <c r="Y118" i="57"/>
  <c r="C52" i="57"/>
  <c r="T45" i="57"/>
  <c r="T43" i="57"/>
  <c r="P53" i="57"/>
  <c r="AA129" i="57"/>
  <c r="H95" i="57"/>
  <c r="C15" i="57"/>
  <c r="H117" i="57"/>
  <c r="B55" i="57"/>
  <c r="B60" i="57"/>
  <c r="H141" i="57"/>
  <c r="B40" i="57"/>
  <c r="AD54" i="57"/>
  <c r="AM48" i="57"/>
  <c r="H60" i="57"/>
  <c r="AJ57" i="57"/>
  <c r="P41" i="57"/>
  <c r="U28" i="57"/>
  <c r="AE54" i="57"/>
  <c r="L42" i="57"/>
  <c r="AJ53" i="57"/>
  <c r="P54" i="57"/>
  <c r="B52" i="57"/>
  <c r="B48" i="57"/>
  <c r="J47" i="57"/>
  <c r="AJ54" i="57"/>
  <c r="AJ43" i="57"/>
  <c r="C59" i="57"/>
  <c r="H129" i="57"/>
  <c r="C41" i="57"/>
  <c r="Y112" i="57"/>
  <c r="C51" i="57"/>
  <c r="C53" i="57"/>
  <c r="AF142" i="57"/>
  <c r="Y48" i="57"/>
  <c r="J144" i="57"/>
  <c r="D47" i="57"/>
  <c r="S132" i="57"/>
  <c r="H94" i="57"/>
  <c r="S60" i="57"/>
  <c r="B100" i="57"/>
  <c r="AD57" i="57"/>
  <c r="P43" i="57"/>
  <c r="AG82" i="57"/>
  <c r="AJ55" i="57"/>
  <c r="C29" i="57"/>
  <c r="C27" i="57"/>
  <c r="AJ60" i="57"/>
  <c r="AH48" i="57"/>
  <c r="AJ47" i="57"/>
  <c r="AJ45" i="57"/>
  <c r="V68" i="57"/>
  <c r="AF106" i="57"/>
  <c r="K123" i="57"/>
  <c r="N18" i="57"/>
  <c r="N112" i="57"/>
  <c r="Y130" i="57"/>
  <c r="S131" i="57"/>
  <c r="L30" i="57"/>
  <c r="S119" i="57"/>
  <c r="V43" i="57"/>
  <c r="N54" i="57"/>
  <c r="J42" i="57"/>
  <c r="AK81" i="57"/>
  <c r="AG128" i="57"/>
  <c r="AL15" i="57"/>
  <c r="AK103" i="57"/>
  <c r="AK45" i="57"/>
  <c r="AK57" i="57"/>
  <c r="Y144" i="57"/>
  <c r="Z44" i="57"/>
  <c r="Y83" i="57"/>
  <c r="G23" i="57"/>
  <c r="Z19" i="57"/>
  <c r="J48" i="57"/>
  <c r="AK104" i="57"/>
  <c r="J41" i="57"/>
  <c r="AJ48" i="57"/>
  <c r="AK69" i="57"/>
  <c r="AG47" i="57"/>
  <c r="AI45" i="57"/>
  <c r="AH42" i="57"/>
  <c r="Q23" i="57"/>
  <c r="AF22" i="57"/>
  <c r="AJ42" i="57"/>
  <c r="Z75" i="57"/>
  <c r="Z33" i="57"/>
  <c r="AA83" i="57"/>
  <c r="N30" i="57"/>
  <c r="AM41" i="57"/>
  <c r="AJ41" i="57"/>
  <c r="AM55" i="57"/>
  <c r="AM78" i="57"/>
  <c r="AF17" i="57"/>
  <c r="D93" i="57"/>
  <c r="AF104" i="57"/>
  <c r="T96" i="61"/>
  <c r="E143" i="57"/>
  <c r="E116" i="57"/>
  <c r="AL124" i="57"/>
  <c r="T54" i="57"/>
  <c r="AE68" i="57"/>
  <c r="AG125" i="57"/>
  <c r="AL76" i="57"/>
  <c r="B28" i="57"/>
  <c r="B33" i="57"/>
  <c r="B29" i="57"/>
  <c r="B36" i="57"/>
  <c r="Z45" i="57"/>
  <c r="Z105" i="57"/>
  <c r="Z99" i="57"/>
  <c r="Z69" i="57"/>
  <c r="Z93" i="57"/>
  <c r="Z103" i="57"/>
  <c r="AK144" i="57"/>
  <c r="AK132" i="57"/>
  <c r="AK128" i="57"/>
  <c r="AK83" i="57"/>
  <c r="AK125" i="57"/>
  <c r="AK127" i="57"/>
  <c r="AM128" i="57"/>
  <c r="AM144" i="57"/>
  <c r="AM47" i="57"/>
  <c r="B30" i="57"/>
  <c r="M81" i="57"/>
  <c r="M130" i="57"/>
  <c r="N128" i="57"/>
  <c r="N130" i="57"/>
  <c r="N107" i="57"/>
  <c r="R71" i="57"/>
  <c r="R126" i="57"/>
  <c r="C100" i="57"/>
  <c r="AM129" i="57"/>
  <c r="E112" i="57"/>
  <c r="E75" i="57"/>
  <c r="E63" i="57"/>
  <c r="Q127" i="57"/>
  <c r="Q125" i="57"/>
  <c r="Q95" i="57"/>
  <c r="AJ56" i="57"/>
  <c r="AJ96" i="57"/>
  <c r="AJ44" i="57"/>
  <c r="AJ92" i="57"/>
  <c r="AJ105" i="57"/>
  <c r="AJ91" i="57"/>
  <c r="AJ68" i="57"/>
  <c r="AD144" i="57"/>
  <c r="AD71" i="57"/>
  <c r="AF81" i="57"/>
  <c r="AF69" i="57"/>
  <c r="AF99" i="57"/>
  <c r="AF102" i="57"/>
  <c r="AF103" i="57"/>
  <c r="D119" i="57"/>
  <c r="D106" i="57"/>
  <c r="D70" i="57"/>
  <c r="D116" i="57"/>
  <c r="T36" i="57"/>
  <c r="T27" i="57"/>
  <c r="T75" i="57"/>
  <c r="T99" i="57"/>
  <c r="T31" i="57"/>
  <c r="T39" i="57"/>
  <c r="E113" i="57"/>
  <c r="E114" i="57"/>
  <c r="E46" i="57"/>
  <c r="E111" i="57"/>
  <c r="E115" i="57"/>
  <c r="E22" i="57"/>
  <c r="E18" i="57"/>
  <c r="B57" i="57"/>
  <c r="B69" i="57"/>
  <c r="B108" i="57"/>
  <c r="B101" i="57"/>
  <c r="B142" i="57"/>
  <c r="T141" i="61"/>
  <c r="I94" i="57"/>
  <c r="C45" i="57"/>
  <c r="Y113" i="57"/>
  <c r="AF20" i="57"/>
  <c r="AF21" i="57"/>
  <c r="Y46" i="57"/>
  <c r="Z101" i="57"/>
  <c r="Y131" i="57"/>
  <c r="AC64" i="57"/>
  <c r="R59" i="57"/>
  <c r="Y82" i="57"/>
  <c r="R127" i="57"/>
  <c r="AD130" i="57"/>
  <c r="N126" i="57"/>
  <c r="E70" i="57"/>
  <c r="E39" i="57"/>
  <c r="E120" i="57"/>
  <c r="B102" i="57"/>
  <c r="B31" i="57"/>
  <c r="E82" i="57"/>
  <c r="F68" i="57"/>
  <c r="F89" i="57"/>
  <c r="AM83" i="57"/>
  <c r="AJ141" i="57"/>
  <c r="Y23" i="57"/>
  <c r="AJ80" i="57"/>
  <c r="AJ90" i="57"/>
  <c r="Z63" i="57"/>
  <c r="Z39" i="57"/>
  <c r="Z87" i="57"/>
  <c r="J95" i="57"/>
  <c r="J71" i="57"/>
  <c r="J132" i="57"/>
  <c r="J125" i="57"/>
  <c r="AA107" i="57"/>
  <c r="AA132" i="57"/>
  <c r="AA127" i="57"/>
  <c r="AA144" i="57"/>
  <c r="AA71" i="57"/>
  <c r="AA130" i="57"/>
  <c r="AA95" i="57"/>
  <c r="S128" i="57"/>
  <c r="S71" i="57"/>
  <c r="S126" i="57"/>
  <c r="S127" i="57"/>
  <c r="S83" i="57"/>
  <c r="S144" i="57"/>
  <c r="Y107" i="57"/>
  <c r="Y126" i="57"/>
  <c r="Y132" i="57"/>
  <c r="Y128" i="57"/>
  <c r="Y47" i="57"/>
  <c r="AG116" i="57"/>
  <c r="N55" i="57"/>
  <c r="N51" i="57"/>
  <c r="N114" i="57"/>
  <c r="N59" i="57"/>
  <c r="Y66" i="57"/>
  <c r="Y102" i="57"/>
  <c r="T17" i="57"/>
  <c r="T18" i="57"/>
  <c r="M101" i="57"/>
  <c r="M106" i="57"/>
  <c r="M118" i="57"/>
  <c r="AG89" i="57"/>
  <c r="AG94" i="57"/>
  <c r="M93" i="57"/>
  <c r="AF24" i="57"/>
  <c r="AF18" i="57"/>
  <c r="Z100" i="57"/>
  <c r="C57" i="57"/>
  <c r="N83" i="57"/>
  <c r="N119" i="57"/>
  <c r="E19" i="57"/>
  <c r="Y143" i="57"/>
  <c r="D46" i="57"/>
  <c r="T28" i="57"/>
  <c r="E51" i="57"/>
  <c r="M45" i="57"/>
  <c r="AD127" i="57"/>
  <c r="N127" i="57"/>
  <c r="T63" i="57"/>
  <c r="B104" i="57"/>
  <c r="B45" i="57"/>
  <c r="D118" i="57"/>
  <c r="J93" i="57"/>
  <c r="AM95" i="57"/>
  <c r="J36" i="57"/>
  <c r="AJ95" i="57"/>
  <c r="AD24" i="57"/>
  <c r="P45" i="57"/>
  <c r="AJ94" i="57"/>
  <c r="Y124" i="57"/>
  <c r="I89" i="57"/>
  <c r="M88" i="57"/>
  <c r="T19" i="57"/>
  <c r="T51" i="57"/>
  <c r="I46" i="57"/>
  <c r="N52" i="57"/>
  <c r="AF111" i="57"/>
  <c r="I58" i="57"/>
  <c r="AL99" i="57"/>
  <c r="I92" i="57"/>
  <c r="N27" i="57"/>
  <c r="I44" i="57"/>
  <c r="AF70" i="57"/>
  <c r="I91" i="57"/>
  <c r="I31" i="57"/>
  <c r="G114" i="57"/>
  <c r="AF143" i="57"/>
  <c r="Y52" i="57"/>
  <c r="Y40" i="57"/>
  <c r="T21" i="57"/>
  <c r="T24" i="57"/>
  <c r="T41" i="57"/>
  <c r="AA135" i="57"/>
  <c r="Y136" i="57"/>
  <c r="AA75" i="57"/>
  <c r="N35" i="57"/>
  <c r="T30" i="57"/>
  <c r="T52" i="57"/>
  <c r="C125" i="57"/>
  <c r="M100" i="57"/>
  <c r="M107" i="57"/>
  <c r="Q144" i="57"/>
  <c r="Q129" i="57"/>
  <c r="Q128" i="57"/>
  <c r="AM132" i="57"/>
  <c r="AK130" i="57"/>
  <c r="AG80" i="57"/>
  <c r="AG117" i="57"/>
  <c r="AG44" i="57"/>
  <c r="AM125" i="57"/>
  <c r="Y59" i="57"/>
  <c r="T16" i="57"/>
  <c r="T15" i="57"/>
  <c r="N76" i="57"/>
  <c r="AF94" i="57"/>
  <c r="AF82" i="57"/>
  <c r="M105" i="57"/>
  <c r="N60" i="57"/>
  <c r="AG95" i="57"/>
  <c r="AM53" i="57"/>
  <c r="AK71" i="57"/>
  <c r="AG92" i="57"/>
  <c r="AK47" i="57"/>
  <c r="AK107" i="57"/>
  <c r="K117" i="57"/>
  <c r="AJ99" i="57"/>
  <c r="AF19" i="57"/>
  <c r="AC57" i="57"/>
  <c r="AC103" i="57"/>
  <c r="AC100" i="57"/>
  <c r="AI57" i="57"/>
  <c r="E59" i="57"/>
  <c r="E24" i="57"/>
  <c r="S24" i="57"/>
  <c r="S19" i="57"/>
  <c r="S22" i="57"/>
  <c r="S23" i="57"/>
  <c r="W106" i="57"/>
  <c r="W115" i="57"/>
  <c r="W70" i="57"/>
  <c r="R118" i="57"/>
  <c r="R58" i="57"/>
  <c r="R114" i="57"/>
  <c r="V44" i="57"/>
  <c r="V129" i="57"/>
  <c r="V92" i="57"/>
  <c r="V90" i="57"/>
  <c r="V80" i="57"/>
  <c r="V96" i="57"/>
  <c r="F141" i="57"/>
  <c r="AF96" i="57"/>
  <c r="R70" i="57"/>
  <c r="Q130" i="57"/>
  <c r="R106" i="57"/>
  <c r="Z95" i="57"/>
  <c r="S63" i="57"/>
  <c r="S135" i="57"/>
  <c r="Q75" i="57"/>
  <c r="Q123" i="57"/>
  <c r="Q135" i="57"/>
  <c r="Q39" i="57"/>
  <c r="G58" i="57"/>
  <c r="G59" i="57"/>
  <c r="T66" i="57"/>
  <c r="T55" i="57"/>
  <c r="T53" i="57"/>
  <c r="T29" i="57"/>
  <c r="T57" i="57"/>
  <c r="T60" i="57"/>
  <c r="I80" i="57"/>
  <c r="I56" i="57"/>
  <c r="I105" i="57"/>
  <c r="I68" i="57"/>
  <c r="C124" i="57"/>
  <c r="Q18" i="57"/>
  <c r="AG101" i="57"/>
  <c r="AG81" i="57"/>
  <c r="AG130" i="57"/>
  <c r="I113" i="57"/>
  <c r="I118" i="57"/>
  <c r="I70" i="57"/>
  <c r="I82" i="57"/>
  <c r="I117" i="57"/>
  <c r="I114" i="57"/>
  <c r="M124" i="57"/>
  <c r="M34" i="57"/>
  <c r="M33" i="57"/>
  <c r="M35" i="57"/>
  <c r="M31" i="57"/>
  <c r="K18" i="57"/>
  <c r="Y31" i="57"/>
  <c r="Y34" i="57"/>
  <c r="Y76" i="57"/>
  <c r="Y29" i="57"/>
  <c r="Y33" i="57"/>
  <c r="I93" i="57"/>
  <c r="C47" i="57"/>
  <c r="M112" i="57"/>
  <c r="T138" i="57"/>
  <c r="Q87" i="57"/>
  <c r="V89" i="57"/>
  <c r="G126" i="57"/>
  <c r="AC69" i="57"/>
  <c r="AC33" i="57"/>
  <c r="S75" i="57"/>
  <c r="S123" i="57"/>
  <c r="V141" i="57"/>
  <c r="S18" i="57"/>
  <c r="Z123" i="57"/>
  <c r="Y28" i="57"/>
  <c r="Y100" i="57"/>
  <c r="AE66" i="57"/>
  <c r="L127" i="57"/>
  <c r="L47" i="57"/>
  <c r="L83" i="57"/>
  <c r="L124" i="57"/>
  <c r="L128" i="57"/>
  <c r="AG104" i="57"/>
  <c r="AA18" i="57"/>
  <c r="AA21" i="57"/>
  <c r="I16" i="57"/>
  <c r="F96" i="57"/>
  <c r="F91" i="57"/>
  <c r="F44" i="57"/>
  <c r="Q69" i="57"/>
  <c r="V91" i="57"/>
  <c r="W119" i="57"/>
  <c r="V56" i="57"/>
  <c r="I33" i="57"/>
  <c r="Q66" i="57"/>
  <c r="W94" i="57"/>
  <c r="W118" i="57"/>
  <c r="S111" i="57"/>
  <c r="I106" i="57"/>
  <c r="G60" i="57"/>
  <c r="Y36" i="57"/>
  <c r="M32" i="57"/>
  <c r="R119" i="57"/>
  <c r="T102" i="57"/>
  <c r="Q20" i="57"/>
  <c r="AC102" i="57"/>
  <c r="N64" i="57"/>
  <c r="N124" i="57"/>
  <c r="N100" i="57"/>
  <c r="N33" i="57"/>
  <c r="N29" i="57"/>
  <c r="N34" i="57"/>
  <c r="R131" i="57"/>
  <c r="R107" i="57"/>
  <c r="C107" i="57"/>
  <c r="C99" i="57"/>
  <c r="C102" i="57"/>
  <c r="AE53" i="57"/>
  <c r="AG93" i="57"/>
  <c r="C35" i="57"/>
  <c r="F90" i="57"/>
  <c r="D99" i="57"/>
  <c r="S69" i="57"/>
  <c r="D80" i="61"/>
  <c r="X135" i="57"/>
  <c r="X24" i="57"/>
  <c r="X39" i="57"/>
  <c r="X21" i="57"/>
  <c r="X99" i="57"/>
  <c r="J94" i="57"/>
  <c r="J70" i="57"/>
  <c r="J46" i="57"/>
  <c r="AI114" i="57"/>
  <c r="AI41" i="57"/>
  <c r="AI53" i="57"/>
  <c r="AI54" i="57"/>
  <c r="AI66" i="57"/>
  <c r="AI102" i="57"/>
  <c r="V117" i="57"/>
  <c r="V116" i="57"/>
  <c r="V82" i="57"/>
  <c r="V131" i="57"/>
  <c r="V114" i="57"/>
  <c r="V115" i="57"/>
  <c r="V143" i="57"/>
  <c r="V120" i="57"/>
  <c r="V94" i="57"/>
  <c r="D89" i="57"/>
  <c r="W23" i="57"/>
  <c r="D44" i="57"/>
  <c r="Q57" i="57"/>
  <c r="J131" i="57"/>
  <c r="X16" i="57"/>
  <c r="H58" i="57"/>
  <c r="H138" i="57"/>
  <c r="H90" i="57"/>
  <c r="H56" i="57"/>
  <c r="H126" i="57"/>
  <c r="Q93" i="57"/>
  <c r="Q104" i="57"/>
  <c r="Q101" i="57"/>
  <c r="Q21" i="57"/>
  <c r="Q103" i="57"/>
  <c r="Q99" i="57"/>
  <c r="Q105" i="57"/>
  <c r="Q107" i="57"/>
  <c r="AK126" i="57"/>
  <c r="AM20" i="57"/>
  <c r="AM87" i="57"/>
  <c r="AM17" i="57"/>
  <c r="AM135" i="57"/>
  <c r="W21" i="57"/>
  <c r="W111" i="57"/>
  <c r="W63" i="57"/>
  <c r="W22" i="57"/>
  <c r="W87" i="57"/>
  <c r="P47" i="57"/>
  <c r="P58" i="57"/>
  <c r="P114" i="57"/>
  <c r="P70" i="57"/>
  <c r="P115" i="57"/>
  <c r="AE127" i="57"/>
  <c r="AE126" i="57"/>
  <c r="AJ115" i="57"/>
  <c r="AJ82" i="57"/>
  <c r="AJ118" i="57"/>
  <c r="AJ106" i="57"/>
  <c r="AJ131" i="57"/>
  <c r="AK59" i="57"/>
  <c r="AK60" i="57"/>
  <c r="AK53" i="57"/>
  <c r="AK55" i="57"/>
  <c r="AK41" i="57"/>
  <c r="AK102" i="57"/>
  <c r="AK138" i="57"/>
  <c r="AK66" i="57"/>
  <c r="AK78" i="57"/>
  <c r="E125" i="57"/>
  <c r="E23" i="57"/>
  <c r="E126" i="57"/>
  <c r="E131" i="57"/>
  <c r="E71" i="57"/>
  <c r="J119" i="57"/>
  <c r="I28" i="57"/>
  <c r="V70" i="57"/>
  <c r="J120" i="57"/>
  <c r="J115" i="57"/>
  <c r="I32" i="57"/>
  <c r="D95" i="57"/>
  <c r="P113" i="57"/>
  <c r="I64" i="57"/>
  <c r="D92" i="61"/>
  <c r="E127" i="57"/>
  <c r="Z71" i="57"/>
  <c r="Z125" i="57"/>
  <c r="Z83" i="57"/>
  <c r="Z23" i="57"/>
  <c r="Z127" i="57"/>
  <c r="Z130" i="57"/>
  <c r="Z47" i="57"/>
  <c r="Z107" i="57"/>
  <c r="Z129" i="57"/>
  <c r="Z128" i="57"/>
  <c r="AI58" i="57"/>
  <c r="AK92" i="61"/>
  <c r="AK90" i="61"/>
  <c r="J75" i="61"/>
  <c r="D19" i="61"/>
  <c r="D68" i="57"/>
  <c r="D80" i="57"/>
  <c r="D105" i="57"/>
  <c r="D92" i="57"/>
  <c r="D117" i="57"/>
  <c r="D129" i="57"/>
  <c r="Q51" i="57"/>
  <c r="Q56" i="57"/>
  <c r="Q41" i="57"/>
  <c r="Q59" i="57"/>
  <c r="Q54" i="57"/>
  <c r="Q78" i="57"/>
  <c r="Q60" i="57"/>
  <c r="Q53" i="57"/>
  <c r="AB114" i="57"/>
  <c r="AB116" i="57"/>
  <c r="AB115" i="57"/>
  <c r="AB119" i="57"/>
  <c r="J117" i="57"/>
  <c r="V58" i="57"/>
  <c r="I30" i="57"/>
  <c r="AB131" i="57"/>
  <c r="D94" i="57"/>
  <c r="W123" i="57"/>
  <c r="Q102" i="57"/>
  <c r="J143" i="57"/>
  <c r="V46" i="57"/>
  <c r="V113" i="57"/>
  <c r="AE59" i="57"/>
  <c r="AK19" i="61"/>
  <c r="AJ70" i="57"/>
  <c r="AG113" i="57"/>
  <c r="U126" i="57"/>
  <c r="AL128" i="57"/>
  <c r="Z35" i="57"/>
  <c r="C31" i="57"/>
  <c r="C32" i="57"/>
  <c r="K99" i="57"/>
  <c r="K111" i="57"/>
  <c r="Y55" i="57"/>
  <c r="Y53" i="57"/>
  <c r="Y41" i="57"/>
  <c r="Y138" i="57"/>
  <c r="K21" i="57"/>
  <c r="H54" i="57"/>
  <c r="H59" i="57"/>
  <c r="H114" i="57"/>
  <c r="W99" i="57"/>
  <c r="Q82" i="57"/>
  <c r="Q45" i="57"/>
  <c r="Q142" i="57"/>
  <c r="AG83" i="57"/>
  <c r="AM88" i="57"/>
  <c r="AM19" i="57"/>
  <c r="AM16" i="57"/>
  <c r="AM123" i="57"/>
  <c r="AM39" i="57"/>
  <c r="AM75" i="57"/>
  <c r="AM23" i="57"/>
  <c r="AM24" i="57"/>
  <c r="AD132" i="57"/>
  <c r="AD131" i="57"/>
  <c r="AD59" i="57"/>
  <c r="AD107" i="57"/>
  <c r="AD126" i="57"/>
  <c r="K22" i="57"/>
  <c r="K17" i="57"/>
  <c r="K63" i="57"/>
  <c r="Y78" i="57"/>
  <c r="AG59" i="57"/>
  <c r="AM127" i="57"/>
  <c r="AM90" i="57"/>
  <c r="AM59" i="57"/>
  <c r="AM56" i="57"/>
  <c r="AM60" i="57"/>
  <c r="AM138" i="57"/>
  <c r="AM126" i="57"/>
  <c r="AM51" i="57"/>
  <c r="AJ58" i="57"/>
  <c r="AJ119" i="57"/>
  <c r="AJ117" i="57"/>
  <c r="AJ113" i="57"/>
  <c r="AJ46" i="57"/>
  <c r="AJ116" i="57"/>
  <c r="AJ143" i="57"/>
  <c r="AJ114" i="57"/>
  <c r="AJ120" i="57"/>
  <c r="Q126" i="57"/>
  <c r="Q138" i="57"/>
  <c r="Q55" i="57"/>
  <c r="AB82" i="57"/>
  <c r="AB70" i="57"/>
  <c r="AB58" i="57"/>
  <c r="AK51" i="57"/>
  <c r="AK54" i="57"/>
  <c r="E144" i="57"/>
  <c r="E132" i="57"/>
  <c r="E47" i="57"/>
  <c r="E83" i="57"/>
  <c r="E119" i="57"/>
  <c r="E123" i="57"/>
  <c r="E128" i="57"/>
  <c r="C56" i="57"/>
  <c r="Y58" i="57"/>
  <c r="Y60" i="57"/>
  <c r="Y114" i="57"/>
  <c r="Y57" i="57"/>
  <c r="Y56" i="57"/>
  <c r="K23" i="57"/>
  <c r="C89" i="57"/>
  <c r="AF114" i="57"/>
  <c r="AF118" i="57"/>
  <c r="AF58" i="57"/>
  <c r="AF116" i="57"/>
  <c r="AC126" i="57"/>
  <c r="C33" i="57"/>
  <c r="AE63" i="57"/>
  <c r="AG132" i="57"/>
  <c r="AG129" i="57"/>
  <c r="AG119" i="57"/>
  <c r="AG131" i="57"/>
  <c r="AL24" i="57"/>
  <c r="AL23" i="57"/>
  <c r="AL83" i="57"/>
  <c r="AL35" i="57"/>
  <c r="AL123" i="57"/>
  <c r="AK31" i="57"/>
  <c r="AK99" i="57"/>
  <c r="AK75" i="57"/>
  <c r="Q24" i="57"/>
  <c r="Q16" i="57"/>
  <c r="Q17" i="57"/>
  <c r="Q19" i="57"/>
  <c r="G138" i="57"/>
  <c r="G78" i="57"/>
  <c r="G55" i="57"/>
  <c r="T78" i="57"/>
  <c r="E95" i="57"/>
  <c r="AG45" i="57"/>
  <c r="Y35" i="57"/>
  <c r="C123" i="57"/>
  <c r="C130" i="57"/>
  <c r="Z20" i="57"/>
  <c r="Z18" i="57"/>
  <c r="AC58" i="57"/>
  <c r="B144" i="57"/>
  <c r="AG107" i="57"/>
  <c r="P46" i="57"/>
  <c r="AE69" i="57"/>
  <c r="X20" i="57"/>
  <c r="AG106" i="57"/>
  <c r="AI28" i="57"/>
  <c r="AF36" i="57"/>
  <c r="R129" i="57"/>
  <c r="AC93" i="57"/>
  <c r="C126" i="57"/>
  <c r="Z16" i="57"/>
  <c r="X138" i="57"/>
  <c r="D76" i="57"/>
  <c r="H57" i="57"/>
  <c r="H53" i="57"/>
  <c r="G52" i="57"/>
  <c r="AG118" i="57"/>
  <c r="AG105" i="57"/>
  <c r="AL119" i="57"/>
  <c r="AF117" i="57"/>
  <c r="AA19" i="57"/>
  <c r="I100" i="57"/>
  <c r="C88" i="57"/>
  <c r="AJ21" i="57"/>
  <c r="AC27" i="57"/>
  <c r="AC21" i="57"/>
  <c r="AC18" i="57"/>
  <c r="AC51" i="57"/>
  <c r="AC99" i="57"/>
  <c r="AC15" i="57"/>
  <c r="AC63" i="57"/>
  <c r="AC17" i="57"/>
  <c r="AK33" i="57"/>
  <c r="AK40" i="57"/>
  <c r="AK35" i="57"/>
  <c r="AK27" i="57"/>
  <c r="AK28" i="57"/>
  <c r="AK36" i="57"/>
  <c r="AK64" i="57"/>
  <c r="AK52" i="57"/>
  <c r="AK124" i="57"/>
  <c r="AK136" i="57"/>
  <c r="AK30" i="57"/>
  <c r="AK100" i="57"/>
  <c r="AK76" i="57"/>
  <c r="J123" i="57"/>
  <c r="J87" i="57"/>
  <c r="J63" i="57"/>
  <c r="J20" i="57"/>
  <c r="J111" i="57"/>
  <c r="J39" i="57"/>
  <c r="J23" i="57"/>
  <c r="J24" i="57"/>
  <c r="AH19" i="57"/>
  <c r="AH18" i="57"/>
  <c r="AH16" i="57"/>
  <c r="AH135" i="57"/>
  <c r="AH39" i="57"/>
  <c r="AH24" i="57"/>
  <c r="AH63" i="57"/>
  <c r="AH75" i="57"/>
  <c r="J16" i="57"/>
  <c r="AI68" i="57"/>
  <c r="J22" i="57"/>
  <c r="AK29" i="57"/>
  <c r="AJ39" i="57"/>
  <c r="AJ75" i="57"/>
  <c r="AJ19" i="57"/>
  <c r="AJ24" i="57"/>
  <c r="AJ18" i="57"/>
  <c r="AJ20" i="57"/>
  <c r="AJ51" i="57"/>
  <c r="AJ23" i="57"/>
  <c r="AJ16" i="57"/>
  <c r="AJ63" i="57"/>
  <c r="AJ111" i="57"/>
  <c r="AJ22" i="57"/>
  <c r="AJ123" i="57"/>
  <c r="AJ17" i="57"/>
  <c r="U95" i="61"/>
  <c r="U129" i="61"/>
  <c r="AI80" i="61"/>
  <c r="AI92" i="61"/>
  <c r="AI94" i="57"/>
  <c r="AI117" i="57"/>
  <c r="AI93" i="57"/>
  <c r="AI44" i="57"/>
  <c r="AI89" i="57"/>
  <c r="AI90" i="57"/>
  <c r="AI105" i="57"/>
  <c r="AI91" i="57"/>
  <c r="AI56" i="57"/>
  <c r="E136" i="61"/>
  <c r="AL27" i="61"/>
  <c r="AL15" i="61"/>
  <c r="E27" i="61"/>
  <c r="J18" i="57"/>
  <c r="AC87" i="57"/>
  <c r="J135" i="57"/>
  <c r="E36" i="61"/>
  <c r="AJ135" i="57"/>
  <c r="AJ87" i="57"/>
  <c r="Y44" i="57"/>
  <c r="Y92" i="57"/>
  <c r="B18" i="57"/>
  <c r="B15" i="57"/>
  <c r="G19" i="57"/>
  <c r="G22" i="57"/>
  <c r="G75" i="57"/>
  <c r="AK19" i="57"/>
  <c r="AK123" i="57"/>
  <c r="AK21" i="57"/>
  <c r="AK63" i="57"/>
  <c r="AK18" i="57"/>
  <c r="AK24" i="57"/>
  <c r="AK23" i="57"/>
  <c r="AK17" i="57"/>
  <c r="AK16" i="57"/>
  <c r="AK15" i="57"/>
  <c r="G135" i="57"/>
  <c r="AK135" i="57"/>
  <c r="G51" i="57"/>
  <c r="G17" i="57"/>
  <c r="B135" i="57"/>
  <c r="AK20" i="57"/>
  <c r="I88" i="57"/>
  <c r="I29" i="57"/>
  <c r="AF141" i="57"/>
  <c r="W20" i="57"/>
  <c r="W129" i="57"/>
  <c r="X33" i="57"/>
  <c r="X27" i="57"/>
  <c r="W31" i="61"/>
  <c r="D87" i="61"/>
  <c r="AA24" i="57"/>
  <c r="D129" i="61"/>
  <c r="AA123" i="57"/>
  <c r="W76" i="61"/>
  <c r="AF87" i="57"/>
  <c r="AF93" i="57"/>
  <c r="C95" i="57"/>
  <c r="C87" i="57"/>
  <c r="I76" i="57"/>
  <c r="Y95" i="61"/>
  <c r="D20" i="61"/>
  <c r="O96" i="57"/>
  <c r="AA99" i="57"/>
  <c r="AK80" i="61"/>
  <c r="AK20" i="61"/>
  <c r="AK51" i="61"/>
  <c r="AK17" i="61"/>
  <c r="I34" i="57"/>
  <c r="C44" i="57"/>
  <c r="W93" i="57"/>
  <c r="W91" i="57"/>
  <c r="AF105" i="57"/>
  <c r="X28" i="57"/>
  <c r="X36" i="57"/>
  <c r="X40" i="57"/>
  <c r="AA63" i="57"/>
  <c r="W68" i="57"/>
  <c r="D95" i="61"/>
  <c r="I90" i="61"/>
  <c r="Y129" i="61"/>
  <c r="W117" i="57"/>
  <c r="AA20" i="57"/>
  <c r="AA23" i="57"/>
  <c r="I56" i="61"/>
  <c r="AF92" i="57"/>
  <c r="AF91" i="57"/>
  <c r="C105" i="57"/>
  <c r="C93" i="57"/>
  <c r="O141" i="57"/>
  <c r="D23" i="61"/>
  <c r="X15" i="57"/>
  <c r="C129" i="57"/>
  <c r="O89" i="57"/>
  <c r="AF80" i="57"/>
  <c r="D88" i="61"/>
  <c r="I52" i="57"/>
  <c r="X136" i="57"/>
  <c r="W105" i="57"/>
  <c r="AK95" i="61"/>
  <c r="W44" i="57"/>
  <c r="AA87" i="57"/>
  <c r="I112" i="57"/>
  <c r="D75" i="61"/>
  <c r="J19" i="61"/>
  <c r="I40" i="57"/>
  <c r="O44" i="57"/>
  <c r="AF90" i="57"/>
  <c r="C20" i="57"/>
  <c r="AF68" i="57"/>
  <c r="C90" i="57"/>
  <c r="AF56" i="57"/>
  <c r="AF29" i="57"/>
  <c r="AF32" i="57"/>
  <c r="J35" i="57"/>
  <c r="E27" i="57"/>
  <c r="AF76" i="57"/>
  <c r="AF88" i="57"/>
  <c r="U76" i="57"/>
  <c r="P40" i="57"/>
  <c r="U29" i="57"/>
  <c r="AC90" i="57"/>
  <c r="AC88" i="57"/>
  <c r="AF27" i="57"/>
  <c r="AF31" i="57"/>
  <c r="L75" i="57"/>
  <c r="R56" i="57"/>
  <c r="AC32" i="57"/>
  <c r="J27" i="57"/>
  <c r="U40" i="57"/>
  <c r="J124" i="57"/>
  <c r="R35" i="61"/>
  <c r="R93" i="57"/>
  <c r="U64" i="57"/>
  <c r="AI87" i="61"/>
  <c r="B124" i="61"/>
  <c r="E64" i="57"/>
  <c r="AI20" i="61"/>
  <c r="R68" i="57"/>
  <c r="AJ124" i="61"/>
  <c r="P64" i="57"/>
  <c r="R124" i="61"/>
  <c r="AF112" i="57"/>
  <c r="R117" i="57"/>
  <c r="AF52" i="57"/>
  <c r="R105" i="57"/>
  <c r="AC56" i="57"/>
  <c r="AI64" i="57"/>
  <c r="AK95" i="57"/>
  <c r="AF15" i="57"/>
  <c r="AF136" i="57"/>
  <c r="U31" i="57"/>
  <c r="U30" i="57"/>
  <c r="AC91" i="57"/>
  <c r="AF34" i="57"/>
  <c r="AF33" i="57"/>
  <c r="AC20" i="57"/>
  <c r="AC68" i="57"/>
  <c r="L23" i="57"/>
  <c r="J32" i="57"/>
  <c r="P52" i="57"/>
  <c r="R91" i="57"/>
  <c r="R90" i="57"/>
  <c r="P29" i="57"/>
  <c r="L27" i="57"/>
  <c r="AF64" i="57"/>
  <c r="AJ35" i="61"/>
  <c r="E136" i="57"/>
  <c r="AC105" i="57"/>
  <c r="AI29" i="57"/>
  <c r="J112" i="57"/>
  <c r="U52" i="57"/>
  <c r="J15" i="57"/>
  <c r="AF100" i="57"/>
  <c r="P112" i="57"/>
  <c r="AF30" i="57"/>
  <c r="L15" i="57"/>
  <c r="J30" i="57"/>
  <c r="R95" i="57"/>
  <c r="R94" i="57"/>
  <c r="AI19" i="61"/>
  <c r="E30" i="57"/>
  <c r="J88" i="57"/>
  <c r="E76" i="57"/>
  <c r="V30" i="57"/>
  <c r="V34" i="57"/>
  <c r="V40" i="57"/>
  <c r="V88" i="57"/>
  <c r="V112" i="57"/>
  <c r="V31" i="57"/>
  <c r="V35" i="57"/>
  <c r="V76" i="57"/>
  <c r="V124" i="57"/>
  <c r="V36" i="57"/>
  <c r="V29" i="57"/>
  <c r="V136" i="57"/>
  <c r="L123" i="61"/>
  <c r="S19" i="61"/>
  <c r="E90" i="57"/>
  <c r="E89" i="57"/>
  <c r="E141" i="57"/>
  <c r="E129" i="57"/>
  <c r="E96" i="57"/>
  <c r="E117" i="57"/>
  <c r="E44" i="57"/>
  <c r="E87" i="57"/>
  <c r="E94" i="57"/>
  <c r="E92" i="57"/>
  <c r="Y123" i="61"/>
  <c r="Y20" i="61"/>
  <c r="Y87" i="61"/>
  <c r="Y23" i="61"/>
  <c r="AJ15" i="61"/>
  <c r="AJ123" i="61"/>
  <c r="AG96" i="61"/>
  <c r="AG141" i="61"/>
  <c r="Y117" i="57"/>
  <c r="Z76" i="57"/>
  <c r="E68" i="57"/>
  <c r="V32" i="57"/>
  <c r="Y32" i="57"/>
  <c r="Y129" i="57"/>
  <c r="Y95" i="57"/>
  <c r="Y93" i="57"/>
  <c r="Y105" i="57"/>
  <c r="Y80" i="57"/>
  <c r="Y141" i="57"/>
  <c r="Y94" i="57"/>
  <c r="Y89" i="57"/>
  <c r="Y96" i="57"/>
  <c r="Y88" i="57"/>
  <c r="B39" i="57"/>
  <c r="B27" i="57"/>
  <c r="B63" i="57"/>
  <c r="B19" i="57"/>
  <c r="B21" i="57"/>
  <c r="B51" i="57"/>
  <c r="B75" i="57"/>
  <c r="B24" i="57"/>
  <c r="B16" i="57"/>
  <c r="B17" i="57"/>
  <c r="N91" i="57"/>
  <c r="N95" i="57"/>
  <c r="N129" i="57"/>
  <c r="N56" i="57"/>
  <c r="N94" i="57"/>
  <c r="N92" i="57"/>
  <c r="N68" i="57"/>
  <c r="N105" i="57"/>
  <c r="N90" i="57"/>
  <c r="N88" i="57"/>
  <c r="N32" i="57"/>
  <c r="N117" i="57"/>
  <c r="I18" i="57"/>
  <c r="I19" i="57"/>
  <c r="I22" i="57"/>
  <c r="I20" i="57"/>
  <c r="I39" i="57"/>
  <c r="I111" i="57"/>
  <c r="I63" i="57"/>
  <c r="I21" i="57"/>
  <c r="I15" i="57"/>
  <c r="I17" i="57"/>
  <c r="Z40" i="57"/>
  <c r="Z30" i="57"/>
  <c r="Z64" i="57"/>
  <c r="Z88" i="57"/>
  <c r="Z32" i="57"/>
  <c r="Z28" i="57"/>
  <c r="Z124" i="57"/>
  <c r="Z27" i="57"/>
  <c r="Z31" i="57"/>
  <c r="I87" i="57"/>
  <c r="I27" i="57"/>
  <c r="N80" i="57"/>
  <c r="L23" i="61"/>
  <c r="E20" i="57"/>
  <c r="N93" i="57"/>
  <c r="I75" i="57"/>
  <c r="B99" i="57"/>
  <c r="E80" i="57"/>
  <c r="Y90" i="57"/>
  <c r="N87" i="57"/>
  <c r="S75" i="61"/>
  <c r="E56" i="57"/>
  <c r="I99" i="57"/>
  <c r="V28" i="57"/>
  <c r="Z15" i="57"/>
  <c r="I51" i="57"/>
  <c r="E91" i="57"/>
  <c r="AK92" i="57"/>
  <c r="AK80" i="57"/>
  <c r="AI40" i="57"/>
  <c r="AI30" i="57"/>
  <c r="AK129" i="57"/>
  <c r="AK32" i="57"/>
  <c r="AK68" i="57"/>
  <c r="AK88" i="57"/>
  <c r="AK91" i="57"/>
  <c r="AJ30" i="57"/>
  <c r="AJ64" i="57"/>
  <c r="AJ40" i="57"/>
  <c r="U136" i="57"/>
  <c r="AI33" i="57"/>
  <c r="AK89" i="57"/>
  <c r="AK93" i="57"/>
  <c r="AI112" i="57"/>
  <c r="AK105" i="57"/>
  <c r="AI32" i="57"/>
  <c r="AK90" i="57"/>
  <c r="AK56" i="57"/>
  <c r="L135" i="57"/>
  <c r="AJ15" i="57"/>
  <c r="AK44" i="57"/>
  <c r="AI100" i="57"/>
  <c r="AK87" i="57"/>
  <c r="AI52" i="57"/>
  <c r="AI88" i="57"/>
  <c r="AI34" i="57"/>
  <c r="AK96" i="57"/>
  <c r="AK141" i="57"/>
  <c r="E29" i="57"/>
  <c r="E35" i="57"/>
  <c r="B29" i="61"/>
  <c r="AJ136" i="57"/>
  <c r="AJ27" i="57"/>
  <c r="AJ35" i="57"/>
  <c r="AJ28" i="57"/>
  <c r="AJ31" i="57"/>
  <c r="AJ29" i="57"/>
  <c r="J136" i="57"/>
  <c r="E15" i="57"/>
  <c r="L39" i="57"/>
  <c r="L19" i="57"/>
  <c r="L16" i="57"/>
  <c r="J28" i="57"/>
  <c r="J64" i="57"/>
  <c r="L123" i="57"/>
  <c r="P30" i="57"/>
  <c r="P28" i="57"/>
  <c r="AJ27" i="61"/>
  <c r="E40" i="57"/>
  <c r="E34" i="57"/>
  <c r="E31" i="57"/>
  <c r="E32" i="57"/>
  <c r="B35" i="61"/>
  <c r="E88" i="57"/>
  <c r="J40" i="57"/>
  <c r="AK75" i="61"/>
  <c r="AK123" i="61"/>
  <c r="AJ112" i="57"/>
  <c r="AK87" i="61"/>
  <c r="AJ33" i="57"/>
  <c r="AJ88" i="57"/>
  <c r="AJ124" i="57"/>
  <c r="AJ100" i="57"/>
  <c r="AJ32" i="57"/>
  <c r="AJ76" i="57"/>
  <c r="L18" i="57"/>
  <c r="J34" i="57"/>
  <c r="P34" i="57"/>
  <c r="E52" i="57"/>
  <c r="B52" i="61"/>
  <c r="E36" i="57"/>
  <c r="E28" i="57"/>
  <c r="E124" i="57"/>
  <c r="Y96" i="61"/>
  <c r="AK129" i="61"/>
  <c r="AJ34" i="57"/>
  <c r="AJ36" i="57"/>
  <c r="AL29" i="57"/>
  <c r="AM76" i="57"/>
  <c r="AM32" i="57"/>
  <c r="AM29" i="57"/>
  <c r="AL39" i="57"/>
  <c r="AM136" i="57"/>
  <c r="AL40" i="57"/>
  <c r="AL28" i="57"/>
  <c r="AM27" i="57"/>
  <c r="AL125" i="57"/>
  <c r="AM35" i="57"/>
  <c r="AM15" i="57"/>
  <c r="AL52" i="57"/>
  <c r="AL53" i="57"/>
  <c r="AL41" i="57"/>
  <c r="AL78" i="57"/>
  <c r="AL126" i="57"/>
  <c r="AM124" i="57"/>
  <c r="AL77" i="57"/>
  <c r="AL47" i="57"/>
  <c r="AM36" i="57"/>
  <c r="AL43" i="57"/>
  <c r="AL59" i="57"/>
  <c r="AL55" i="57"/>
  <c r="AM31" i="57"/>
  <c r="AM28" i="57"/>
  <c r="AL51" i="57"/>
  <c r="AL113" i="57"/>
  <c r="AL114" i="57"/>
  <c r="AL131" i="57"/>
  <c r="AM54" i="57"/>
  <c r="AL130" i="57"/>
  <c r="AL116" i="57"/>
  <c r="AM40" i="57"/>
  <c r="AM52" i="57"/>
  <c r="AL34" i="57"/>
  <c r="AL46" i="57"/>
  <c r="AL82" i="57"/>
  <c r="AL112" i="57"/>
  <c r="AL58" i="57"/>
  <c r="AL22" i="57"/>
  <c r="AL111" i="57"/>
  <c r="AM30" i="57"/>
  <c r="AM71" i="57"/>
  <c r="AM66" i="57"/>
  <c r="AL143" i="57"/>
  <c r="AL107" i="57"/>
  <c r="AL140" i="57"/>
  <c r="AM65" i="57"/>
  <c r="AM63" i="57"/>
  <c r="AL100" i="57"/>
  <c r="AL120" i="57"/>
  <c r="AL118" i="57"/>
  <c r="AL106" i="57"/>
  <c r="AM68" i="57"/>
  <c r="AM42" i="57"/>
  <c r="AM139" i="57"/>
  <c r="AM72" i="57"/>
  <c r="AM91" i="57"/>
  <c r="AL36" i="57"/>
  <c r="AL33" i="57"/>
  <c r="AL108" i="57"/>
  <c r="AL138" i="57"/>
  <c r="AL132" i="57"/>
  <c r="AL84" i="57"/>
  <c r="AL60" i="57"/>
  <c r="AL142" i="57"/>
  <c r="AL102" i="57"/>
  <c r="AL45" i="57"/>
  <c r="AM79" i="57"/>
  <c r="AL48" i="57"/>
  <c r="AM67" i="57"/>
  <c r="AL136" i="57"/>
  <c r="AL144" i="57"/>
  <c r="AL135" i="57"/>
  <c r="AL104" i="57"/>
  <c r="AL21" i="57"/>
  <c r="AL57" i="57"/>
  <c r="AL81" i="57"/>
  <c r="AM18" i="57"/>
  <c r="AM64" i="57"/>
  <c r="AL101" i="57"/>
  <c r="AL137" i="57"/>
  <c r="Y54" i="57"/>
  <c r="Y139" i="57"/>
  <c r="X105" i="57"/>
  <c r="AC35" i="57"/>
  <c r="AC23" i="57"/>
  <c r="Z66" i="57"/>
  <c r="X89" i="57"/>
  <c r="Y21" i="57"/>
  <c r="X104" i="57"/>
  <c r="Y20" i="57"/>
  <c r="J142" i="57"/>
  <c r="U137" i="57"/>
  <c r="E59" i="61"/>
  <c r="U128" i="57"/>
  <c r="Y51" i="57"/>
  <c r="Y64" i="57"/>
  <c r="Y99" i="57"/>
  <c r="Y115" i="57"/>
  <c r="G112" i="57"/>
  <c r="Y19" i="57"/>
  <c r="Y16" i="57"/>
  <c r="Y22" i="57"/>
  <c r="G36" i="57"/>
  <c r="Y135" i="57"/>
  <c r="Y79" i="57"/>
  <c r="Y71" i="57"/>
  <c r="L139" i="57"/>
  <c r="J106" i="57"/>
  <c r="J118" i="57"/>
  <c r="L140" i="57"/>
  <c r="J33" i="57"/>
  <c r="U48" i="57"/>
  <c r="J103" i="57"/>
  <c r="U72" i="57"/>
  <c r="AC129" i="57"/>
  <c r="U83" i="57"/>
  <c r="U127" i="57"/>
  <c r="H107" i="57"/>
  <c r="J69" i="57"/>
  <c r="L132" i="57"/>
  <c r="L36" i="57"/>
  <c r="AC59" i="57"/>
  <c r="H92" i="57"/>
  <c r="Z78" i="57"/>
  <c r="P116" i="57"/>
  <c r="K93" i="57"/>
  <c r="K56" i="57"/>
  <c r="P102" i="57"/>
  <c r="Z41" i="57"/>
  <c r="D33" i="57"/>
  <c r="K87" i="57"/>
  <c r="Z55" i="57"/>
  <c r="X96" i="57"/>
  <c r="P78" i="57"/>
  <c r="H80" i="57"/>
  <c r="H137" i="57"/>
  <c r="P81" i="57"/>
  <c r="D64" i="57"/>
  <c r="D40" i="57"/>
  <c r="Z56" i="57"/>
  <c r="H44" i="57"/>
  <c r="AE18" i="57"/>
  <c r="AE51" i="57"/>
  <c r="D34" i="57"/>
  <c r="P57" i="57"/>
  <c r="P67" i="57"/>
  <c r="D32" i="57"/>
  <c r="K29" i="57"/>
  <c r="K64" i="57"/>
  <c r="H78" i="57"/>
  <c r="Y39" i="57"/>
  <c r="Y24" i="57"/>
  <c r="Y15" i="57"/>
  <c r="Y87" i="57"/>
  <c r="Y123" i="57"/>
  <c r="AE41" i="57"/>
  <c r="Y27" i="57"/>
  <c r="Y63" i="57"/>
  <c r="Y75" i="57"/>
  <c r="Y111" i="57"/>
  <c r="Y17" i="57"/>
  <c r="G15" i="57"/>
  <c r="K15" i="57"/>
  <c r="H84" i="57"/>
  <c r="K27" i="57"/>
  <c r="K30" i="57"/>
  <c r="H140" i="57"/>
  <c r="H55" i="57"/>
  <c r="C55" i="57"/>
  <c r="H128" i="57"/>
  <c r="H82" i="57"/>
  <c r="K34" i="57"/>
  <c r="K33" i="57"/>
  <c r="K100" i="57"/>
  <c r="K112" i="57"/>
  <c r="K52" i="57"/>
  <c r="K124" i="57"/>
  <c r="H83" i="57"/>
  <c r="K35" i="57"/>
  <c r="K95" i="57"/>
  <c r="P101" i="57"/>
  <c r="Z52" i="57"/>
  <c r="D100" i="57"/>
  <c r="H46" i="57"/>
  <c r="AE23" i="57"/>
  <c r="D31" i="57"/>
  <c r="D35" i="57"/>
  <c r="D88" i="57"/>
  <c r="K91" i="57"/>
  <c r="K90" i="57"/>
  <c r="X32" i="57"/>
  <c r="K129" i="57"/>
  <c r="G35" i="57"/>
  <c r="G29" i="57"/>
  <c r="G34" i="57"/>
  <c r="G124" i="57"/>
  <c r="Z90" i="57"/>
  <c r="P104" i="57"/>
  <c r="P100" i="57"/>
  <c r="Z54" i="57"/>
  <c r="Z51" i="57"/>
  <c r="Z53" i="57"/>
  <c r="K20" i="57"/>
  <c r="P55" i="57"/>
  <c r="Z126" i="57"/>
  <c r="P33" i="57"/>
  <c r="K105" i="57"/>
  <c r="G76" i="57"/>
  <c r="P69" i="57"/>
  <c r="Z17" i="57"/>
  <c r="G136" i="57"/>
  <c r="X141" i="57"/>
  <c r="AE17" i="57"/>
  <c r="P77" i="57"/>
  <c r="D28" i="57"/>
  <c r="D30" i="57"/>
  <c r="K94" i="57"/>
  <c r="P118" i="57"/>
  <c r="P106" i="57"/>
  <c r="Z59" i="57"/>
  <c r="X93" i="57"/>
  <c r="X88" i="57"/>
  <c r="AE123" i="57"/>
  <c r="K88" i="57"/>
  <c r="Z102" i="57"/>
  <c r="X44" i="57"/>
  <c r="Z29" i="57"/>
  <c r="G27" i="57"/>
  <c r="G31" i="57"/>
  <c r="D124" i="57"/>
  <c r="P103" i="57"/>
  <c r="Z57" i="57"/>
  <c r="K68" i="57"/>
  <c r="X80" i="57"/>
  <c r="H77" i="57"/>
  <c r="P31" i="57"/>
  <c r="X87" i="57"/>
  <c r="X92" i="57"/>
  <c r="K32" i="57"/>
  <c r="P79" i="57"/>
  <c r="P76" i="57"/>
  <c r="P82" i="57"/>
  <c r="D112" i="57"/>
  <c r="AE27" i="57"/>
  <c r="U59" i="57"/>
  <c r="L144" i="57"/>
  <c r="U35" i="57"/>
  <c r="AC95" i="57"/>
  <c r="H104" i="57"/>
  <c r="L84" i="57"/>
  <c r="J99" i="57"/>
  <c r="U124" i="57"/>
  <c r="AE130" i="57"/>
  <c r="AE99" i="57"/>
  <c r="AE107" i="57"/>
  <c r="AC127" i="57"/>
  <c r="U144" i="57"/>
  <c r="J45" i="57"/>
  <c r="J21" i="57"/>
  <c r="L136" i="57"/>
  <c r="L137" i="57"/>
  <c r="H105" i="57"/>
  <c r="AC71" i="57"/>
  <c r="L48" i="57"/>
  <c r="L24" i="57"/>
  <c r="J130" i="57"/>
  <c r="L72" i="57"/>
  <c r="J108" i="57"/>
  <c r="J101" i="57"/>
  <c r="U71" i="57"/>
  <c r="U132" i="57"/>
  <c r="U125" i="57"/>
  <c r="AE101" i="57"/>
  <c r="AE103" i="57"/>
  <c r="AC123" i="57"/>
  <c r="AC124" i="57"/>
  <c r="U140" i="57"/>
  <c r="U139" i="57"/>
  <c r="AC107" i="57"/>
  <c r="U84" i="57"/>
  <c r="AG144" i="57"/>
  <c r="U60" i="57"/>
  <c r="U36" i="57"/>
  <c r="U47" i="57"/>
  <c r="U119" i="57"/>
  <c r="J105" i="57"/>
  <c r="J100" i="57"/>
  <c r="J107" i="57"/>
  <c r="AE102" i="57"/>
  <c r="AC130" i="57"/>
  <c r="U138" i="57"/>
  <c r="AE21" i="57"/>
  <c r="AE57" i="57"/>
  <c r="AC132" i="57"/>
  <c r="U131" i="57"/>
  <c r="U58" i="57"/>
  <c r="X43" i="57"/>
  <c r="X75" i="57"/>
  <c r="U114" i="57"/>
  <c r="AE42" i="57"/>
  <c r="AE39" i="57"/>
  <c r="AE125" i="57"/>
  <c r="AE65" i="57"/>
  <c r="X31" i="57"/>
  <c r="AE47" i="57"/>
  <c r="U34" i="57"/>
  <c r="AE45" i="57"/>
  <c r="AE16" i="57"/>
  <c r="F20" i="57"/>
  <c r="P59" i="57"/>
  <c r="R32" i="57"/>
  <c r="P119" i="57"/>
  <c r="U120" i="57"/>
  <c r="U115" i="57"/>
  <c r="U116" i="57"/>
  <c r="H81" i="57"/>
  <c r="U70" i="57"/>
  <c r="F135" i="57"/>
  <c r="P127" i="57"/>
  <c r="H142" i="57"/>
  <c r="F16" i="57"/>
  <c r="F18" i="57"/>
  <c r="F87" i="57"/>
  <c r="U82" i="57"/>
  <c r="AG78" i="57"/>
  <c r="U46" i="57"/>
  <c r="X76" i="57"/>
  <c r="X81" i="57"/>
  <c r="U112" i="57"/>
  <c r="X19" i="57"/>
  <c r="U143" i="57"/>
  <c r="X140" i="57"/>
  <c r="F24" i="57"/>
  <c r="F39" i="57"/>
  <c r="X84" i="57"/>
  <c r="U113" i="57"/>
  <c r="F63" i="57"/>
  <c r="AG126" i="57"/>
  <c r="W27" i="57"/>
  <c r="W34" i="57"/>
  <c r="AG41" i="57"/>
  <c r="AG102" i="57"/>
  <c r="AG114" i="57"/>
  <c r="AG57" i="57"/>
  <c r="AG53" i="57"/>
  <c r="AG55" i="57"/>
  <c r="AG60" i="57"/>
  <c r="AG90" i="57"/>
  <c r="AG58" i="57"/>
  <c r="AG56" i="57"/>
  <c r="W88" i="57"/>
  <c r="AG48" i="57"/>
  <c r="AG84" i="57"/>
  <c r="AG141" i="57"/>
  <c r="AG140" i="57"/>
  <c r="AG96" i="57"/>
  <c r="AG120" i="57"/>
  <c r="AG143" i="57"/>
  <c r="AG137" i="57"/>
  <c r="AG108" i="57"/>
  <c r="AG138" i="57"/>
  <c r="AG142" i="57"/>
  <c r="R52" i="57"/>
  <c r="H47" i="57"/>
  <c r="H48" i="57"/>
  <c r="H89" i="57"/>
  <c r="H113" i="57"/>
  <c r="H43" i="57"/>
  <c r="H45" i="57"/>
  <c r="H125" i="57"/>
  <c r="R88" i="57"/>
  <c r="H41" i="57"/>
  <c r="R64" i="57"/>
  <c r="Y42" i="57"/>
  <c r="H102" i="57"/>
  <c r="H101" i="57"/>
  <c r="Y127" i="57"/>
  <c r="H130" i="57"/>
  <c r="P107" i="57"/>
  <c r="Y72" i="57"/>
  <c r="Y65" i="57"/>
  <c r="Y70" i="57"/>
  <c r="H93" i="57"/>
  <c r="P128" i="57"/>
  <c r="H118" i="57"/>
  <c r="Y18" i="57"/>
  <c r="H108" i="57"/>
  <c r="Y91" i="57"/>
  <c r="Y67" i="57"/>
  <c r="Y68" i="57"/>
  <c r="P131" i="57"/>
  <c r="P124" i="57"/>
  <c r="P125" i="57"/>
  <c r="Y30" i="57"/>
  <c r="Y103" i="57"/>
  <c r="H106" i="57"/>
  <c r="Y69" i="57"/>
  <c r="P35" i="57"/>
  <c r="P130" i="57"/>
  <c r="P126" i="57"/>
  <c r="P71" i="57"/>
  <c r="P83" i="57"/>
  <c r="R34" i="57"/>
  <c r="R35" i="57"/>
  <c r="R124" i="57"/>
  <c r="R112" i="57"/>
  <c r="R30" i="57"/>
  <c r="R33" i="57"/>
  <c r="C77" i="57"/>
  <c r="R100" i="57"/>
  <c r="C43" i="57"/>
  <c r="R29" i="57"/>
  <c r="W124" i="57"/>
  <c r="W100" i="57"/>
  <c r="W15" i="57"/>
  <c r="W33" i="57"/>
  <c r="W30" i="57"/>
  <c r="W64" i="57"/>
  <c r="W35" i="57"/>
  <c r="W32" i="57"/>
  <c r="U24" i="57"/>
  <c r="U111" i="57"/>
  <c r="U63" i="57"/>
  <c r="AE87" i="57"/>
  <c r="AE56" i="57"/>
  <c r="T80" i="57"/>
  <c r="Q94" i="57"/>
  <c r="F41" i="57"/>
  <c r="Q118" i="57"/>
  <c r="Q117" i="57"/>
  <c r="U23" i="57"/>
  <c r="U16" i="57"/>
  <c r="AE91" i="57"/>
  <c r="U39" i="57"/>
  <c r="Q58" i="57"/>
  <c r="Q120" i="57"/>
  <c r="Q116" i="57"/>
  <c r="AE44" i="57"/>
  <c r="U123" i="57"/>
  <c r="Q46" i="57"/>
  <c r="AE105" i="57"/>
  <c r="U135" i="57"/>
  <c r="Q131" i="57"/>
  <c r="U19" i="57"/>
  <c r="U18" i="57"/>
  <c r="U22" i="57"/>
  <c r="AE89" i="57"/>
  <c r="Q119" i="57"/>
  <c r="Q114" i="57"/>
  <c r="Q113" i="57"/>
  <c r="AE129" i="57"/>
  <c r="Q22" i="57"/>
  <c r="U27" i="57"/>
  <c r="AE90" i="57"/>
  <c r="Q70" i="57"/>
  <c r="U51" i="57"/>
  <c r="U17" i="57"/>
  <c r="U15" i="57"/>
  <c r="AE95" i="57"/>
  <c r="AE93" i="57"/>
  <c r="Q106" i="57"/>
  <c r="Q111" i="57"/>
  <c r="Q115" i="57"/>
  <c r="Q143" i="57"/>
  <c r="AE20" i="57"/>
  <c r="AD23" i="57"/>
  <c r="C78" i="57"/>
  <c r="C81" i="57"/>
  <c r="C19" i="57"/>
  <c r="C83" i="57"/>
  <c r="C104" i="57"/>
  <c r="C128" i="57"/>
  <c r="C76" i="57"/>
  <c r="C80" i="57"/>
  <c r="C75" i="57"/>
  <c r="C92" i="57"/>
  <c r="H70" i="57"/>
  <c r="J114" i="57"/>
  <c r="J138" i="57"/>
  <c r="J58" i="57"/>
  <c r="H91" i="57"/>
  <c r="H139" i="57"/>
  <c r="J66" i="57"/>
  <c r="J60" i="57"/>
  <c r="H69" i="57"/>
  <c r="W112" i="57"/>
  <c r="AC125" i="57"/>
  <c r="AC45" i="57"/>
  <c r="AE35" i="57"/>
  <c r="AE64" i="57"/>
  <c r="AC72" i="57"/>
  <c r="AC41" i="57"/>
  <c r="AE124" i="57"/>
  <c r="AC16" i="57"/>
  <c r="AC42" i="57"/>
  <c r="AC39" i="57"/>
  <c r="N141" i="57"/>
  <c r="AE32" i="57"/>
  <c r="AE15" i="57"/>
  <c r="AC53" i="57"/>
  <c r="AC89" i="57"/>
  <c r="AC65" i="57"/>
  <c r="AC28" i="57"/>
  <c r="AC44" i="57"/>
  <c r="AC47" i="57"/>
  <c r="N142" i="57"/>
  <c r="AC101" i="57"/>
  <c r="AE88" i="57"/>
  <c r="AC40" i="57"/>
  <c r="AE100" i="57"/>
  <c r="AC46" i="57"/>
  <c r="Z137" i="57"/>
  <c r="F127" i="57"/>
  <c r="F129" i="57"/>
  <c r="F144" i="57"/>
  <c r="Z141" i="57"/>
  <c r="F126" i="57"/>
  <c r="F125" i="57"/>
  <c r="Z84" i="57"/>
  <c r="Z132" i="57"/>
  <c r="F123" i="57"/>
  <c r="Z96" i="57"/>
  <c r="Z48" i="57"/>
  <c r="F47" i="57"/>
  <c r="Z142" i="57"/>
  <c r="Z140" i="57"/>
  <c r="Z144" i="57"/>
  <c r="F71" i="57"/>
  <c r="O75" i="57"/>
  <c r="Z136" i="57"/>
  <c r="Z139" i="57"/>
  <c r="Z138" i="57"/>
  <c r="O16" i="57"/>
  <c r="F23" i="57"/>
  <c r="F95" i="57"/>
  <c r="Z36" i="57"/>
  <c r="F132" i="57"/>
  <c r="Z108" i="57"/>
  <c r="Z60" i="57"/>
  <c r="Z72" i="57"/>
  <c r="F138" i="57"/>
  <c r="F53" i="57"/>
  <c r="Z24" i="57"/>
  <c r="Z135" i="57"/>
  <c r="O20" i="57"/>
  <c r="AC106" i="57"/>
  <c r="N24" i="57"/>
  <c r="AC142" i="57"/>
  <c r="N108" i="57"/>
  <c r="N143" i="57"/>
  <c r="N140" i="57"/>
  <c r="N132" i="57"/>
  <c r="AE28" i="57"/>
  <c r="AE30" i="57"/>
  <c r="AE52" i="57"/>
  <c r="W47" i="57"/>
  <c r="N72" i="57"/>
  <c r="N84" i="57"/>
  <c r="N36" i="57"/>
  <c r="N96" i="57"/>
  <c r="AC144" i="57"/>
  <c r="AE40" i="57"/>
  <c r="N135" i="57"/>
  <c r="N138" i="57"/>
  <c r="AE33" i="57"/>
  <c r="N120" i="57"/>
  <c r="N144" i="57"/>
  <c r="N139" i="57"/>
  <c r="N136" i="57"/>
  <c r="AE29" i="57"/>
  <c r="H72" i="57"/>
  <c r="H67" i="57"/>
  <c r="J102" i="57"/>
  <c r="J56" i="57"/>
  <c r="J54" i="57"/>
  <c r="H127" i="57"/>
  <c r="AD135" i="57"/>
  <c r="J52" i="57"/>
  <c r="J51" i="57"/>
  <c r="J57" i="57"/>
  <c r="H65" i="57"/>
  <c r="H71" i="57"/>
  <c r="H66" i="57"/>
  <c r="AD123" i="57"/>
  <c r="H115" i="57"/>
  <c r="J90" i="57"/>
  <c r="J17" i="57"/>
  <c r="H103" i="57"/>
  <c r="J29" i="57"/>
  <c r="J126" i="57"/>
  <c r="H79" i="57"/>
  <c r="H42" i="57"/>
  <c r="J59" i="57"/>
  <c r="J53" i="57"/>
  <c r="H68" i="57"/>
  <c r="S21" i="57"/>
  <c r="S142" i="57"/>
  <c r="S107" i="57"/>
  <c r="S57" i="57"/>
  <c r="AD51" i="57"/>
  <c r="AD63" i="57"/>
  <c r="AD99" i="57"/>
  <c r="AD17" i="57"/>
  <c r="AD18" i="57"/>
  <c r="AD111" i="57"/>
  <c r="AD21" i="57"/>
  <c r="AD22" i="57"/>
  <c r="AC24" i="57"/>
  <c r="AC135" i="57"/>
  <c r="F51" i="57"/>
  <c r="AC48" i="57"/>
  <c r="F66" i="57"/>
  <c r="F17" i="57"/>
  <c r="AC108" i="57"/>
  <c r="AC36" i="57"/>
  <c r="AC136" i="57"/>
  <c r="AC138" i="57"/>
  <c r="AC141" i="57"/>
  <c r="F60" i="57"/>
  <c r="F54" i="57"/>
  <c r="AC60" i="57"/>
  <c r="AC96" i="57"/>
  <c r="AC139" i="57"/>
  <c r="AC137" i="57"/>
  <c r="F59" i="57"/>
  <c r="F56" i="57"/>
  <c r="S99" i="57"/>
  <c r="S106" i="57"/>
  <c r="S108" i="57"/>
  <c r="S118" i="57"/>
  <c r="S81" i="57"/>
  <c r="S103" i="57"/>
  <c r="S104" i="57"/>
  <c r="S102" i="57"/>
  <c r="S130" i="57"/>
  <c r="O39" i="57"/>
  <c r="O135" i="57"/>
  <c r="O87" i="57"/>
  <c r="O19" i="57"/>
  <c r="G142" i="57"/>
  <c r="W16" i="57"/>
  <c r="T20" i="57"/>
  <c r="T91" i="57"/>
  <c r="B132" i="57"/>
  <c r="AA124" i="57"/>
  <c r="B71" i="57"/>
  <c r="AC143" i="57"/>
  <c r="X55" i="57"/>
  <c r="B123" i="57"/>
  <c r="W40" i="57"/>
  <c r="W89" i="57"/>
  <c r="T44" i="57"/>
  <c r="W28" i="57"/>
  <c r="W65" i="57"/>
  <c r="T87" i="57"/>
  <c r="T92" i="57"/>
  <c r="T93" i="57"/>
  <c r="T32" i="57"/>
  <c r="X57" i="57"/>
  <c r="B126" i="57"/>
  <c r="B128" i="57"/>
  <c r="B107" i="57"/>
  <c r="B47" i="57"/>
  <c r="W46" i="57"/>
  <c r="W125" i="57"/>
  <c r="T141" i="57"/>
  <c r="W113" i="57"/>
  <c r="B83" i="57"/>
  <c r="T88" i="57"/>
  <c r="T90" i="57"/>
  <c r="T96" i="57"/>
  <c r="T56" i="57"/>
  <c r="X51" i="57"/>
  <c r="B124" i="57"/>
  <c r="T68" i="57"/>
  <c r="B59" i="57"/>
  <c r="B35" i="57"/>
  <c r="W42" i="57"/>
  <c r="B23" i="57"/>
  <c r="T89" i="57"/>
  <c r="B125" i="57"/>
  <c r="B127" i="57"/>
  <c r="B130" i="57"/>
  <c r="W101" i="57"/>
  <c r="W45" i="57"/>
  <c r="W39" i="57"/>
  <c r="G33" i="57"/>
  <c r="G130" i="57"/>
  <c r="G99" i="57"/>
  <c r="G104" i="57"/>
  <c r="G118" i="57"/>
  <c r="G100" i="57"/>
  <c r="G102" i="57"/>
  <c r="G108" i="57"/>
  <c r="G57" i="57"/>
  <c r="G107" i="57"/>
  <c r="G106" i="57"/>
  <c r="G81" i="57"/>
  <c r="G21" i="57"/>
  <c r="D87" i="57"/>
  <c r="X53" i="57"/>
  <c r="X56" i="57"/>
  <c r="X29" i="57"/>
  <c r="X41" i="57"/>
  <c r="X102" i="57"/>
  <c r="D39" i="57"/>
  <c r="X78" i="57"/>
  <c r="X60" i="57"/>
  <c r="X52" i="57"/>
  <c r="X90" i="57"/>
  <c r="X17" i="57"/>
  <c r="AC118" i="57"/>
  <c r="AA76" i="57"/>
  <c r="K53" i="57"/>
  <c r="K89" i="57"/>
  <c r="K46" i="57"/>
  <c r="K65" i="57"/>
  <c r="K40" i="57"/>
  <c r="K125" i="57"/>
  <c r="K45" i="57"/>
  <c r="K42" i="57"/>
  <c r="K16" i="57"/>
  <c r="K47" i="57"/>
  <c r="K44" i="57"/>
  <c r="K113" i="57"/>
  <c r="K28" i="57"/>
  <c r="K41" i="57"/>
  <c r="K39" i="57"/>
  <c r="AA33" i="57"/>
  <c r="D15" i="57"/>
  <c r="AC111" i="57"/>
  <c r="D21" i="57"/>
  <c r="AC70" i="57"/>
  <c r="AA15" i="57"/>
  <c r="AC117" i="57"/>
  <c r="D111" i="57"/>
  <c r="D19" i="57"/>
  <c r="AC114" i="57"/>
  <c r="AC119" i="57"/>
  <c r="AC120" i="57"/>
  <c r="AA100" i="57"/>
  <c r="AA32" i="57"/>
  <c r="AA31" i="57"/>
  <c r="AC94" i="57"/>
  <c r="D63" i="57"/>
  <c r="AA36" i="57"/>
  <c r="D18" i="57"/>
  <c r="D16" i="57"/>
  <c r="AA64" i="57"/>
  <c r="AA136" i="57"/>
  <c r="D123" i="57"/>
  <c r="AC22" i="57"/>
  <c r="AC34" i="57"/>
  <c r="AC115" i="57"/>
  <c r="AC131" i="57"/>
  <c r="D27" i="57"/>
  <c r="D75" i="57"/>
  <c r="AA27" i="57"/>
  <c r="D20" i="57"/>
  <c r="AA35" i="57"/>
  <c r="AA30" i="57"/>
  <c r="D23" i="57"/>
  <c r="D22" i="57"/>
  <c r="AA88" i="57"/>
  <c r="AC112" i="57"/>
  <c r="AC113" i="57"/>
  <c r="U83" i="61"/>
  <c r="P59" i="61"/>
  <c r="AC144" i="61"/>
  <c r="M15" i="61"/>
  <c r="E29" i="61"/>
  <c r="E52" i="61"/>
  <c r="Y36" i="61"/>
  <c r="Y27" i="61"/>
  <c r="AE99" i="61"/>
  <c r="Q55" i="61"/>
  <c r="N96" i="61"/>
  <c r="N80" i="61"/>
  <c r="T92" i="61"/>
  <c r="W27" i="61"/>
  <c r="F47" i="61"/>
  <c r="L16" i="61"/>
  <c r="AA128" i="61"/>
  <c r="E56" i="61"/>
  <c r="E138" i="61"/>
  <c r="F125" i="61"/>
  <c r="Q78" i="61"/>
  <c r="U87" i="61"/>
  <c r="N135" i="61"/>
  <c r="AF31" i="61"/>
  <c r="U89" i="61"/>
  <c r="Y35" i="61"/>
  <c r="N87" i="61"/>
  <c r="U123" i="61"/>
  <c r="Y88" i="61"/>
  <c r="P53" i="61"/>
  <c r="Q141" i="61"/>
  <c r="F42" i="61"/>
  <c r="AA125" i="61"/>
  <c r="L24" i="61"/>
  <c r="T84" i="61"/>
  <c r="Y19" i="61"/>
  <c r="AE115" i="61"/>
  <c r="AE111" i="61"/>
  <c r="E35" i="61"/>
  <c r="Q84" i="61"/>
  <c r="U92" i="61"/>
  <c r="Q128" i="61"/>
  <c r="T80" i="61"/>
  <c r="Q80" i="61"/>
  <c r="Q83" i="61"/>
  <c r="Q79" i="61"/>
  <c r="U125" i="61"/>
  <c r="Q140" i="61"/>
  <c r="Q139" i="61"/>
  <c r="T140" i="61"/>
  <c r="U80" i="61"/>
  <c r="Y15" i="61"/>
  <c r="I96" i="61"/>
  <c r="Y124" i="61"/>
  <c r="Y132" i="61"/>
  <c r="I60" i="61"/>
  <c r="D18" i="61"/>
  <c r="D91" i="61"/>
  <c r="AD125" i="61"/>
  <c r="Y32" i="61"/>
  <c r="D76" i="61"/>
  <c r="T77" i="61"/>
  <c r="F127" i="61"/>
  <c r="Y24" i="61"/>
  <c r="T89" i="61"/>
  <c r="D79" i="61"/>
  <c r="E124" i="61"/>
  <c r="AF27" i="61"/>
  <c r="E126" i="61"/>
  <c r="E132" i="61"/>
  <c r="P41" i="61"/>
  <c r="AA123" i="61"/>
  <c r="R27" i="61"/>
  <c r="Q56" i="61"/>
  <c r="N139" i="61"/>
  <c r="F48" i="61"/>
  <c r="N91" i="61"/>
  <c r="F132" i="61"/>
  <c r="AF36" i="61"/>
  <c r="D124" i="61"/>
  <c r="N141" i="61"/>
  <c r="J23" i="61"/>
  <c r="AC137" i="61"/>
  <c r="AE113" i="61"/>
  <c r="N92" i="61"/>
  <c r="L20" i="61"/>
  <c r="I87" i="61"/>
  <c r="U128" i="61"/>
  <c r="T137" i="61"/>
  <c r="D15" i="61"/>
  <c r="J83" i="61"/>
  <c r="U77" i="61"/>
  <c r="E144" i="61"/>
  <c r="AC139" i="61"/>
  <c r="AF32" i="61"/>
  <c r="G128" i="61"/>
  <c r="Y128" i="61"/>
  <c r="Y31" i="61"/>
  <c r="U75" i="61"/>
  <c r="M19" i="61"/>
  <c r="I92" i="61"/>
  <c r="O80" i="61"/>
  <c r="O92" i="61"/>
  <c r="E123" i="61"/>
  <c r="X66" i="61"/>
  <c r="X68" i="61"/>
  <c r="X63" i="61"/>
  <c r="B88" i="61"/>
  <c r="B96" i="61"/>
  <c r="B90" i="61"/>
  <c r="B95" i="61"/>
  <c r="P16" i="61"/>
  <c r="P23" i="61"/>
  <c r="T20" i="61"/>
  <c r="T19" i="61"/>
  <c r="T16" i="61"/>
  <c r="T24" i="61"/>
  <c r="S68" i="61"/>
  <c r="S67" i="61"/>
  <c r="S63" i="61"/>
  <c r="M76" i="61"/>
  <c r="M75" i="61"/>
  <c r="T75" i="61"/>
  <c r="AA16" i="61"/>
  <c r="AA19" i="61"/>
  <c r="AA23" i="61"/>
  <c r="V96" i="61"/>
  <c r="AA75" i="61"/>
  <c r="AA83" i="61"/>
  <c r="AA77" i="61"/>
  <c r="T87" i="61"/>
  <c r="K51" i="61"/>
  <c r="S79" i="61"/>
  <c r="I24" i="61"/>
  <c r="I17" i="61"/>
  <c r="I20" i="61"/>
  <c r="I19" i="61"/>
  <c r="AA47" i="61"/>
  <c r="AA43" i="61"/>
  <c r="AA39" i="61"/>
  <c r="Y76" i="61"/>
  <c r="Y84" i="61"/>
  <c r="Y80" i="61"/>
  <c r="Y75" i="61"/>
  <c r="Y83" i="61"/>
  <c r="I51" i="61"/>
  <c r="T135" i="61"/>
  <c r="L48" i="61"/>
  <c r="L47" i="61"/>
  <c r="L39" i="61"/>
  <c r="L44" i="61"/>
  <c r="N67" i="61"/>
  <c r="N63" i="61"/>
  <c r="N68" i="61"/>
  <c r="N72" i="61"/>
  <c r="AE46" i="61"/>
  <c r="AE39" i="61"/>
  <c r="AE42" i="61"/>
  <c r="AE45" i="61"/>
  <c r="Y92" i="61"/>
  <c r="C23" i="61"/>
  <c r="C20" i="61"/>
  <c r="C19" i="61"/>
  <c r="AC127" i="61"/>
  <c r="AC132" i="61"/>
  <c r="AC125" i="61"/>
  <c r="G75" i="61"/>
  <c r="G83" i="61"/>
  <c r="P47" i="61"/>
  <c r="I80" i="61"/>
  <c r="I75" i="61"/>
  <c r="I84" i="61"/>
  <c r="I78" i="61"/>
  <c r="Z24" i="61"/>
  <c r="Z23" i="61"/>
  <c r="AC71" i="61"/>
  <c r="AC72" i="61"/>
  <c r="AC65" i="61"/>
  <c r="AF24" i="61"/>
  <c r="AF20" i="61"/>
  <c r="AF19" i="61"/>
  <c r="AF15" i="61"/>
  <c r="E32" i="61"/>
  <c r="H96" i="61"/>
  <c r="H92" i="61"/>
  <c r="S92" i="61"/>
  <c r="S87" i="61"/>
  <c r="S91" i="61"/>
  <c r="AF136" i="61"/>
  <c r="AF135" i="61"/>
  <c r="AF140" i="61"/>
  <c r="AF141" i="61"/>
  <c r="H141" i="61"/>
  <c r="H140" i="61"/>
  <c r="B138" i="61"/>
  <c r="B136" i="61"/>
  <c r="B144" i="61"/>
  <c r="B141" i="61"/>
  <c r="B56" i="61"/>
  <c r="AD16" i="61"/>
  <c r="AD24" i="61"/>
  <c r="AD23" i="61"/>
  <c r="AD17" i="61"/>
  <c r="Q72" i="61"/>
  <c r="Q67" i="61"/>
  <c r="Q68" i="61"/>
  <c r="Q66" i="61"/>
  <c r="Q71" i="61"/>
  <c r="AC48" i="61"/>
  <c r="AC47" i="61"/>
  <c r="AC39" i="61"/>
  <c r="AC42" i="61"/>
  <c r="AD51" i="61"/>
  <c r="M31" i="61"/>
  <c r="M27" i="61"/>
  <c r="AE16" i="61"/>
  <c r="AE21" i="61"/>
  <c r="AE22" i="61"/>
  <c r="AE18" i="61"/>
  <c r="C129" i="61"/>
  <c r="C128" i="61"/>
  <c r="F137" i="61"/>
  <c r="F144" i="61"/>
  <c r="F139" i="61"/>
  <c r="E23" i="61"/>
  <c r="E20" i="61"/>
  <c r="E24" i="61"/>
  <c r="E17" i="61"/>
  <c r="E15" i="61"/>
  <c r="E135" i="61"/>
  <c r="X17" i="61"/>
  <c r="X18" i="61"/>
  <c r="X15" i="61"/>
  <c r="L96" i="61"/>
  <c r="L95" i="61"/>
  <c r="L89" i="61"/>
  <c r="L87" i="61"/>
  <c r="W19" i="61"/>
  <c r="W23" i="61"/>
  <c r="W15" i="61"/>
  <c r="R23" i="61"/>
  <c r="R15" i="61"/>
  <c r="W75" i="61"/>
  <c r="Q54" i="61"/>
  <c r="Z135" i="61"/>
  <c r="S20" i="61"/>
  <c r="L137" i="61"/>
  <c r="L144" i="61"/>
  <c r="L135" i="61"/>
  <c r="L141" i="61"/>
  <c r="B132" i="61"/>
  <c r="L129" i="61"/>
  <c r="F71" i="61"/>
  <c r="F72" i="61"/>
  <c r="F65" i="61"/>
  <c r="Q96" i="61"/>
  <c r="Q92" i="61"/>
  <c r="Q91" i="61"/>
  <c r="Q95" i="61"/>
  <c r="Q90" i="61"/>
  <c r="N75" i="61"/>
  <c r="D27" i="61"/>
  <c r="D32" i="61"/>
  <c r="D30" i="61"/>
  <c r="D31" i="61"/>
  <c r="D35" i="61"/>
  <c r="T48" i="61"/>
  <c r="T43" i="61"/>
  <c r="T39" i="61"/>
  <c r="T44" i="61"/>
  <c r="J128" i="61"/>
  <c r="J123" i="61"/>
  <c r="AG129" i="61"/>
  <c r="AG132" i="61"/>
  <c r="AG144" i="61"/>
  <c r="AG95" i="61"/>
  <c r="AF76" i="61"/>
  <c r="AF75" i="61"/>
  <c r="AF84" i="61"/>
  <c r="I140" i="61"/>
  <c r="I135" i="61"/>
  <c r="I141" i="61"/>
  <c r="I138" i="61"/>
  <c r="Y135" i="61"/>
  <c r="Y144" i="61"/>
  <c r="Y141" i="61"/>
  <c r="Y140" i="61"/>
  <c r="Y136" i="61"/>
  <c r="U39" i="61"/>
  <c r="U44" i="61"/>
  <c r="U43" i="61"/>
  <c r="U47" i="61"/>
  <c r="P123" i="61"/>
  <c r="P125" i="61"/>
  <c r="E51" i="61"/>
  <c r="E88" i="61"/>
  <c r="E96" i="61"/>
  <c r="E90" i="61"/>
  <c r="E95" i="61"/>
  <c r="E87" i="61"/>
  <c r="E141" i="61"/>
  <c r="E129" i="61"/>
  <c r="AD135" i="61"/>
  <c r="AD138" i="61"/>
  <c r="AD137" i="61"/>
  <c r="AD144" i="61"/>
  <c r="C95" i="61"/>
  <c r="C92" i="61"/>
  <c r="C87" i="61"/>
  <c r="K23" i="61"/>
  <c r="K17" i="61"/>
  <c r="X54" i="61"/>
  <c r="AD132" i="61"/>
  <c r="H80" i="61"/>
  <c r="H84" i="61"/>
  <c r="AE69" i="61"/>
  <c r="AE63" i="61"/>
  <c r="AE65" i="61"/>
  <c r="AE70" i="61"/>
  <c r="S80" i="61"/>
  <c r="I55" i="61"/>
  <c r="V141" i="61"/>
  <c r="S18" i="61"/>
  <c r="C83" i="61"/>
  <c r="C80" i="61"/>
  <c r="C75" i="61"/>
  <c r="AD47" i="61"/>
  <c r="AD41" i="61"/>
  <c r="AD39" i="61"/>
  <c r="AD48" i="61"/>
  <c r="U20" i="61"/>
  <c r="U23" i="61"/>
  <c r="U16" i="61"/>
  <c r="U19" i="61"/>
  <c r="N18" i="61"/>
  <c r="N19" i="61"/>
  <c r="N20" i="61"/>
  <c r="N24" i="61"/>
  <c r="B129" i="61"/>
  <c r="K123" i="61"/>
  <c r="AC16" i="61"/>
  <c r="R123" i="61"/>
  <c r="B32" i="61"/>
  <c r="B36" i="61"/>
  <c r="AD60" i="61"/>
  <c r="D68" i="61"/>
  <c r="D64" i="61"/>
  <c r="D63" i="61"/>
  <c r="D67" i="61"/>
  <c r="D71" i="61"/>
  <c r="AF80" i="61"/>
  <c r="AF92" i="61"/>
  <c r="AF88" i="61"/>
  <c r="AF87" i="61"/>
  <c r="AF96" i="61"/>
  <c r="C123" i="61"/>
  <c r="AB130" i="57" l="1"/>
  <c r="AB102" i="57"/>
  <c r="W93" i="22"/>
  <c r="AA108" i="22"/>
  <c r="X91" i="22"/>
  <c r="I139" i="57"/>
  <c r="AH17" i="57"/>
  <c r="P91" i="22"/>
  <c r="AB103" i="57"/>
  <c r="AB118" i="57"/>
  <c r="AB69" i="57"/>
  <c r="AB107" i="57"/>
  <c r="AB106" i="57"/>
  <c r="AB57" i="57"/>
  <c r="AB104" i="57"/>
  <c r="AC7" i="57"/>
  <c r="AC79" i="57" s="1"/>
  <c r="AA122" i="14"/>
  <c r="AB4" i="57"/>
  <c r="AB45" i="57" s="1"/>
  <c r="I72" i="57"/>
  <c r="I135" i="57"/>
  <c r="AB112" i="22"/>
  <c r="I96" i="57"/>
  <c r="I60" i="57"/>
  <c r="I120" i="57"/>
  <c r="I136" i="57"/>
  <c r="I24" i="57"/>
  <c r="I143" i="57"/>
  <c r="I138" i="57"/>
  <c r="I84" i="57"/>
  <c r="I137" i="57"/>
  <c r="I36" i="57"/>
  <c r="I141" i="57"/>
  <c r="I108" i="57"/>
  <c r="I48" i="57"/>
  <c r="I142" i="57"/>
  <c r="I132" i="57"/>
  <c r="AH117" i="22"/>
  <c r="AH22" i="57"/>
  <c r="AH111" i="57"/>
  <c r="AH116" i="22"/>
  <c r="AH23" i="61"/>
  <c r="AG35" i="61"/>
  <c r="AG88" i="57"/>
  <c r="AH36" i="57"/>
  <c r="AH70" i="57"/>
  <c r="AG36" i="61"/>
  <c r="AH82" i="57"/>
  <c r="AH46" i="57"/>
  <c r="AG124" i="61"/>
  <c r="AG88" i="61"/>
  <c r="AH113" i="57"/>
  <c r="AH115" i="57"/>
  <c r="AH53" i="57"/>
  <c r="AI27" i="57"/>
  <c r="AI76" i="57"/>
  <c r="AH66" i="57"/>
  <c r="AI31" i="57"/>
  <c r="AI20" i="57"/>
  <c r="AI92" i="57"/>
  <c r="AI22" i="57"/>
  <c r="AI16" i="57"/>
  <c r="AI67" i="57"/>
  <c r="AI39" i="57"/>
  <c r="AI77" i="57"/>
  <c r="AH123" i="61"/>
  <c r="AH143" i="57"/>
  <c r="AH120" i="57"/>
  <c r="AH95" i="61"/>
  <c r="AH59" i="61"/>
  <c r="AH94" i="57"/>
  <c r="AH44" i="57"/>
  <c r="AH68" i="57"/>
  <c r="AG23" i="61"/>
  <c r="AG20" i="61"/>
  <c r="AG87" i="61"/>
  <c r="AH20" i="57"/>
  <c r="AH96" i="57"/>
  <c r="AG123" i="61"/>
  <c r="AH92" i="57"/>
  <c r="AH89" i="57"/>
  <c r="AG135" i="61"/>
  <c r="AH87" i="57"/>
  <c r="AH141" i="57"/>
  <c r="AH117" i="57"/>
  <c r="AH80" i="57"/>
  <c r="AH90" i="57"/>
  <c r="AG83" i="61"/>
  <c r="AH41" i="57"/>
  <c r="AH138" i="57"/>
  <c r="AH114" i="57"/>
  <c r="AG80" i="61"/>
  <c r="AH87" i="61"/>
  <c r="AG19" i="61"/>
  <c r="AG100" i="57"/>
  <c r="AG124" i="57"/>
  <c r="AI55" i="57"/>
  <c r="AI43" i="57"/>
  <c r="AI75" i="57"/>
  <c r="AI63" i="57"/>
  <c r="AI78" i="57"/>
  <c r="AI19" i="57"/>
  <c r="AI21" i="57"/>
  <c r="AG31" i="57"/>
  <c r="AG32" i="57"/>
  <c r="AI111" i="57"/>
  <c r="AG40" i="57"/>
  <c r="AG76" i="57"/>
  <c r="AG140" i="61"/>
  <c r="AG106" i="22"/>
  <c r="AG128" i="61"/>
  <c r="AH55" i="57"/>
  <c r="AH56" i="57"/>
  <c r="AH58" i="57"/>
  <c r="AG136" i="57"/>
  <c r="AG29" i="57"/>
  <c r="AG52" i="57"/>
  <c r="AG92" i="61"/>
  <c r="AH20" i="61"/>
  <c r="AI80" i="57"/>
  <c r="AH78" i="57"/>
  <c r="AH54" i="57"/>
  <c r="AH60" i="57"/>
  <c r="AG36" i="57"/>
  <c r="AI15" i="57"/>
  <c r="AH129" i="61"/>
  <c r="AG31" i="61"/>
  <c r="AI87" i="57"/>
  <c r="AG75" i="61"/>
  <c r="AI51" i="57"/>
  <c r="AG33" i="57"/>
  <c r="AI18" i="57"/>
  <c r="AG112" i="57"/>
  <c r="AI17" i="57"/>
  <c r="AG35" i="57"/>
  <c r="AG34" i="57"/>
  <c r="AI82" i="57"/>
  <c r="AH96" i="61"/>
  <c r="AH120" i="22"/>
  <c r="AG87" i="57"/>
  <c r="AH56" i="61"/>
  <c r="AH138" i="61"/>
  <c r="AH30" i="57"/>
  <c r="AH52" i="57"/>
  <c r="AG135" i="57"/>
  <c r="AH64" i="57"/>
  <c r="AH24" i="61"/>
  <c r="AG15" i="57"/>
  <c r="AH76" i="57"/>
  <c r="AH90" i="61"/>
  <c r="AH135" i="61"/>
  <c r="AG99" i="57"/>
  <c r="AG23" i="57"/>
  <c r="AG16" i="57"/>
  <c r="AG19" i="57"/>
  <c r="AG20" i="57"/>
  <c r="AG39" i="57"/>
  <c r="AG94" i="22"/>
  <c r="AH66" i="61"/>
  <c r="AH136" i="57"/>
  <c r="AH32" i="57"/>
  <c r="AH88" i="57"/>
  <c r="AH31" i="57"/>
  <c r="AH27" i="57"/>
  <c r="AH34" i="57"/>
  <c r="AH141" i="61"/>
  <c r="AH51" i="61"/>
  <c r="AG22" i="57"/>
  <c r="AG111" i="57"/>
  <c r="AG75" i="57"/>
  <c r="AH132" i="61"/>
  <c r="AH144" i="61"/>
  <c r="AH126" i="61"/>
  <c r="AH29" i="57"/>
  <c r="AG51" i="57"/>
  <c r="AG17" i="57"/>
  <c r="AH112" i="57"/>
  <c r="AH40" i="57"/>
  <c r="AH15" i="57"/>
  <c r="AG24" i="57"/>
  <c r="AH17" i="61"/>
  <c r="AG123" i="57"/>
  <c r="AG27" i="57"/>
  <c r="AH60" i="61"/>
  <c r="AH136" i="61"/>
  <c r="AI79" i="57"/>
  <c r="AI116" i="57"/>
  <c r="AG116" i="22"/>
  <c r="AH93" i="22"/>
  <c r="AG109" i="22"/>
  <c r="AI81" i="57"/>
  <c r="AH118" i="22"/>
  <c r="AG96" i="22"/>
  <c r="AH113" i="22"/>
  <c r="AH131" i="14"/>
  <c r="AG126" i="14"/>
  <c r="AH126" i="14"/>
  <c r="AH121" i="14"/>
  <c r="AH125" i="14"/>
  <c r="AF130" i="14"/>
  <c r="AG130" i="14"/>
  <c r="AH128" i="22"/>
  <c r="AG125" i="14"/>
  <c r="AC118" i="14"/>
  <c r="AG118" i="14"/>
  <c r="AG131" i="14"/>
  <c r="AG114" i="22"/>
  <c r="AH114" i="22"/>
  <c r="AG115" i="22"/>
  <c r="AH115" i="22"/>
  <c r="AG122" i="22"/>
  <c r="AH122" i="22"/>
  <c r="AG121" i="22"/>
  <c r="AH121" i="22"/>
  <c r="AH123" i="22"/>
  <c r="AH126" i="22"/>
  <c r="AH130" i="22"/>
  <c r="AG112" i="22"/>
  <c r="AH112" i="22"/>
  <c r="AH131" i="22"/>
  <c r="AH125" i="22"/>
  <c r="AG113" i="22"/>
  <c r="AF127" i="22"/>
  <c r="AG127" i="22"/>
  <c r="AG100" i="22"/>
  <c r="AG131" i="22"/>
  <c r="AH94" i="22"/>
  <c r="AD117" i="22"/>
  <c r="AG117" i="22"/>
  <c r="AE120" i="22"/>
  <c r="AG120" i="22"/>
  <c r="AF128" i="22"/>
  <c r="AG128" i="22"/>
  <c r="AF119" i="22"/>
  <c r="AG119" i="22"/>
  <c r="AG130" i="22"/>
  <c r="AG118" i="22"/>
  <c r="AH106" i="22"/>
  <c r="AG126" i="22"/>
  <c r="AG123" i="22"/>
  <c r="AG92" i="22"/>
  <c r="AH92" i="22"/>
  <c r="AH109" i="22"/>
  <c r="AH101" i="22"/>
  <c r="AH104" i="22"/>
  <c r="AH105" i="22"/>
  <c r="AH108" i="22"/>
  <c r="AH103" i="22"/>
  <c r="AH96" i="22"/>
  <c r="AH91" i="22"/>
  <c r="AH90" i="22"/>
  <c r="AH98" i="22"/>
  <c r="AH95" i="22"/>
  <c r="AH99" i="22"/>
  <c r="AG91" i="22"/>
  <c r="AG108" i="22"/>
  <c r="AG93" i="22"/>
  <c r="AG104" i="22"/>
  <c r="AG101" i="22"/>
  <c r="AH98" i="14"/>
  <c r="AH109" i="14"/>
  <c r="AG97" i="22"/>
  <c r="AG90" i="22"/>
  <c r="AG105" i="22"/>
  <c r="AH96" i="14"/>
  <c r="AD98" i="22"/>
  <c r="AG98" i="22"/>
  <c r="AG95" i="22"/>
  <c r="AG101" i="14"/>
  <c r="AH101" i="14"/>
  <c r="AH103" i="14"/>
  <c r="AG108" i="14"/>
  <c r="AH108" i="14"/>
  <c r="AH10" i="61"/>
  <c r="AH119" i="61" s="1"/>
  <c r="AH105" i="14"/>
  <c r="AH94" i="14"/>
  <c r="AG104" i="14"/>
  <c r="AH9" i="61"/>
  <c r="AH21" i="61" s="1"/>
  <c r="AH104" i="14"/>
  <c r="AH7" i="61"/>
  <c r="AH128" i="61" s="1"/>
  <c r="AH99" i="14"/>
  <c r="AG32" i="61"/>
  <c r="AG27" i="61"/>
  <c r="AG15" i="61"/>
  <c r="AG94" i="14"/>
  <c r="AG76" i="61"/>
  <c r="AG98" i="14"/>
  <c r="AG109" i="14"/>
  <c r="AG10" i="61"/>
  <c r="AG120" i="61" s="1"/>
  <c r="AG105" i="14"/>
  <c r="AG96" i="14"/>
  <c r="AG103" i="14"/>
  <c r="AG99" i="14"/>
  <c r="X107" i="22"/>
  <c r="AK115" i="57"/>
  <c r="AK116" i="57"/>
  <c r="AK120" i="57"/>
  <c r="O17" i="57"/>
  <c r="C58" i="61"/>
  <c r="E112" i="22"/>
  <c r="P113" i="22"/>
  <c r="O138" i="57"/>
  <c r="O55" i="57"/>
  <c r="O78" i="57"/>
  <c r="O60" i="57"/>
  <c r="O53" i="57"/>
  <c r="O90" i="57"/>
  <c r="O56" i="57"/>
  <c r="O51" i="57"/>
  <c r="O59" i="57"/>
  <c r="AK94" i="57"/>
  <c r="AK111" i="57"/>
  <c r="AK58" i="57"/>
  <c r="C140" i="57"/>
  <c r="C141" i="57"/>
  <c r="C96" i="57"/>
  <c r="E99" i="61"/>
  <c r="K80" i="61"/>
  <c r="E33" i="61"/>
  <c r="AK119" i="57"/>
  <c r="C24" i="61"/>
  <c r="E142" i="61"/>
  <c r="E21" i="61"/>
  <c r="E105" i="61"/>
  <c r="E130" i="61"/>
  <c r="C36" i="57"/>
  <c r="C48" i="57"/>
  <c r="C142" i="57"/>
  <c r="C132" i="57"/>
  <c r="C24" i="57"/>
  <c r="C108" i="57"/>
  <c r="C135" i="57"/>
  <c r="C136" i="57"/>
  <c r="AD113" i="61"/>
  <c r="C84" i="57"/>
  <c r="C144" i="57"/>
  <c r="C60" i="57"/>
  <c r="C137" i="57"/>
  <c r="AK131" i="57"/>
  <c r="AK70" i="57"/>
  <c r="AK34" i="57"/>
  <c r="AK118" i="57"/>
  <c r="AK113" i="57"/>
  <c r="AK143" i="57"/>
  <c r="AK117" i="57"/>
  <c r="AK22" i="57"/>
  <c r="AK112" i="57"/>
  <c r="AK114" i="57"/>
  <c r="AK106" i="57"/>
  <c r="AK46" i="57"/>
  <c r="AD94" i="22"/>
  <c r="R122" i="22"/>
  <c r="AD143" i="61"/>
  <c r="R94" i="22"/>
  <c r="E22" i="61"/>
  <c r="L42" i="61"/>
  <c r="L143" i="57"/>
  <c r="R119" i="61"/>
  <c r="C119" i="61"/>
  <c r="X123" i="61"/>
  <c r="AA107" i="14"/>
  <c r="AE118" i="57"/>
  <c r="M34" i="61"/>
  <c r="B84" i="61"/>
  <c r="AE131" i="57"/>
  <c r="AE94" i="57"/>
  <c r="T78" i="61"/>
  <c r="AE111" i="57"/>
  <c r="Y17" i="61"/>
  <c r="Y60" i="61"/>
  <c r="AD58" i="61"/>
  <c r="AE106" i="57"/>
  <c r="U87" i="57"/>
  <c r="AE114" i="57"/>
  <c r="I109" i="14"/>
  <c r="V125" i="22"/>
  <c r="L109" i="14"/>
  <c r="F115" i="61"/>
  <c r="AD46" i="61"/>
  <c r="AD22" i="61"/>
  <c r="M112" i="61"/>
  <c r="AE112" i="57"/>
  <c r="AE70" i="57"/>
  <c r="AE117" i="57"/>
  <c r="AL34" i="61"/>
  <c r="F70" i="61"/>
  <c r="B80" i="61"/>
  <c r="AD111" i="61"/>
  <c r="AD119" i="61"/>
  <c r="T51" i="61"/>
  <c r="M82" i="61"/>
  <c r="AE34" i="57"/>
  <c r="AE46" i="57"/>
  <c r="AE119" i="57"/>
  <c r="U96" i="57"/>
  <c r="AL117" i="61"/>
  <c r="AL22" i="61"/>
  <c r="M22" i="61"/>
  <c r="AC107" i="14"/>
  <c r="M115" i="61"/>
  <c r="AA104" i="22"/>
  <c r="AD114" i="61"/>
  <c r="M116" i="61"/>
  <c r="AE58" i="57"/>
  <c r="AD120" i="61"/>
  <c r="AA17" i="61"/>
  <c r="B92" i="61"/>
  <c r="AE115" i="57"/>
  <c r="AE113" i="57"/>
  <c r="U141" i="57"/>
  <c r="U88" i="57"/>
  <c r="Y56" i="61"/>
  <c r="Y114" i="14"/>
  <c r="AB92" i="22"/>
  <c r="E93" i="61"/>
  <c r="E107" i="61"/>
  <c r="E100" i="61"/>
  <c r="L141" i="57"/>
  <c r="B15" i="61"/>
  <c r="B23" i="61"/>
  <c r="B143" i="57"/>
  <c r="B82" i="57"/>
  <c r="F126" i="22"/>
  <c r="E120" i="61"/>
  <c r="C111" i="61"/>
  <c r="R131" i="61"/>
  <c r="C82" i="61"/>
  <c r="R112" i="61"/>
  <c r="C112" i="61"/>
  <c r="W55" i="61"/>
  <c r="C116" i="61"/>
  <c r="C131" i="61"/>
  <c r="R111" i="61"/>
  <c r="R22" i="61"/>
  <c r="W52" i="61"/>
  <c r="AE98" i="22"/>
  <c r="R58" i="61"/>
  <c r="W58" i="61"/>
  <c r="C94" i="61"/>
  <c r="E91" i="61"/>
  <c r="W17" i="61"/>
  <c r="C117" i="61"/>
  <c r="W29" i="61"/>
  <c r="W78" i="61"/>
  <c r="K117" i="61"/>
  <c r="O122" i="14"/>
  <c r="AA112" i="22"/>
  <c r="D119" i="14"/>
  <c r="P92" i="14"/>
  <c r="Q104" i="22"/>
  <c r="X120" i="22"/>
  <c r="E57" i="61"/>
  <c r="E108" i="61"/>
  <c r="M92" i="61"/>
  <c r="M88" i="61"/>
  <c r="AK144" i="61"/>
  <c r="Z108" i="22"/>
  <c r="F92" i="22"/>
  <c r="D92" i="22"/>
  <c r="AE116" i="22"/>
  <c r="I118" i="22"/>
  <c r="X114" i="22"/>
  <c r="K109" i="14"/>
  <c r="X63" i="57"/>
  <c r="K131" i="61"/>
  <c r="AJ136" i="61"/>
  <c r="L88" i="57"/>
  <c r="AK84" i="61"/>
  <c r="AB108" i="22"/>
  <c r="U117" i="61"/>
  <c r="R120" i="22"/>
  <c r="AC104" i="22"/>
  <c r="R100" i="22"/>
  <c r="E106" i="61"/>
  <c r="E143" i="61"/>
  <c r="E112" i="61"/>
  <c r="B94" i="22"/>
  <c r="E111" i="61"/>
  <c r="E34" i="61"/>
  <c r="E117" i="61"/>
  <c r="E131" i="61"/>
  <c r="Z130" i="22"/>
  <c r="C105" i="22"/>
  <c r="B75" i="61"/>
  <c r="E118" i="61"/>
  <c r="E94" i="61"/>
  <c r="E58" i="61"/>
  <c r="E119" i="61"/>
  <c r="B24" i="61"/>
  <c r="S71" i="61"/>
  <c r="K63" i="61"/>
  <c r="B17" i="61"/>
  <c r="B51" i="61"/>
  <c r="AJ36" i="61"/>
  <c r="B123" i="61"/>
  <c r="AK135" i="61"/>
  <c r="V24" i="57"/>
  <c r="M87" i="61"/>
  <c r="V18" i="57"/>
  <c r="X18" i="57"/>
  <c r="Y117" i="61"/>
  <c r="B116" i="57"/>
  <c r="L119" i="57"/>
  <c r="AJ24" i="61"/>
  <c r="X65" i="57"/>
  <c r="L95" i="57"/>
  <c r="L80" i="57"/>
  <c r="AK132" i="61"/>
  <c r="O92" i="14"/>
  <c r="F119" i="14"/>
  <c r="AK138" i="61"/>
  <c r="S4" i="61"/>
  <c r="S16" i="61" s="1"/>
  <c r="V120" i="22"/>
  <c r="R92" i="14"/>
  <c r="S92" i="14"/>
  <c r="AJ144" i="61"/>
  <c r="E92" i="22"/>
  <c r="L108" i="14"/>
  <c r="T113" i="14"/>
  <c r="R104" i="22"/>
  <c r="C92" i="22"/>
  <c r="AJ132" i="61"/>
  <c r="AB96" i="22"/>
  <c r="D105" i="22"/>
  <c r="U46" i="61"/>
  <c r="U82" i="61"/>
  <c r="K18" i="61"/>
  <c r="M80" i="61"/>
  <c r="L96" i="57"/>
  <c r="L20" i="57"/>
  <c r="AK96" i="61"/>
  <c r="AJ135" i="61"/>
  <c r="Y22" i="61"/>
  <c r="L22" i="57"/>
  <c r="M20" i="61"/>
  <c r="V87" i="57"/>
  <c r="L113" i="57"/>
  <c r="D135" i="61"/>
  <c r="AK24" i="61"/>
  <c r="L32" i="57"/>
  <c r="L129" i="57"/>
  <c r="L68" i="57"/>
  <c r="L92" i="57"/>
  <c r="L91" i="57"/>
  <c r="L89" i="57"/>
  <c r="AK140" i="61"/>
  <c r="K127" i="61"/>
  <c r="Q113" i="14"/>
  <c r="H119" i="14"/>
  <c r="S120" i="22"/>
  <c r="Z122" i="14"/>
  <c r="Y106" i="14"/>
  <c r="X102" i="14"/>
  <c r="T104" i="22"/>
  <c r="AN87" i="14"/>
  <c r="AR87" i="14" s="1"/>
  <c r="G114" i="22"/>
  <c r="B18" i="61"/>
  <c r="U113" i="61"/>
  <c r="D136" i="61"/>
  <c r="U111" i="61"/>
  <c r="U22" i="61"/>
  <c r="E69" i="61"/>
  <c r="B20" i="61"/>
  <c r="S95" i="61"/>
  <c r="B87" i="61"/>
  <c r="U116" i="61"/>
  <c r="X54" i="57"/>
  <c r="B27" i="61"/>
  <c r="L87" i="57"/>
  <c r="AK141" i="61"/>
  <c r="B34" i="57"/>
  <c r="D84" i="61"/>
  <c r="W112" i="14"/>
  <c r="Q92" i="14"/>
  <c r="AD122" i="14"/>
  <c r="B112" i="14"/>
  <c r="Z120" i="22"/>
  <c r="AA106" i="14"/>
  <c r="AA102" i="14"/>
  <c r="V104" i="22"/>
  <c r="Y130" i="22"/>
  <c r="B120" i="22"/>
  <c r="Z92" i="22"/>
  <c r="I130" i="22"/>
  <c r="O104" i="14"/>
  <c r="AD92" i="22"/>
  <c r="P70" i="61"/>
  <c r="AD100" i="14"/>
  <c r="T9" i="61"/>
  <c r="T102" i="61" s="1"/>
  <c r="J100" i="22"/>
  <c r="C102" i="22"/>
  <c r="D118" i="22"/>
  <c r="P114" i="61"/>
  <c r="P131" i="61"/>
  <c r="P22" i="61"/>
  <c r="S116" i="22"/>
  <c r="P58" i="61"/>
  <c r="P119" i="61"/>
  <c r="E118" i="22"/>
  <c r="I36" i="61"/>
  <c r="L91" i="61"/>
  <c r="P111" i="61"/>
  <c r="P46" i="61"/>
  <c r="L65" i="61"/>
  <c r="B66" i="61"/>
  <c r="C132" i="61"/>
  <c r="E54" i="61"/>
  <c r="E70" i="61"/>
  <c r="L72" i="61"/>
  <c r="B72" i="61"/>
  <c r="AF92" i="22"/>
  <c r="AE92" i="22"/>
  <c r="X90" i="14"/>
  <c r="AC92" i="22"/>
  <c r="M124" i="22"/>
  <c r="C141" i="61"/>
  <c r="M95" i="22"/>
  <c r="Z131" i="22"/>
  <c r="AF114" i="22"/>
  <c r="P99" i="22"/>
  <c r="B103" i="22"/>
  <c r="Y109" i="14"/>
  <c r="D112" i="22"/>
  <c r="AE71" i="61"/>
  <c r="G132" i="61"/>
  <c r="P109" i="22"/>
  <c r="AE105" i="22"/>
  <c r="AC98" i="22"/>
  <c r="Q126" i="22"/>
  <c r="M125" i="22"/>
  <c r="F101" i="14"/>
  <c r="W109" i="14"/>
  <c r="H78" i="61"/>
  <c r="C56" i="61"/>
  <c r="AA52" i="57"/>
  <c r="B39" i="61"/>
  <c r="B89" i="61"/>
  <c r="B125" i="61"/>
  <c r="AF98" i="22"/>
  <c r="B40" i="61"/>
  <c r="I105" i="14"/>
  <c r="C112" i="22"/>
  <c r="Y100" i="22"/>
  <c r="B104" i="22"/>
  <c r="Q100" i="22"/>
  <c r="J95" i="22"/>
  <c r="X116" i="22"/>
  <c r="AE122" i="22"/>
  <c r="M126" i="22"/>
  <c r="AN26" i="14"/>
  <c r="AR26" i="14" s="1"/>
  <c r="AC114" i="22"/>
  <c r="U92" i="57"/>
  <c r="B78" i="61"/>
  <c r="AL89" i="61"/>
  <c r="Q123" i="14"/>
  <c r="U94" i="14"/>
  <c r="P120" i="22"/>
  <c r="AF97" i="22"/>
  <c r="Y53" i="61"/>
  <c r="R102" i="14"/>
  <c r="Y116" i="22"/>
  <c r="V120" i="14"/>
  <c r="AA130" i="22"/>
  <c r="Q118" i="22"/>
  <c r="T60" i="61"/>
  <c r="F113" i="61"/>
  <c r="J122" i="22"/>
  <c r="B119" i="22"/>
  <c r="Y138" i="61"/>
  <c r="F143" i="61"/>
  <c r="X127" i="61"/>
  <c r="Y78" i="61"/>
  <c r="Y41" i="61"/>
  <c r="Y52" i="61"/>
  <c r="AA53" i="61"/>
  <c r="T55" i="61"/>
  <c r="AA55" i="61"/>
  <c r="U20" i="57"/>
  <c r="U117" i="57"/>
  <c r="U94" i="57"/>
  <c r="B76" i="61"/>
  <c r="AL88" i="61"/>
  <c r="AL20" i="61"/>
  <c r="AL94" i="61"/>
  <c r="T90" i="61"/>
  <c r="U80" i="57"/>
  <c r="T56" i="61"/>
  <c r="B128" i="61"/>
  <c r="R7" i="61"/>
  <c r="R116" i="61" s="1"/>
  <c r="W94" i="14"/>
  <c r="T119" i="14"/>
  <c r="B55" i="61"/>
  <c r="Z116" i="22"/>
  <c r="AF105" i="14"/>
  <c r="AB130" i="22"/>
  <c r="AD105" i="14"/>
  <c r="O119" i="14"/>
  <c r="C113" i="14"/>
  <c r="P123" i="14"/>
  <c r="R118" i="22"/>
  <c r="R123" i="14"/>
  <c r="M102" i="14"/>
  <c r="AD107" i="14"/>
  <c r="AN36" i="14"/>
  <c r="AR36" i="14" s="1"/>
  <c r="D97" i="22"/>
  <c r="AB107" i="14"/>
  <c r="X114" i="14"/>
  <c r="Z114" i="14"/>
  <c r="H106" i="22"/>
  <c r="V116" i="22"/>
  <c r="P119" i="22"/>
  <c r="I106" i="22"/>
  <c r="F131" i="61"/>
  <c r="S94" i="14"/>
  <c r="N91" i="22"/>
  <c r="AN29" i="14"/>
  <c r="AR29" i="14" s="1"/>
  <c r="AA78" i="61"/>
  <c r="Y40" i="61"/>
  <c r="AA51" i="61"/>
  <c r="Y16" i="61"/>
  <c r="Y55" i="61"/>
  <c r="Y29" i="61"/>
  <c r="F46" i="61"/>
  <c r="U95" i="57"/>
  <c r="U129" i="57"/>
  <c r="Y51" i="61"/>
  <c r="Y90" i="61"/>
  <c r="AL87" i="61"/>
  <c r="AL111" i="61"/>
  <c r="W116" i="22"/>
  <c r="B83" i="61"/>
  <c r="AA116" i="22"/>
  <c r="P118" i="22"/>
  <c r="E113" i="14"/>
  <c r="T118" i="22"/>
  <c r="T94" i="14"/>
  <c r="W107" i="22"/>
  <c r="N102" i="14"/>
  <c r="AE107" i="14"/>
  <c r="F119" i="61"/>
  <c r="Q131" i="22"/>
  <c r="AF11" i="61"/>
  <c r="AF123" i="61" s="1"/>
  <c r="W114" i="14"/>
  <c r="AE127" i="22"/>
  <c r="U120" i="14"/>
  <c r="S120" i="14"/>
  <c r="O120" i="22"/>
  <c r="K106" i="22"/>
  <c r="N124" i="22"/>
  <c r="X23" i="61"/>
  <c r="Z22" i="61"/>
  <c r="T53" i="61"/>
  <c r="T41" i="61"/>
  <c r="T42" i="61"/>
  <c r="B140" i="61"/>
  <c r="T17" i="61"/>
  <c r="B19" i="61"/>
  <c r="U32" i="57"/>
  <c r="AB114" i="14"/>
  <c r="V94" i="14"/>
  <c r="AA114" i="14"/>
  <c r="T120" i="22"/>
  <c r="W120" i="14"/>
  <c r="S118" i="22"/>
  <c r="M94" i="14"/>
  <c r="P102" i="14"/>
  <c r="O102" i="14"/>
  <c r="AL91" i="61"/>
  <c r="T120" i="14"/>
  <c r="B97" i="22"/>
  <c r="AC124" i="22"/>
  <c r="N128" i="22"/>
  <c r="K122" i="22"/>
  <c r="X94" i="14"/>
  <c r="S101" i="22"/>
  <c r="K115" i="61"/>
  <c r="H128" i="22"/>
  <c r="J109" i="14"/>
  <c r="T126" i="22"/>
  <c r="H66" i="61"/>
  <c r="B90" i="22"/>
  <c r="L92" i="61"/>
  <c r="B44" i="61"/>
  <c r="Y65" i="61"/>
  <c r="X144" i="57"/>
  <c r="K114" i="61"/>
  <c r="B28" i="61"/>
  <c r="B137" i="61"/>
  <c r="B41" i="61"/>
  <c r="B43" i="61"/>
  <c r="AA137" i="61"/>
  <c r="G48" i="61"/>
  <c r="I114" i="61"/>
  <c r="J128" i="22"/>
  <c r="AD99" i="22"/>
  <c r="X92" i="14"/>
  <c r="G105" i="22"/>
  <c r="Z109" i="22"/>
  <c r="S109" i="22"/>
  <c r="G84" i="61"/>
  <c r="B16" i="61"/>
  <c r="X23" i="57"/>
  <c r="K22" i="61"/>
  <c r="G140" i="61"/>
  <c r="K111" i="61"/>
  <c r="G24" i="61"/>
  <c r="H90" i="61"/>
  <c r="B48" i="61"/>
  <c r="B47" i="61"/>
  <c r="C17" i="61"/>
  <c r="Z71" i="61"/>
  <c r="AA135" i="61"/>
  <c r="B77" i="61"/>
  <c r="O94" i="57"/>
  <c r="C114" i="61"/>
  <c r="R109" i="22"/>
  <c r="S126" i="22"/>
  <c r="K128" i="22"/>
  <c r="E101" i="22"/>
  <c r="O44" i="61"/>
  <c r="C78" i="61"/>
  <c r="C90" i="61"/>
  <c r="L140" i="61"/>
  <c r="O43" i="61"/>
  <c r="C55" i="61"/>
  <c r="H55" i="61"/>
  <c r="C51" i="61"/>
  <c r="H56" i="61"/>
  <c r="X132" i="57"/>
  <c r="X125" i="57"/>
  <c r="X95" i="57"/>
  <c r="X123" i="57"/>
  <c r="X129" i="57"/>
  <c r="AK15" i="61"/>
  <c r="X124" i="57"/>
  <c r="AH15" i="61"/>
  <c r="AE129" i="22"/>
  <c r="M91" i="22"/>
  <c r="AA99" i="22"/>
  <c r="AB99" i="22"/>
  <c r="P131" i="22"/>
  <c r="V119" i="22"/>
  <c r="I101" i="22"/>
  <c r="Z106" i="22"/>
  <c r="X126" i="57"/>
  <c r="X128" i="57"/>
  <c r="AK36" i="61"/>
  <c r="AH29" i="61"/>
  <c r="AH127" i="61"/>
  <c r="F114" i="22"/>
  <c r="N123" i="22"/>
  <c r="D101" i="22"/>
  <c r="AF120" i="22"/>
  <c r="U94" i="22"/>
  <c r="C98" i="22"/>
  <c r="X35" i="57"/>
  <c r="H138" i="61"/>
  <c r="O77" i="61"/>
  <c r="M55" i="61"/>
  <c r="X59" i="57"/>
  <c r="X130" i="57"/>
  <c r="X83" i="57"/>
  <c r="X107" i="57"/>
  <c r="AK52" i="61"/>
  <c r="C59" i="61"/>
  <c r="L123" i="22"/>
  <c r="K123" i="22"/>
  <c r="AE128" i="22"/>
  <c r="H126" i="61"/>
  <c r="G60" i="61"/>
  <c r="D128" i="22"/>
  <c r="E114" i="22"/>
  <c r="I90" i="22"/>
  <c r="B101" i="22"/>
  <c r="M29" i="61"/>
  <c r="AK136" i="61"/>
  <c r="I99" i="22"/>
  <c r="AK35" i="61"/>
  <c r="AK27" i="61"/>
  <c r="G109" i="14"/>
  <c r="AF96" i="14"/>
  <c r="M121" i="22"/>
  <c r="I122" i="22"/>
  <c r="F128" i="22"/>
  <c r="G128" i="22"/>
  <c r="AA17" i="57"/>
  <c r="P71" i="61"/>
  <c r="AB92" i="61"/>
  <c r="P42" i="61"/>
  <c r="P65" i="61"/>
  <c r="AA87" i="61"/>
  <c r="T65" i="61"/>
  <c r="D90" i="61"/>
  <c r="D56" i="61"/>
  <c r="D59" i="61"/>
  <c r="K48" i="57"/>
  <c r="T72" i="61"/>
  <c r="H122" i="22"/>
  <c r="D66" i="61"/>
  <c r="AB55" i="61"/>
  <c r="E105" i="14"/>
  <c r="AB119" i="22"/>
  <c r="Y58" i="61"/>
  <c r="J59" i="61"/>
  <c r="T54" i="61"/>
  <c r="T79" i="61"/>
  <c r="C84" i="61"/>
  <c r="C96" i="61"/>
  <c r="T139" i="61"/>
  <c r="T68" i="61"/>
  <c r="T18" i="61"/>
  <c r="T91" i="61"/>
  <c r="C135" i="61"/>
  <c r="AB79" i="61"/>
  <c r="AB56" i="61"/>
  <c r="P66" i="61"/>
  <c r="AJ30" i="61"/>
  <c r="AB19" i="61"/>
  <c r="T117" i="14"/>
  <c r="Y114" i="22"/>
  <c r="W101" i="14"/>
  <c r="AB98" i="14"/>
  <c r="R106" i="22"/>
  <c r="T66" i="61"/>
  <c r="D29" i="61"/>
  <c r="T63" i="61"/>
  <c r="P115" i="61"/>
  <c r="AE41" i="61"/>
  <c r="AA80" i="61"/>
  <c r="AA119" i="61"/>
  <c r="P54" i="61"/>
  <c r="AD108" i="22"/>
  <c r="AE108" i="22"/>
  <c r="Q96" i="14"/>
  <c r="AB67" i="61"/>
  <c r="M78" i="61"/>
  <c r="M90" i="61"/>
  <c r="Y111" i="61"/>
  <c r="V15" i="57"/>
  <c r="V51" i="57"/>
  <c r="V22" i="57"/>
  <c r="V20" i="57"/>
  <c r="V135" i="57"/>
  <c r="V23" i="57"/>
  <c r="V19" i="57"/>
  <c r="D96" i="61"/>
  <c r="B113" i="57"/>
  <c r="V39" i="57"/>
  <c r="X64" i="57"/>
  <c r="X30" i="57"/>
  <c r="B46" i="57"/>
  <c r="X103" i="57"/>
  <c r="AD130" i="14"/>
  <c r="D121" i="14"/>
  <c r="D144" i="61"/>
  <c r="AI12" i="57"/>
  <c r="AI72" i="57" s="1"/>
  <c r="S112" i="22"/>
  <c r="F105" i="14"/>
  <c r="R119" i="22"/>
  <c r="B127" i="14"/>
  <c r="AB122" i="14"/>
  <c r="N126" i="22"/>
  <c r="V112" i="14"/>
  <c r="L122" i="22"/>
  <c r="C121" i="14"/>
  <c r="L122" i="14"/>
  <c r="K125" i="22"/>
  <c r="AC106" i="14"/>
  <c r="K95" i="22"/>
  <c r="AD106" i="14"/>
  <c r="AB106" i="14"/>
  <c r="AA100" i="14"/>
  <c r="AB102" i="14"/>
  <c r="AN78" i="14"/>
  <c r="AR78" i="14" s="1"/>
  <c r="AC7" i="61"/>
  <c r="AC128" i="61" s="1"/>
  <c r="J108" i="14"/>
  <c r="V90" i="14"/>
  <c r="Y131" i="61"/>
  <c r="Y114" i="61"/>
  <c r="S83" i="61"/>
  <c r="S128" i="61"/>
  <c r="U113" i="14"/>
  <c r="X119" i="22"/>
  <c r="Y119" i="22"/>
  <c r="I108" i="14"/>
  <c r="D126" i="22"/>
  <c r="T101" i="22"/>
  <c r="AD91" i="22"/>
  <c r="L108" i="22"/>
  <c r="Y104" i="14"/>
  <c r="H95" i="22"/>
  <c r="D121" i="22"/>
  <c r="Z112" i="14"/>
  <c r="S129" i="61"/>
  <c r="I18" i="61"/>
  <c r="H68" i="61"/>
  <c r="B131" i="57"/>
  <c r="X91" i="57"/>
  <c r="Y143" i="61"/>
  <c r="I136" i="61"/>
  <c r="D36" i="61"/>
  <c r="Y46" i="61"/>
  <c r="M114" i="61"/>
  <c r="I64" i="61"/>
  <c r="X127" i="57"/>
  <c r="X71" i="57"/>
  <c r="X67" i="57"/>
  <c r="X68" i="57"/>
  <c r="B111" i="57"/>
  <c r="S23" i="61"/>
  <c r="V27" i="57"/>
  <c r="AL19" i="61"/>
  <c r="V75" i="57"/>
  <c r="V123" i="57"/>
  <c r="V17" i="57"/>
  <c r="V16" i="57"/>
  <c r="D24" i="61"/>
  <c r="D141" i="61"/>
  <c r="Y94" i="61"/>
  <c r="B114" i="57"/>
  <c r="B120" i="57"/>
  <c r="B106" i="57"/>
  <c r="B112" i="57"/>
  <c r="B58" i="57"/>
  <c r="X72" i="57"/>
  <c r="X139" i="57"/>
  <c r="D132" i="61"/>
  <c r="AE130" i="14"/>
  <c r="AE122" i="14"/>
  <c r="H10" i="61"/>
  <c r="H112" i="61" s="1"/>
  <c r="I63" i="61"/>
  <c r="P122" i="14"/>
  <c r="AC122" i="14"/>
  <c r="U112" i="14"/>
  <c r="M122" i="14"/>
  <c r="G119" i="14"/>
  <c r="Y90" i="14"/>
  <c r="Z100" i="14"/>
  <c r="AE100" i="14"/>
  <c r="AN24" i="14"/>
  <c r="AR24" i="14" s="1"/>
  <c r="K108" i="22"/>
  <c r="AC102" i="14"/>
  <c r="U90" i="14"/>
  <c r="Y116" i="61"/>
  <c r="K122" i="14"/>
  <c r="Y119" i="61"/>
  <c r="B121" i="14"/>
  <c r="S113" i="14"/>
  <c r="H108" i="14"/>
  <c r="D140" i="61"/>
  <c r="S90" i="22"/>
  <c r="G126" i="22"/>
  <c r="P101" i="22"/>
  <c r="D72" i="61"/>
  <c r="I15" i="61"/>
  <c r="M51" i="61"/>
  <c r="M58" i="61"/>
  <c r="Y82" i="61"/>
  <c r="Y120" i="61"/>
  <c r="Y112" i="61"/>
  <c r="M52" i="61"/>
  <c r="M56" i="61"/>
  <c r="B119" i="57"/>
  <c r="X66" i="57"/>
  <c r="X79" i="57"/>
  <c r="B22" i="57"/>
  <c r="AL80" i="61"/>
  <c r="AL92" i="61"/>
  <c r="V63" i="57"/>
  <c r="B118" i="57"/>
  <c r="B70" i="57"/>
  <c r="X42" i="57"/>
  <c r="V113" i="14"/>
  <c r="M108" i="14"/>
  <c r="K108" i="14"/>
  <c r="Y112" i="14"/>
  <c r="R113" i="14"/>
  <c r="I54" i="61"/>
  <c r="X115" i="57"/>
  <c r="B94" i="57"/>
  <c r="X112" i="14"/>
  <c r="V21" i="57"/>
  <c r="AB100" i="14"/>
  <c r="E119" i="14"/>
  <c r="R101" i="22"/>
  <c r="Y102" i="14"/>
  <c r="W90" i="14"/>
  <c r="S132" i="61"/>
  <c r="R112" i="22"/>
  <c r="O125" i="22"/>
  <c r="V106" i="22"/>
  <c r="AC142" i="61"/>
  <c r="AC101" i="61"/>
  <c r="B79" i="61"/>
  <c r="E63" i="61"/>
  <c r="B30" i="61"/>
  <c r="AB66" i="61"/>
  <c r="L71" i="61"/>
  <c r="Z70" i="61"/>
  <c r="Z65" i="61"/>
  <c r="B68" i="61"/>
  <c r="D54" i="61"/>
  <c r="AA95" i="61"/>
  <c r="M108" i="22"/>
  <c r="Z114" i="22"/>
  <c r="W114" i="22"/>
  <c r="J130" i="22"/>
  <c r="V117" i="14"/>
  <c r="E139" i="61"/>
  <c r="E18" i="61"/>
  <c r="AA44" i="61"/>
  <c r="AA20" i="61"/>
  <c r="Z115" i="61"/>
  <c r="E127" i="61"/>
  <c r="AE54" i="61"/>
  <c r="E64" i="61"/>
  <c r="E68" i="61"/>
  <c r="E103" i="61"/>
  <c r="E115" i="61"/>
  <c r="B127" i="61"/>
  <c r="B54" i="61"/>
  <c r="AB68" i="61"/>
  <c r="Z18" i="61"/>
  <c r="L63" i="61"/>
  <c r="Z72" i="61"/>
  <c r="B71" i="61"/>
  <c r="B64" i="61"/>
  <c r="AE53" i="61"/>
  <c r="Z139" i="61"/>
  <c r="D78" i="61"/>
  <c r="L18" i="61"/>
  <c r="D52" i="61"/>
  <c r="AA141" i="61"/>
  <c r="AA114" i="22"/>
  <c r="E101" i="14"/>
  <c r="T90" i="22"/>
  <c r="X93" i="22"/>
  <c r="E71" i="61"/>
  <c r="B42" i="61"/>
  <c r="B65" i="61"/>
  <c r="AB54" i="61"/>
  <c r="E72" i="61"/>
  <c r="E66" i="61"/>
  <c r="AE66" i="61"/>
  <c r="L139" i="61"/>
  <c r="B139" i="61"/>
  <c r="L68" i="61"/>
  <c r="Z127" i="61"/>
  <c r="B63" i="61"/>
  <c r="B67" i="61"/>
  <c r="W82" i="61"/>
  <c r="D138" i="61"/>
  <c r="D60" i="61"/>
  <c r="AB114" i="22"/>
  <c r="J90" i="22"/>
  <c r="K90" i="22"/>
  <c r="D105" i="14"/>
  <c r="I103" i="22"/>
  <c r="J103" i="22"/>
  <c r="N122" i="22"/>
  <c r="M122" i="22"/>
  <c r="P122" i="22"/>
  <c r="Q122" i="22"/>
  <c r="Y128" i="14"/>
  <c r="Z128" i="14"/>
  <c r="AC128" i="14"/>
  <c r="AB128" i="14"/>
  <c r="B125" i="22"/>
  <c r="F125" i="22"/>
  <c r="X124" i="14"/>
  <c r="AB124" i="14"/>
  <c r="Y124" i="14"/>
  <c r="AC124" i="14"/>
  <c r="Z124" i="14"/>
  <c r="AA124" i="14"/>
  <c r="D115" i="14"/>
  <c r="AN71" i="14"/>
  <c r="AR71" i="14" s="1"/>
  <c r="C115" i="14"/>
  <c r="E115" i="14"/>
  <c r="F3" i="57"/>
  <c r="F29" i="57" s="1"/>
  <c r="B115" i="14"/>
  <c r="F115" i="14"/>
  <c r="S91" i="22"/>
  <c r="T91" i="22"/>
  <c r="V91" i="22"/>
  <c r="Q91" i="22"/>
  <c r="R91" i="22"/>
  <c r="Q123" i="22"/>
  <c r="G91" i="14"/>
  <c r="AE94" i="22"/>
  <c r="AC94" i="22"/>
  <c r="AC103" i="22"/>
  <c r="AD103" i="22"/>
  <c r="X129" i="22"/>
  <c r="W129" i="22"/>
  <c r="R121" i="22"/>
  <c r="P121" i="22"/>
  <c r="U128" i="22"/>
  <c r="AA113" i="22"/>
  <c r="X113" i="22"/>
  <c r="AF109" i="22"/>
  <c r="AE109" i="22"/>
  <c r="C120" i="22"/>
  <c r="D120" i="22"/>
  <c r="AB106" i="22"/>
  <c r="AA90" i="22"/>
  <c r="AD90" i="22"/>
  <c r="J51" i="61"/>
  <c r="J17" i="61"/>
  <c r="D55" i="61"/>
  <c r="D17" i="61"/>
  <c r="D126" i="61"/>
  <c r="AE58" i="61"/>
  <c r="AE51" i="61"/>
  <c r="AA56" i="61"/>
  <c r="AA129" i="61"/>
  <c r="AA90" i="61"/>
  <c r="AA89" i="61"/>
  <c r="AH9" i="57"/>
  <c r="AH130" i="57" s="1"/>
  <c r="AD126" i="14"/>
  <c r="AF126" i="14"/>
  <c r="AC126" i="14"/>
  <c r="AE126" i="14"/>
  <c r="W106" i="22"/>
  <c r="U106" i="22"/>
  <c r="T106" i="22"/>
  <c r="S106" i="22"/>
  <c r="O6" i="61"/>
  <c r="O91" i="61" s="1"/>
  <c r="O96" i="14"/>
  <c r="M96" i="14"/>
  <c r="V7" i="61"/>
  <c r="V81" i="61" s="1"/>
  <c r="U99" i="14"/>
  <c r="T99" i="14"/>
  <c r="S94" i="22"/>
  <c r="P94" i="22"/>
  <c r="AA132" i="61"/>
  <c r="AA144" i="61"/>
  <c r="AM2" i="61"/>
  <c r="AM99" i="61" s="1"/>
  <c r="AM3" i="61"/>
  <c r="AM28" i="61" s="1"/>
  <c r="AN79" i="14"/>
  <c r="AR79" i="14" s="1"/>
  <c r="Y123" i="14"/>
  <c r="V123" i="14"/>
  <c r="T123" i="14"/>
  <c r="X123" i="14"/>
  <c r="U123" i="14"/>
  <c r="H91" i="14"/>
  <c r="H2" i="61"/>
  <c r="H15" i="61" s="1"/>
  <c r="C91" i="14"/>
  <c r="E91" i="14"/>
  <c r="F91" i="14"/>
  <c r="N118" i="22"/>
  <c r="K118" i="22"/>
  <c r="L118" i="22"/>
  <c r="O118" i="22"/>
  <c r="M118" i="22"/>
  <c r="J118" i="22"/>
  <c r="B90" i="14"/>
  <c r="C90" i="14"/>
  <c r="AN84" i="14"/>
  <c r="AR84" i="14" s="1"/>
  <c r="M128" i="14"/>
  <c r="N128" i="14"/>
  <c r="L128" i="14"/>
  <c r="Q128" i="14"/>
  <c r="O128" i="14"/>
  <c r="P128" i="14"/>
  <c r="D10" i="61"/>
  <c r="D46" i="61" s="1"/>
  <c r="C105" i="14"/>
  <c r="O113" i="57"/>
  <c r="O120" i="57"/>
  <c r="O143" i="57"/>
  <c r="O82" i="57"/>
  <c r="O117" i="57"/>
  <c r="O22" i="57"/>
  <c r="O46" i="57"/>
  <c r="O58" i="57"/>
  <c r="AG6" i="57"/>
  <c r="AG30" i="57" s="1"/>
  <c r="AD118" i="14"/>
  <c r="AF118" i="14"/>
  <c r="F3" i="61"/>
  <c r="F88" i="61" s="1"/>
  <c r="E93" i="14"/>
  <c r="AN27" i="14"/>
  <c r="AR27" i="14" s="1"/>
  <c r="B93" i="14"/>
  <c r="C93" i="14"/>
  <c r="F93" i="14"/>
  <c r="AA84" i="61"/>
  <c r="AD128" i="14"/>
  <c r="AB94" i="22"/>
  <c r="Q94" i="22"/>
  <c r="D93" i="14"/>
  <c r="P123" i="22"/>
  <c r="Q105" i="22"/>
  <c r="X95" i="22"/>
  <c r="O98" i="14"/>
  <c r="L115" i="57"/>
  <c r="L117" i="57"/>
  <c r="L82" i="57"/>
  <c r="L131" i="57"/>
  <c r="L116" i="57"/>
  <c r="L112" i="57"/>
  <c r="L120" i="57"/>
  <c r="L94" i="57"/>
  <c r="L34" i="57"/>
  <c r="L70" i="57"/>
  <c r="L111" i="57"/>
  <c r="K71" i="61"/>
  <c r="K54" i="61"/>
  <c r="S123" i="22"/>
  <c r="AH36" i="61"/>
  <c r="AH27" i="61"/>
  <c r="AH88" i="61"/>
  <c r="AH52" i="61"/>
  <c r="AH124" i="61"/>
  <c r="AH35" i="61"/>
  <c r="AH32" i="61"/>
  <c r="J127" i="22"/>
  <c r="G127" i="22"/>
  <c r="V102" i="22"/>
  <c r="U102" i="22"/>
  <c r="AA128" i="22"/>
  <c r="AD128" i="22"/>
  <c r="AC128" i="22"/>
  <c r="AB128" i="22"/>
  <c r="Y128" i="22"/>
  <c r="Z128" i="22"/>
  <c r="M106" i="14"/>
  <c r="P106" i="14"/>
  <c r="Q106" i="14"/>
  <c r="O106" i="14"/>
  <c r="G105" i="14"/>
  <c r="K105" i="14"/>
  <c r="H105" i="14"/>
  <c r="L105" i="14"/>
  <c r="J105" i="14"/>
  <c r="AA106" i="22"/>
  <c r="AD106" i="22"/>
  <c r="AC106" i="22"/>
  <c r="Y106" i="22"/>
  <c r="D119" i="22"/>
  <c r="G119" i="22"/>
  <c r="E119" i="22"/>
  <c r="AB4" i="61"/>
  <c r="AB101" i="61" s="1"/>
  <c r="AA92" i="14"/>
  <c r="AB92" i="14"/>
  <c r="Z92" i="14"/>
  <c r="W92" i="14"/>
  <c r="L126" i="14"/>
  <c r="K126" i="14"/>
  <c r="I126" i="14"/>
  <c r="AN82" i="14"/>
  <c r="AR82" i="14" s="1"/>
  <c r="H126" i="14"/>
  <c r="G126" i="14"/>
  <c r="AA48" i="61"/>
  <c r="AA140" i="61"/>
  <c r="O111" i="57"/>
  <c r="O114" i="57"/>
  <c r="AA96" i="61"/>
  <c r="L9" i="57"/>
  <c r="L45" i="57" s="1"/>
  <c r="AE118" i="14"/>
  <c r="O122" i="22"/>
  <c r="AB118" i="14"/>
  <c r="L106" i="14"/>
  <c r="AE57" i="61"/>
  <c r="Y92" i="14"/>
  <c r="AN40" i="14"/>
  <c r="AR40" i="14" s="1"/>
  <c r="AA128" i="14"/>
  <c r="D125" i="22"/>
  <c r="F27" i="61"/>
  <c r="Q92" i="22"/>
  <c r="AC98" i="14"/>
  <c r="AA98" i="14"/>
  <c r="V101" i="14"/>
  <c r="AF90" i="22"/>
  <c r="T109" i="14"/>
  <c r="S127" i="22"/>
  <c r="Q115" i="22"/>
  <c r="H102" i="22"/>
  <c r="M99" i="14"/>
  <c r="J123" i="22"/>
  <c r="M102" i="22"/>
  <c r="G117" i="22"/>
  <c r="X121" i="22"/>
  <c r="V112" i="22"/>
  <c r="Q99" i="14"/>
  <c r="AA136" i="61"/>
  <c r="AE52" i="61"/>
  <c r="R90" i="22"/>
  <c r="V131" i="61"/>
  <c r="H103" i="22"/>
  <c r="Z91" i="22"/>
  <c r="K97" i="22"/>
  <c r="G67" i="61"/>
  <c r="G139" i="61"/>
  <c r="G71" i="61"/>
  <c r="G79" i="61"/>
  <c r="O119" i="22"/>
  <c r="U124" i="22"/>
  <c r="E108" i="22"/>
  <c r="W111" i="61"/>
  <c r="AB91" i="61"/>
  <c r="AE23" i="61"/>
  <c r="AA114" i="61"/>
  <c r="H67" i="61"/>
  <c r="AE127" i="61"/>
  <c r="AE123" i="61"/>
  <c r="U33" i="57"/>
  <c r="AL96" i="57"/>
  <c r="AJ64" i="61"/>
  <c r="AJ63" i="61"/>
  <c r="I91" i="61"/>
  <c r="AJ72" i="61"/>
  <c r="AJ139" i="61"/>
  <c r="T130" i="22"/>
  <c r="W117" i="14"/>
  <c r="D98" i="22"/>
  <c r="Z98" i="14"/>
  <c r="F109" i="22"/>
  <c r="H139" i="61"/>
  <c r="I79" i="61"/>
  <c r="AE125" i="61"/>
  <c r="AB80" i="61"/>
  <c r="H79" i="61"/>
  <c r="I111" i="61"/>
  <c r="AB90" i="61"/>
  <c r="I67" i="61"/>
  <c r="I82" i="61"/>
  <c r="I22" i="61"/>
  <c r="H72" i="61"/>
  <c r="H54" i="61"/>
  <c r="I72" i="61"/>
  <c r="AA29" i="57"/>
  <c r="U57" i="57"/>
  <c r="AJ18" i="61"/>
  <c r="AD130" i="22"/>
  <c r="AJ71" i="61"/>
  <c r="V130" i="22"/>
  <c r="U117" i="14"/>
  <c r="S117" i="14"/>
  <c r="W130" i="22"/>
  <c r="U101" i="14"/>
  <c r="I139" i="61"/>
  <c r="H91" i="61"/>
  <c r="AE47" i="61"/>
  <c r="AL90" i="57"/>
  <c r="I68" i="61"/>
  <c r="AL87" i="57"/>
  <c r="AL32" i="57"/>
  <c r="X130" i="22"/>
  <c r="N119" i="22"/>
  <c r="AF112" i="22"/>
  <c r="AC112" i="22"/>
  <c r="AE112" i="22"/>
  <c r="AD112" i="22"/>
  <c r="AE104" i="14"/>
  <c r="AF9" i="61"/>
  <c r="AF93" i="61" s="1"/>
  <c r="AF104" i="14"/>
  <c r="AA104" i="14"/>
  <c r="D117" i="22"/>
  <c r="F117" i="22"/>
  <c r="E117" i="22"/>
  <c r="F90" i="22"/>
  <c r="G90" i="22"/>
  <c r="D90" i="22"/>
  <c r="E90" i="22"/>
  <c r="K94" i="22"/>
  <c r="M94" i="22"/>
  <c r="N94" i="22"/>
  <c r="AE95" i="22"/>
  <c r="AF95" i="22"/>
  <c r="AB126" i="22"/>
  <c r="AC126" i="22"/>
  <c r="AE126" i="22"/>
  <c r="AA126" i="22"/>
  <c r="AD126" i="22"/>
  <c r="AE101" i="14"/>
  <c r="AD101" i="14"/>
  <c r="AF101" i="14"/>
  <c r="AC101" i="14"/>
  <c r="E95" i="22"/>
  <c r="G95" i="22"/>
  <c r="D95" i="22"/>
  <c r="I108" i="22"/>
  <c r="H108" i="22"/>
  <c r="B121" i="22"/>
  <c r="C121" i="22"/>
  <c r="V131" i="22"/>
  <c r="U131" i="22"/>
  <c r="X131" i="22"/>
  <c r="S131" i="22"/>
  <c r="T131" i="22"/>
  <c r="X100" i="22"/>
  <c r="S100" i="22"/>
  <c r="V100" i="22"/>
  <c r="U100" i="22"/>
  <c r="T100" i="22"/>
  <c r="AC121" i="22"/>
  <c r="AB121" i="22"/>
  <c r="AE121" i="22"/>
  <c r="AA121" i="22"/>
  <c r="AD121" i="22"/>
  <c r="M104" i="14"/>
  <c r="N104" i="14"/>
  <c r="I104" i="14"/>
  <c r="N9" i="61"/>
  <c r="N103" i="61" s="1"/>
  <c r="K117" i="14"/>
  <c r="G117" i="14"/>
  <c r="AN73" i="14"/>
  <c r="AR73" i="14" s="1"/>
  <c r="J117" i="14"/>
  <c r="I117" i="14"/>
  <c r="AD97" i="22"/>
  <c r="AE97" i="22"/>
  <c r="G8" i="57"/>
  <c r="G68" i="57" s="1"/>
  <c r="F125" i="14"/>
  <c r="E125" i="14"/>
  <c r="D125" i="14"/>
  <c r="AN81" i="14"/>
  <c r="AR81" i="14" s="1"/>
  <c r="I102" i="22"/>
  <c r="F102" i="22"/>
  <c r="V99" i="22"/>
  <c r="W99" i="22"/>
  <c r="X99" i="22"/>
  <c r="T99" i="22"/>
  <c r="S91" i="14"/>
  <c r="U91" i="14"/>
  <c r="Q91" i="14"/>
  <c r="R91" i="14"/>
  <c r="V91" i="14"/>
  <c r="T91" i="14"/>
  <c r="V2" i="61"/>
  <c r="V16" i="61" s="1"/>
  <c r="F123" i="22"/>
  <c r="I123" i="22"/>
  <c r="G123" i="22"/>
  <c r="H123" i="22"/>
  <c r="K107" i="14"/>
  <c r="N11" i="61"/>
  <c r="N71" i="61" s="1"/>
  <c r="L107" i="14"/>
  <c r="N107" i="14"/>
  <c r="AN41" i="14"/>
  <c r="AR41" i="14" s="1"/>
  <c r="M107" i="14"/>
  <c r="J107" i="14"/>
  <c r="I107" i="14"/>
  <c r="T10" i="61"/>
  <c r="T94" i="61" s="1"/>
  <c r="T105" i="14"/>
  <c r="AC97" i="22"/>
  <c r="S10" i="61"/>
  <c r="S94" i="61" s="1"/>
  <c r="N105" i="14"/>
  <c r="O100" i="22"/>
  <c r="P100" i="22"/>
  <c r="K100" i="22"/>
  <c r="M100" i="22"/>
  <c r="L100" i="22"/>
  <c r="L67" i="61"/>
  <c r="AA46" i="61"/>
  <c r="AA22" i="61"/>
  <c r="AA113" i="61"/>
  <c r="L80" i="61"/>
  <c r="W131" i="61"/>
  <c r="AA143" i="61"/>
  <c r="U101" i="57"/>
  <c r="AL44" i="57"/>
  <c r="AH18" i="61"/>
  <c r="W105" i="14"/>
  <c r="R99" i="14"/>
  <c r="J130" i="14"/>
  <c r="AL20" i="57"/>
  <c r="M12" i="57"/>
  <c r="M137" i="57" s="1"/>
  <c r="W127" i="22"/>
  <c r="B125" i="14"/>
  <c r="AB97" i="22"/>
  <c r="C125" i="14"/>
  <c r="U9" i="61"/>
  <c r="U101" i="61" s="1"/>
  <c r="S104" i="14"/>
  <c r="R104" i="14"/>
  <c r="Q104" i="14"/>
  <c r="P104" i="14"/>
  <c r="F5" i="61"/>
  <c r="F55" i="61" s="1"/>
  <c r="B94" i="14"/>
  <c r="U93" i="57"/>
  <c r="U130" i="57"/>
  <c r="U102" i="57"/>
  <c r="U104" i="57"/>
  <c r="U105" i="57"/>
  <c r="U99" i="57"/>
  <c r="U81" i="57"/>
  <c r="V103" i="22"/>
  <c r="T103" i="22"/>
  <c r="K116" i="22"/>
  <c r="L116" i="22"/>
  <c r="E96" i="22"/>
  <c r="D96" i="22"/>
  <c r="G96" i="22"/>
  <c r="F96" i="22"/>
  <c r="K92" i="22"/>
  <c r="H92" i="22"/>
  <c r="G92" i="22"/>
  <c r="E130" i="22"/>
  <c r="D130" i="22"/>
  <c r="C130" i="22"/>
  <c r="G130" i="22"/>
  <c r="F130" i="22"/>
  <c r="B130" i="22"/>
  <c r="D99" i="14"/>
  <c r="C99" i="14"/>
  <c r="E99" i="14"/>
  <c r="B99" i="14"/>
  <c r="W22" i="61"/>
  <c r="AA82" i="61"/>
  <c r="AA117" i="61"/>
  <c r="U21" i="57"/>
  <c r="U107" i="57"/>
  <c r="U69" i="57"/>
  <c r="U108" i="57"/>
  <c r="U106" i="57"/>
  <c r="S105" i="14"/>
  <c r="AH72" i="61"/>
  <c r="Z105" i="14"/>
  <c r="O94" i="22"/>
  <c r="D129" i="22"/>
  <c r="H129" i="22"/>
  <c r="G129" i="22"/>
  <c r="C129" i="22"/>
  <c r="F129" i="22"/>
  <c r="V124" i="22"/>
  <c r="Y98" i="22"/>
  <c r="Z98" i="22"/>
  <c r="AA98" i="22"/>
  <c r="C117" i="22"/>
  <c r="L83" i="61"/>
  <c r="L128" i="61"/>
  <c r="L19" i="61"/>
  <c r="L79" i="61"/>
  <c r="L84" i="61"/>
  <c r="AH139" i="61"/>
  <c r="AH68" i="61"/>
  <c r="AH54" i="61"/>
  <c r="AH71" i="61"/>
  <c r="AH63" i="61"/>
  <c r="AH30" i="61"/>
  <c r="AH91" i="61"/>
  <c r="E104" i="14"/>
  <c r="H104" i="14"/>
  <c r="H9" i="61"/>
  <c r="H104" i="61" s="1"/>
  <c r="D104" i="14"/>
  <c r="AD100" i="22"/>
  <c r="AE100" i="22"/>
  <c r="F104" i="22"/>
  <c r="C104" i="22"/>
  <c r="D104" i="22"/>
  <c r="E104" i="22"/>
  <c r="AI55" i="61"/>
  <c r="AI78" i="61"/>
  <c r="AI56" i="61"/>
  <c r="AI90" i="61"/>
  <c r="AI17" i="61"/>
  <c r="AI51" i="61"/>
  <c r="N113" i="22"/>
  <c r="M113" i="22"/>
  <c r="O113" i="22"/>
  <c r="AI57" i="61"/>
  <c r="B126" i="22"/>
  <c r="C126" i="22"/>
  <c r="V97" i="22"/>
  <c r="X97" i="22"/>
  <c r="W97" i="22"/>
  <c r="AA97" i="22"/>
  <c r="Z97" i="22"/>
  <c r="Y97" i="22"/>
  <c r="AD131" i="22"/>
  <c r="AE131" i="22"/>
  <c r="AF131" i="22"/>
  <c r="D127" i="22"/>
  <c r="C127" i="22"/>
  <c r="N129" i="22"/>
  <c r="J129" i="22"/>
  <c r="AE94" i="14"/>
  <c r="AG5" i="61"/>
  <c r="AG60" i="61" s="1"/>
  <c r="N93" i="22"/>
  <c r="O93" i="22"/>
  <c r="Q93" i="22"/>
  <c r="P93" i="22"/>
  <c r="T97" i="14"/>
  <c r="R97" i="14"/>
  <c r="S97" i="14"/>
  <c r="P97" i="14"/>
  <c r="O97" i="14"/>
  <c r="Q97" i="14"/>
  <c r="B10" i="61"/>
  <c r="B106" i="61" s="1"/>
  <c r="B105" i="14"/>
  <c r="B108" i="22"/>
  <c r="F108" i="22"/>
  <c r="G108" i="22"/>
  <c r="C108" i="22"/>
  <c r="D108" i="22"/>
  <c r="AB129" i="14"/>
  <c r="AD129" i="14"/>
  <c r="AA129" i="14"/>
  <c r="AF11" i="57"/>
  <c r="AF83" i="57" s="1"/>
  <c r="AN85" i="14"/>
  <c r="AR85" i="14" s="1"/>
  <c r="AE129" i="14"/>
  <c r="AC129" i="14"/>
  <c r="AN86" i="14"/>
  <c r="AR86" i="14" s="1"/>
  <c r="L130" i="14"/>
  <c r="H130" i="14"/>
  <c r="M130" i="14"/>
  <c r="K130" i="14"/>
  <c r="R7" i="57"/>
  <c r="R19" i="57" s="1"/>
  <c r="M124" i="14"/>
  <c r="N124" i="14"/>
  <c r="AN80" i="14"/>
  <c r="AR80" i="14" s="1"/>
  <c r="O124" i="14"/>
  <c r="Q124" i="14"/>
  <c r="P124" i="14"/>
  <c r="R124" i="14"/>
  <c r="AA94" i="61"/>
  <c r="AA58" i="61"/>
  <c r="S4" i="57"/>
  <c r="S28" i="57" s="1"/>
  <c r="O114" i="14"/>
  <c r="AN70" i="14"/>
  <c r="AR70" i="14" s="1"/>
  <c r="P114" i="14"/>
  <c r="R114" i="14"/>
  <c r="N114" i="14"/>
  <c r="S114" i="14"/>
  <c r="AL92" i="57"/>
  <c r="AL88" i="57"/>
  <c r="AL117" i="57"/>
  <c r="AL80" i="57"/>
  <c r="AL129" i="57"/>
  <c r="AL89" i="57"/>
  <c r="AL94" i="57"/>
  <c r="AL93" i="57"/>
  <c r="K96" i="22"/>
  <c r="M96" i="22"/>
  <c r="L96" i="22"/>
  <c r="N96" i="22"/>
  <c r="J96" i="22"/>
  <c r="O96" i="22"/>
  <c r="Z112" i="22"/>
  <c r="Y112" i="22"/>
  <c r="X112" i="22"/>
  <c r="J120" i="14"/>
  <c r="G120" i="14"/>
  <c r="AN76" i="14"/>
  <c r="AR76" i="14" s="1"/>
  <c r="E120" i="14"/>
  <c r="I120" i="14"/>
  <c r="H120" i="14"/>
  <c r="C131" i="14"/>
  <c r="D131" i="14"/>
  <c r="Y127" i="14"/>
  <c r="V127" i="14"/>
  <c r="Z127" i="14"/>
  <c r="W127" i="14"/>
  <c r="AN83" i="14"/>
  <c r="AR83" i="14" s="1"/>
  <c r="AA10" i="57"/>
  <c r="AA115" i="57" s="1"/>
  <c r="X127" i="14"/>
  <c r="AA127" i="14"/>
  <c r="O99" i="14"/>
  <c r="P99" i="14"/>
  <c r="W112" i="61"/>
  <c r="W116" i="61"/>
  <c r="W114" i="61"/>
  <c r="I143" i="61"/>
  <c r="I116" i="61"/>
  <c r="L43" i="61"/>
  <c r="AA116" i="61"/>
  <c r="AA120" i="61"/>
  <c r="AA131" i="61"/>
  <c r="W34" i="61"/>
  <c r="U100" i="57"/>
  <c r="U118" i="57"/>
  <c r="U103" i="57"/>
  <c r="U45" i="57"/>
  <c r="AL105" i="57"/>
  <c r="AL141" i="57"/>
  <c r="AL56" i="57"/>
  <c r="AH64" i="61"/>
  <c r="I117" i="61"/>
  <c r="G125" i="14"/>
  <c r="H130" i="22"/>
  <c r="S124" i="22"/>
  <c r="R105" i="14"/>
  <c r="F117" i="14"/>
  <c r="I95" i="22"/>
  <c r="U103" i="22"/>
  <c r="N100" i="22"/>
  <c r="W100" i="22"/>
  <c r="X109" i="22"/>
  <c r="F95" i="22"/>
  <c r="AN25" i="14"/>
  <c r="AR25" i="14" s="1"/>
  <c r="Q101" i="14"/>
  <c r="F124" i="22"/>
  <c r="K9" i="61"/>
  <c r="K57" i="61" s="1"/>
  <c r="K104" i="14"/>
  <c r="AB125" i="22"/>
  <c r="AC125" i="22"/>
  <c r="C95" i="22"/>
  <c r="B95" i="22"/>
  <c r="AH65" i="61"/>
  <c r="W118" i="61"/>
  <c r="AD107" i="22"/>
  <c r="Y107" i="22"/>
  <c r="Z107" i="22"/>
  <c r="W124" i="22"/>
  <c r="W126" i="22"/>
  <c r="U126" i="22"/>
  <c r="W6" i="61"/>
  <c r="W103" i="61" s="1"/>
  <c r="S96" i="14"/>
  <c r="U96" i="14"/>
  <c r="AF121" i="22"/>
  <c r="H104" i="22"/>
  <c r="I104" i="22"/>
  <c r="L104" i="22"/>
  <c r="G102" i="22"/>
  <c r="E102" i="22"/>
  <c r="D102" i="22"/>
  <c r="Q103" i="22"/>
  <c r="AC100" i="22"/>
  <c r="C113" i="22"/>
  <c r="AA102" i="22"/>
  <c r="AF126" i="22"/>
  <c r="AC113" i="22"/>
  <c r="AF100" i="22"/>
  <c r="H127" i="61"/>
  <c r="C90" i="22"/>
  <c r="U108" i="22"/>
  <c r="U112" i="22"/>
  <c r="Q106" i="22"/>
  <c r="F98" i="22"/>
  <c r="X103" i="22"/>
  <c r="G121" i="22"/>
  <c r="J92" i="22"/>
  <c r="L90" i="22"/>
  <c r="W117" i="22"/>
  <c r="C128" i="22"/>
  <c r="AE113" i="22"/>
  <c r="W131" i="22"/>
  <c r="R109" i="14"/>
  <c r="Z109" i="14"/>
  <c r="J114" i="22"/>
  <c r="AN75" i="14"/>
  <c r="AR75" i="14" s="1"/>
  <c r="AB107" i="22"/>
  <c r="AA107" i="22"/>
  <c r="Y126" i="61"/>
  <c r="F122" i="22"/>
  <c r="C139" i="61"/>
  <c r="V109" i="14"/>
  <c r="B98" i="22"/>
  <c r="L94" i="22"/>
  <c r="AF94" i="14"/>
  <c r="G112" i="22"/>
  <c r="AF99" i="22"/>
  <c r="Y122" i="22"/>
  <c r="T124" i="22"/>
  <c r="C101" i="14"/>
  <c r="N130" i="22"/>
  <c r="AC122" i="22"/>
  <c r="S103" i="22"/>
  <c r="Q129" i="22"/>
  <c r="O107" i="22"/>
  <c r="B96" i="22"/>
  <c r="S105" i="22"/>
  <c r="R129" i="22"/>
  <c r="B116" i="22"/>
  <c r="AB105" i="14"/>
  <c r="L126" i="22"/>
  <c r="C131" i="22"/>
  <c r="I113" i="22"/>
  <c r="B105" i="22"/>
  <c r="D99" i="22"/>
  <c r="B127" i="22"/>
  <c r="K129" i="22"/>
  <c r="Z100" i="22"/>
  <c r="T104" i="14"/>
  <c r="T95" i="22"/>
  <c r="S95" i="22"/>
  <c r="S5" i="61"/>
  <c r="S60" i="61" s="1"/>
  <c r="P94" i="14"/>
  <c r="Y94" i="22"/>
  <c r="AA94" i="22"/>
  <c r="U125" i="22"/>
  <c r="T125" i="22"/>
  <c r="B99" i="22"/>
  <c r="C99" i="22"/>
  <c r="M119" i="22"/>
  <c r="K119" i="22"/>
  <c r="H119" i="22"/>
  <c r="AA101" i="14"/>
  <c r="AB101" i="14"/>
  <c r="Z119" i="22"/>
  <c r="AD119" i="22"/>
  <c r="AE119" i="22"/>
  <c r="O98" i="22"/>
  <c r="R98" i="22"/>
  <c r="T98" i="22"/>
  <c r="H101" i="22"/>
  <c r="F101" i="22"/>
  <c r="G101" i="22"/>
  <c r="M109" i="14"/>
  <c r="Q109" i="14"/>
  <c r="G99" i="22"/>
  <c r="H99" i="22"/>
  <c r="F99" i="22"/>
  <c r="AG9" i="61"/>
  <c r="AG21" i="61" s="1"/>
  <c r="AB104" i="14"/>
  <c r="AC104" i="14"/>
  <c r="L117" i="22"/>
  <c r="J117" i="22"/>
  <c r="M117" i="22"/>
  <c r="K117" i="22"/>
  <c r="I117" i="22"/>
  <c r="V92" i="22"/>
  <c r="Y92" i="22"/>
  <c r="W92" i="22"/>
  <c r="AA92" i="22"/>
  <c r="N101" i="22"/>
  <c r="K101" i="22"/>
  <c r="L101" i="22"/>
  <c r="F109" i="14"/>
  <c r="C123" i="22"/>
  <c r="B123" i="22"/>
  <c r="L5" i="61"/>
  <c r="L55" i="61" s="1"/>
  <c r="L94" i="14"/>
  <c r="K94" i="14"/>
  <c r="AC5" i="61"/>
  <c r="AC56" i="61" s="1"/>
  <c r="Y94" i="14"/>
  <c r="V129" i="22"/>
  <c r="U129" i="22"/>
  <c r="T129" i="22"/>
  <c r="AF104" i="22"/>
  <c r="AD104" i="22"/>
  <c r="R99" i="22"/>
  <c r="U99" i="22"/>
  <c r="Q99" i="22"/>
  <c r="Z125" i="22"/>
  <c r="X125" i="22"/>
  <c r="Y125" i="22"/>
  <c r="AA125" i="22"/>
  <c r="AA99" i="14"/>
  <c r="AE99" i="14"/>
  <c r="AF99" i="14"/>
  <c r="S99" i="14"/>
  <c r="W99" i="14"/>
  <c r="D103" i="14"/>
  <c r="G8" i="61"/>
  <c r="G141" i="61" s="1"/>
  <c r="C103" i="14"/>
  <c r="F103" i="14"/>
  <c r="E103" i="14"/>
  <c r="Q108" i="22"/>
  <c r="N108" i="22"/>
  <c r="P108" i="22"/>
  <c r="K95" i="14"/>
  <c r="I95" i="14"/>
  <c r="H95" i="14"/>
  <c r="Z7" i="61"/>
  <c r="Z77" i="61" s="1"/>
  <c r="Y99" i="14"/>
  <c r="Z99" i="14"/>
  <c r="V95" i="14"/>
  <c r="W95" i="14"/>
  <c r="S95" i="14"/>
  <c r="U95" i="14"/>
  <c r="AG6" i="61"/>
  <c r="AG18" i="61" s="1"/>
  <c r="AC96" i="14"/>
  <c r="E97" i="14"/>
  <c r="AN31" i="14"/>
  <c r="AR31" i="14" s="1"/>
  <c r="Q10" i="61"/>
  <c r="Q118" i="61" s="1"/>
  <c r="M105" i="14"/>
  <c r="AF121" i="14"/>
  <c r="AE121" i="14"/>
  <c r="T113" i="22"/>
  <c r="R113" i="22"/>
  <c r="S113" i="22"/>
  <c r="I99" i="14"/>
  <c r="J99" i="14"/>
  <c r="G99" i="14"/>
  <c r="K100" i="14"/>
  <c r="O100" i="14"/>
  <c r="AN34" i="14"/>
  <c r="AR34" i="14" s="1"/>
  <c r="P100" i="14"/>
  <c r="Z90" i="22"/>
  <c r="V90" i="22"/>
  <c r="U90" i="22"/>
  <c r="R116" i="22"/>
  <c r="T116" i="22"/>
  <c r="Q116" i="22"/>
  <c r="U116" i="22"/>
  <c r="Z119" i="61"/>
  <c r="Z143" i="61"/>
  <c r="Z120" i="61"/>
  <c r="Z131" i="61"/>
  <c r="AI11" i="61"/>
  <c r="AI35" i="61" s="1"/>
  <c r="AD108" i="14"/>
  <c r="AI12" i="61"/>
  <c r="AI138" i="61" s="1"/>
  <c r="AN42" i="14"/>
  <c r="AR42" i="14" s="1"/>
  <c r="AF108" i="14"/>
  <c r="AN69" i="14"/>
  <c r="AR69" i="14" s="1"/>
  <c r="F113" i="14"/>
  <c r="G113" i="14"/>
  <c r="H97" i="22"/>
  <c r="E97" i="22"/>
  <c r="G97" i="22"/>
  <c r="AJ10" i="61"/>
  <c r="AJ22" i="61" s="1"/>
  <c r="AE105" i="14"/>
  <c r="V98" i="22"/>
  <c r="X98" i="22"/>
  <c r="U98" i="22"/>
  <c r="AL31" i="61"/>
  <c r="AN37" i="14"/>
  <c r="AR37" i="14" s="1"/>
  <c r="AM144" i="61"/>
  <c r="AL82" i="61"/>
  <c r="X99" i="14"/>
  <c r="D123" i="22"/>
  <c r="AD129" i="22"/>
  <c r="G94" i="14"/>
  <c r="L118" i="14"/>
  <c r="Q113" i="22"/>
  <c r="AC105" i="14"/>
  <c r="S129" i="22"/>
  <c r="Q119" i="14"/>
  <c r="I119" i="22"/>
  <c r="C116" i="22"/>
  <c r="AF122" i="22"/>
  <c r="Q124" i="22"/>
  <c r="K114" i="22"/>
  <c r="J118" i="14"/>
  <c r="I114" i="22"/>
  <c r="M100" i="14"/>
  <c r="F97" i="22"/>
  <c r="Y105" i="14"/>
  <c r="R108" i="22"/>
  <c r="V99" i="14"/>
  <c r="S99" i="22"/>
  <c r="G97" i="14"/>
  <c r="X92" i="22"/>
  <c r="Z94" i="22"/>
  <c r="AC99" i="14"/>
  <c r="R94" i="14"/>
  <c r="Y90" i="22"/>
  <c r="F95" i="14"/>
  <c r="H113" i="22"/>
  <c r="J95" i="14"/>
  <c r="S109" i="14"/>
  <c r="P107" i="22"/>
  <c r="H118" i="22"/>
  <c r="G118" i="22"/>
  <c r="D116" i="22"/>
  <c r="AA120" i="22"/>
  <c r="Y120" i="22"/>
  <c r="W120" i="22"/>
  <c r="H96" i="22"/>
  <c r="I96" i="22"/>
  <c r="K130" i="22"/>
  <c r="L130" i="22"/>
  <c r="M130" i="22"/>
  <c r="N99" i="14"/>
  <c r="L99" i="14"/>
  <c r="P116" i="22"/>
  <c r="U91" i="57"/>
  <c r="U44" i="57"/>
  <c r="U56" i="57"/>
  <c r="M118" i="14"/>
  <c r="H113" i="14"/>
  <c r="Q105" i="14"/>
  <c r="AA105" i="14"/>
  <c r="AD99" i="14"/>
  <c r="H117" i="22"/>
  <c r="X105" i="14"/>
  <c r="K99" i="14"/>
  <c r="R125" i="22"/>
  <c r="C126" i="61"/>
  <c r="AN39" i="14"/>
  <c r="AR39" i="14" s="1"/>
  <c r="K118" i="14"/>
  <c r="X123" i="22"/>
  <c r="H2" i="57"/>
  <c r="H75" i="57" s="1"/>
  <c r="AD114" i="22"/>
  <c r="AD122" i="22"/>
  <c r="R124" i="22"/>
  <c r="R119" i="14"/>
  <c r="O124" i="22"/>
  <c r="J113" i="22"/>
  <c r="S119" i="14"/>
  <c r="O105" i="14"/>
  <c r="AN33" i="14"/>
  <c r="AR33" i="14" s="1"/>
  <c r="AL116" i="61"/>
  <c r="AB109" i="14"/>
  <c r="O94" i="14"/>
  <c r="K113" i="22"/>
  <c r="O130" i="22"/>
  <c r="N94" i="14"/>
  <c r="H109" i="14"/>
  <c r="P109" i="14"/>
  <c r="AN75" i="22"/>
  <c r="AR75" i="22" s="1"/>
  <c r="H99" i="14"/>
  <c r="D101" i="14"/>
  <c r="O91" i="22"/>
  <c r="F99" i="14"/>
  <c r="N109" i="14"/>
  <c r="S108" i="22"/>
  <c r="D94" i="22"/>
  <c r="H97" i="14"/>
  <c r="AE104" i="22"/>
  <c r="R103" i="22"/>
  <c r="AN74" i="14"/>
  <c r="AR74" i="14" s="1"/>
  <c r="S98" i="22"/>
  <c r="AN77" i="14"/>
  <c r="AR77" i="14" s="1"/>
  <c r="X90" i="22"/>
  <c r="N100" i="14"/>
  <c r="W98" i="22"/>
  <c r="AC109" i="14"/>
  <c r="AA109" i="14"/>
  <c r="R95" i="14"/>
  <c r="Q98" i="22"/>
  <c r="M101" i="22"/>
  <c r="F98" i="14"/>
  <c r="G98" i="14"/>
  <c r="E98" i="14"/>
  <c r="H98" i="14"/>
  <c r="D107" i="22"/>
  <c r="F107" i="22"/>
  <c r="G107" i="22"/>
  <c r="E107" i="22"/>
  <c r="C107" i="22"/>
  <c r="AL75" i="61"/>
  <c r="U90" i="57"/>
  <c r="U89" i="57"/>
  <c r="AB99" i="14"/>
  <c r="AE108" i="14"/>
  <c r="O6" i="57"/>
  <c r="O70" i="57" s="1"/>
  <c r="V105" i="14"/>
  <c r="P105" i="14"/>
  <c r="AA119" i="22"/>
  <c r="N118" i="14"/>
  <c r="AC119" i="22"/>
  <c r="AE114" i="22"/>
  <c r="L113" i="22"/>
  <c r="C94" i="14"/>
  <c r="Q94" i="14"/>
  <c r="O109" i="14"/>
  <c r="E123" i="22"/>
  <c r="U105" i="14"/>
  <c r="U113" i="22"/>
  <c r="P130" i="22"/>
  <c r="P124" i="22"/>
  <c r="W125" i="22"/>
  <c r="C94" i="22"/>
  <c r="B103" i="14"/>
  <c r="Z101" i="14"/>
  <c r="E99" i="22"/>
  <c r="J101" i="22"/>
  <c r="AD104" i="14"/>
  <c r="O108" i="22"/>
  <c r="C96" i="22"/>
  <c r="I97" i="14"/>
  <c r="D97" i="14"/>
  <c r="G103" i="14"/>
  <c r="L119" i="22"/>
  <c r="T95" i="14"/>
  <c r="P98" i="22"/>
  <c r="F116" i="22"/>
  <c r="I116" i="22"/>
  <c r="X101" i="14"/>
  <c r="Y101" i="14"/>
  <c r="AC102" i="22"/>
  <c r="X94" i="22"/>
  <c r="C60" i="61"/>
  <c r="J91" i="22"/>
  <c r="I97" i="22"/>
  <c r="B109" i="14"/>
  <c r="B128" i="22"/>
  <c r="E128" i="22"/>
  <c r="G104" i="22"/>
  <c r="G103" i="22"/>
  <c r="AB100" i="22"/>
  <c r="AA100" i="22"/>
  <c r="J119" i="22"/>
  <c r="B114" i="22"/>
  <c r="B98" i="14"/>
  <c r="I115" i="22"/>
  <c r="Z113" i="61"/>
  <c r="N107" i="22"/>
  <c r="F120" i="22"/>
  <c r="AD115" i="22"/>
  <c r="W95" i="22"/>
  <c r="E94" i="22"/>
  <c r="B106" i="22"/>
  <c r="B118" i="22"/>
  <c r="I70" i="61"/>
  <c r="S121" i="22"/>
  <c r="Y113" i="22"/>
  <c r="R101" i="14"/>
  <c r="V109" i="22"/>
  <c r="L114" i="22"/>
  <c r="B117" i="22"/>
  <c r="AE91" i="22"/>
  <c r="Y91" i="22"/>
  <c r="C104" i="14"/>
  <c r="V122" i="22"/>
  <c r="AB115" i="22"/>
  <c r="N102" i="22"/>
  <c r="Y93" i="22"/>
  <c r="AF109" i="14"/>
  <c r="P98" i="14"/>
  <c r="Q125" i="22"/>
  <c r="AF94" i="22"/>
  <c r="L98" i="14"/>
  <c r="AF96" i="22"/>
  <c r="AB118" i="22"/>
  <c r="F104" i="14"/>
  <c r="O101" i="14"/>
  <c r="AE98" i="14"/>
  <c r="X98" i="14"/>
  <c r="M129" i="22"/>
  <c r="AN35" i="14"/>
  <c r="AR35" i="14" s="1"/>
  <c r="D109" i="14"/>
  <c r="R98" i="14"/>
  <c r="K112" i="22"/>
  <c r="C96" i="14"/>
  <c r="I58" i="61"/>
  <c r="C120" i="61"/>
  <c r="AE118" i="22"/>
  <c r="Y131" i="22"/>
  <c r="E121" i="22"/>
  <c r="F121" i="22"/>
  <c r="I94" i="14"/>
  <c r="AN28" i="14"/>
  <c r="AR28" i="14" s="1"/>
  <c r="Q121" i="22"/>
  <c r="E94" i="14"/>
  <c r="I124" i="22"/>
  <c r="Y115" i="22"/>
  <c r="M114" i="22"/>
  <c r="N125" i="22"/>
  <c r="AA129" i="22"/>
  <c r="F112" i="22"/>
  <c r="F127" i="22"/>
  <c r="T109" i="22"/>
  <c r="I105" i="22"/>
  <c r="D98" i="14"/>
  <c r="R105" i="22"/>
  <c r="M93" i="22"/>
  <c r="AE106" i="22"/>
  <c r="T107" i="22"/>
  <c r="B104" i="14"/>
  <c r="K102" i="22"/>
  <c r="F94" i="22"/>
  <c r="J101" i="14"/>
  <c r="AE109" i="14"/>
  <c r="S98" i="14"/>
  <c r="AF91" i="22"/>
  <c r="L102" i="22"/>
  <c r="J94" i="22"/>
  <c r="AC90" i="22"/>
  <c r="Z95" i="22"/>
  <c r="AC94" i="14"/>
  <c r="Q98" i="14"/>
  <c r="I92" i="22"/>
  <c r="AB91" i="22"/>
  <c r="T94" i="22"/>
  <c r="H94" i="22"/>
  <c r="AB90" i="22"/>
  <c r="W91" i="22"/>
  <c r="AE102" i="61"/>
  <c r="P96" i="22"/>
  <c r="AN28" i="22"/>
  <c r="AR28" i="22" s="1"/>
  <c r="AB94" i="14"/>
  <c r="R107" i="22"/>
  <c r="AJ5" i="61"/>
  <c r="AJ54" i="61" s="1"/>
  <c r="AN30" i="22"/>
  <c r="AR30" i="22" s="1"/>
  <c r="Q96" i="22"/>
  <c r="T96" i="22"/>
  <c r="AN72" i="22"/>
  <c r="AR72" i="22" s="1"/>
  <c r="S96" i="22"/>
  <c r="K115" i="22"/>
  <c r="J55" i="61"/>
  <c r="K93" i="22"/>
  <c r="I93" i="22"/>
  <c r="AE114" i="61"/>
  <c r="K91" i="22"/>
  <c r="C106" i="22"/>
  <c r="N114" i="22"/>
  <c r="U122" i="22"/>
  <c r="J78" i="61"/>
  <c r="Z93" i="22"/>
  <c r="I91" i="22"/>
  <c r="O114" i="22"/>
  <c r="AN79" i="22"/>
  <c r="AR79" i="22" s="1"/>
  <c r="AN87" i="22"/>
  <c r="AR87" i="22" s="1"/>
  <c r="W122" i="22"/>
  <c r="AB93" i="22"/>
  <c r="AN37" i="22"/>
  <c r="AR37" i="22" s="1"/>
  <c r="Q102" i="22"/>
  <c r="I94" i="61"/>
  <c r="AF98" i="14"/>
  <c r="D9" i="61"/>
  <c r="D102" i="61" s="1"/>
  <c r="AD98" i="14"/>
  <c r="C138" i="61"/>
  <c r="I115" i="61"/>
  <c r="Z94" i="14"/>
  <c r="P114" i="22"/>
  <c r="C143" i="61"/>
  <c r="C144" i="61"/>
  <c r="H121" i="22"/>
  <c r="K124" i="22"/>
  <c r="H124" i="22"/>
  <c r="W113" i="22"/>
  <c r="H112" i="22"/>
  <c r="Z113" i="22"/>
  <c r="AF118" i="22"/>
  <c r="Q127" i="22"/>
  <c r="S125" i="22"/>
  <c r="L115" i="22"/>
  <c r="C118" i="22"/>
  <c r="AA131" i="22"/>
  <c r="K103" i="22"/>
  <c r="D94" i="14"/>
  <c r="W109" i="22"/>
  <c r="W98" i="14"/>
  <c r="AD109" i="22"/>
  <c r="M97" i="22"/>
  <c r="U109" i="22"/>
  <c r="J104" i="14"/>
  <c r="S107" i="22"/>
  <c r="AA94" i="14"/>
  <c r="AD109" i="14"/>
  <c r="E109" i="14"/>
  <c r="L104" i="14"/>
  <c r="L93" i="22"/>
  <c r="AA96" i="14"/>
  <c r="J107" i="22"/>
  <c r="AE90" i="22"/>
  <c r="W94" i="22"/>
  <c r="G9" i="61"/>
  <c r="G130" i="61" s="1"/>
  <c r="F94" i="14"/>
  <c r="X109" i="14"/>
  <c r="W90" i="22"/>
  <c r="N97" i="22"/>
  <c r="U96" i="22"/>
  <c r="V94" i="22"/>
  <c r="Q107" i="22"/>
  <c r="J115" i="22"/>
  <c r="T122" i="22"/>
  <c r="E106" i="22"/>
  <c r="S122" i="22"/>
  <c r="T128" i="22"/>
  <c r="G106" i="22"/>
  <c r="AF106" i="22"/>
  <c r="S128" i="22"/>
  <c r="G122" i="22"/>
  <c r="V128" i="22"/>
  <c r="U107" i="22"/>
  <c r="M92" i="22"/>
  <c r="Z129" i="22"/>
  <c r="AD120" i="22"/>
  <c r="AC120" i="22"/>
  <c r="AK88" i="61"/>
  <c r="P125" i="22"/>
  <c r="Q114" i="22"/>
  <c r="U109" i="14"/>
  <c r="C109" i="14"/>
  <c r="J94" i="14"/>
  <c r="E127" i="22"/>
  <c r="R128" i="22"/>
  <c r="Z96" i="14"/>
  <c r="H94" i="14"/>
  <c r="AN43" i="14"/>
  <c r="AR43" i="14" s="1"/>
  <c r="Z115" i="22"/>
  <c r="AN32" i="14"/>
  <c r="AR32" i="14" s="1"/>
  <c r="H127" i="22"/>
  <c r="R127" i="22"/>
  <c r="W115" i="22"/>
  <c r="X115" i="22"/>
  <c r="I127" i="22"/>
  <c r="N98" i="14"/>
  <c r="L91" i="22"/>
  <c r="F106" i="22"/>
  <c r="M101" i="14"/>
  <c r="G104" i="14"/>
  <c r="AD94" i="14"/>
  <c r="Y109" i="22"/>
  <c r="Z103" i="22"/>
  <c r="I94" i="22"/>
  <c r="J93" i="22"/>
  <c r="AD93" i="22"/>
  <c r="AN86" i="22"/>
  <c r="AR86" i="22" s="1"/>
  <c r="T121" i="22"/>
  <c r="AN38" i="14"/>
  <c r="AR38" i="14" s="1"/>
  <c r="Y91" i="61"/>
  <c r="Y30" i="61"/>
  <c r="Y137" i="61"/>
  <c r="Y115" i="61"/>
  <c r="Z39" i="61"/>
  <c r="Y44" i="61"/>
  <c r="Y48" i="61"/>
  <c r="Y70" i="61"/>
  <c r="C46" i="57"/>
  <c r="AI15" i="61"/>
  <c r="J98" i="14"/>
  <c r="R130" i="22"/>
  <c r="AB124" i="22"/>
  <c r="Z48" i="61"/>
  <c r="S130" i="22"/>
  <c r="P128" i="22"/>
  <c r="Y121" i="22"/>
  <c r="X126" i="22"/>
  <c r="G124" i="22"/>
  <c r="V98" i="14"/>
  <c r="D124" i="22"/>
  <c r="J126" i="22"/>
  <c r="AC118" i="22"/>
  <c r="V126" i="22"/>
  <c r="Z122" i="22"/>
  <c r="Y124" i="22"/>
  <c r="P101" i="14"/>
  <c r="X104" i="14"/>
  <c r="E98" i="22"/>
  <c r="O106" i="22"/>
  <c r="S102" i="22"/>
  <c r="Y103" i="22"/>
  <c r="E105" i="22"/>
  <c r="N106" i="22"/>
  <c r="T98" i="14"/>
  <c r="C109" i="22"/>
  <c r="L101" i="14"/>
  <c r="AB103" i="22"/>
  <c r="K104" i="22"/>
  <c r="L129" i="22"/>
  <c r="AN84" i="22"/>
  <c r="AR84" i="22" s="1"/>
  <c r="AN24" i="22"/>
  <c r="AR24" i="22" s="1"/>
  <c r="H105" i="22"/>
  <c r="AN38" i="22"/>
  <c r="AR38" i="22" s="1"/>
  <c r="O103" i="22"/>
  <c r="Y125" i="61"/>
  <c r="AC96" i="22"/>
  <c r="N103" i="22"/>
  <c r="C124" i="22"/>
  <c r="AA93" i="22"/>
  <c r="AC93" i="22"/>
  <c r="AE93" i="22"/>
  <c r="W121" i="22"/>
  <c r="Q97" i="22"/>
  <c r="AD118" i="22"/>
  <c r="G116" i="22"/>
  <c r="M90" i="22"/>
  <c r="N104" i="22"/>
  <c r="H132" i="61"/>
  <c r="Y89" i="61"/>
  <c r="Y113" i="61"/>
  <c r="Z16" i="61"/>
  <c r="Y47" i="61"/>
  <c r="Y39" i="61"/>
  <c r="AD96" i="61"/>
  <c r="Y64" i="61"/>
  <c r="Y127" i="61"/>
  <c r="M98" i="14"/>
  <c r="C98" i="14"/>
  <c r="O129" i="22"/>
  <c r="P129" i="22"/>
  <c r="O128" i="22"/>
  <c r="H126" i="22"/>
  <c r="X122" i="22"/>
  <c r="I98" i="14"/>
  <c r="Y126" i="22"/>
  <c r="AB122" i="22"/>
  <c r="Q130" i="22"/>
  <c r="U130" i="22"/>
  <c r="AA118" i="22"/>
  <c r="H116" i="22"/>
  <c r="E124" i="22"/>
  <c r="Q128" i="22"/>
  <c r="V123" i="22"/>
  <c r="W123" i="22"/>
  <c r="T101" i="14"/>
  <c r="U98" i="14"/>
  <c r="F105" i="22"/>
  <c r="R102" i="22"/>
  <c r="P102" i="22"/>
  <c r="H101" i="14"/>
  <c r="U95" i="22"/>
  <c r="T102" i="22"/>
  <c r="W103" i="22"/>
  <c r="C101" i="22"/>
  <c r="M106" i="22"/>
  <c r="S101" i="14"/>
  <c r="K101" i="14"/>
  <c r="G109" i="22"/>
  <c r="AN80" i="22"/>
  <c r="AR80" i="22" s="1"/>
  <c r="M104" i="22"/>
  <c r="O102" i="22"/>
  <c r="AN78" i="22"/>
  <c r="AR78" i="22" s="1"/>
  <c r="P97" i="22"/>
  <c r="L106" i="22"/>
  <c r="AD96" i="22"/>
  <c r="J104" i="22"/>
  <c r="M103" i="22"/>
  <c r="AF93" i="22"/>
  <c r="M128" i="22"/>
  <c r="Y28" i="61"/>
  <c r="Y43" i="61"/>
  <c r="Y42" i="61"/>
  <c r="Y66" i="61"/>
  <c r="AC113" i="61"/>
  <c r="Y123" i="22"/>
  <c r="Z9" i="61"/>
  <c r="Z99" i="61" s="1"/>
  <c r="AA124" i="22"/>
  <c r="Z104" i="14"/>
  <c r="K126" i="22"/>
  <c r="J116" i="22"/>
  <c r="AE117" i="22"/>
  <c r="T123" i="22"/>
  <c r="U121" i="22"/>
  <c r="Z124" i="22"/>
  <c r="U123" i="22"/>
  <c r="AA103" i="22"/>
  <c r="R95" i="22"/>
  <c r="H90" i="22"/>
  <c r="V104" i="14"/>
  <c r="U104" i="14"/>
  <c r="AN31" i="22"/>
  <c r="AR31" i="22" s="1"/>
  <c r="W104" i="14"/>
  <c r="I101" i="14"/>
  <c r="P106" i="22"/>
  <c r="N101" i="14"/>
  <c r="AE96" i="22"/>
  <c r="P103" i="22"/>
  <c r="V121" i="22"/>
  <c r="J105" i="22"/>
  <c r="AN39" i="22"/>
  <c r="AR39" i="22" s="1"/>
  <c r="E116" i="22"/>
  <c r="AN82" i="22"/>
  <c r="AR82" i="22" s="1"/>
  <c r="AN29" i="22"/>
  <c r="AR29" i="22" s="1"/>
  <c r="K98" i="14"/>
  <c r="D109" i="22"/>
  <c r="Y98" i="14"/>
  <c r="B101" i="14"/>
  <c r="AE99" i="22"/>
  <c r="V95" i="22"/>
  <c r="P96" i="14"/>
  <c r="Y95" i="22"/>
  <c r="G94" i="22"/>
  <c r="AN43" i="22"/>
  <c r="AR43" i="22" s="1"/>
  <c r="AJ103" i="61"/>
  <c r="AC91" i="22"/>
  <c r="AF113" i="22"/>
  <c r="J97" i="22"/>
  <c r="G125" i="22"/>
  <c r="K98" i="22"/>
  <c r="AN77" i="22"/>
  <c r="AR77" i="22" s="1"/>
  <c r="N96" i="14"/>
  <c r="C125" i="22"/>
  <c r="D106" i="22"/>
  <c r="R96" i="14"/>
  <c r="AA91" i="22"/>
  <c r="I98" i="22"/>
  <c r="AN74" i="22"/>
  <c r="AR74" i="22" s="1"/>
  <c r="AN41" i="22"/>
  <c r="AR41" i="22" s="1"/>
  <c r="L97" i="22"/>
  <c r="AN32" i="22"/>
  <c r="AR32" i="22" s="1"/>
  <c r="U101" i="22"/>
  <c r="AN40" i="22"/>
  <c r="AR40" i="22" s="1"/>
  <c r="F96" i="14"/>
  <c r="Y102" i="22"/>
  <c r="H100" i="22"/>
  <c r="AD113" i="22"/>
  <c r="R71" i="61"/>
  <c r="R70" i="61"/>
  <c r="R30" i="61"/>
  <c r="R127" i="61"/>
  <c r="U104" i="22"/>
  <c r="J125" i="22"/>
  <c r="I126" i="22"/>
  <c r="AD96" i="14"/>
  <c r="AE130" i="22"/>
  <c r="G113" i="22"/>
  <c r="AN73" i="22"/>
  <c r="AR73" i="22" s="1"/>
  <c r="AA122" i="22"/>
  <c r="B109" i="22"/>
  <c r="O97" i="22"/>
  <c r="AK79" i="61"/>
  <c r="AK66" i="61"/>
  <c r="AK91" i="61"/>
  <c r="AK127" i="61"/>
  <c r="AK139" i="61"/>
  <c r="AK72" i="61"/>
  <c r="AK63" i="61"/>
  <c r="AK68" i="61"/>
  <c r="AK71" i="61"/>
  <c r="AK54" i="61"/>
  <c r="AK18" i="61"/>
  <c r="AK67" i="61"/>
  <c r="E115" i="22"/>
  <c r="F115" i="22"/>
  <c r="E93" i="22"/>
  <c r="D93" i="22"/>
  <c r="F93" i="22"/>
  <c r="B93" i="22"/>
  <c r="C91" i="61"/>
  <c r="V48" i="61"/>
  <c r="G72" i="61"/>
  <c r="Y79" i="61"/>
  <c r="Y63" i="61"/>
  <c r="Y67" i="61"/>
  <c r="Y71" i="61"/>
  <c r="Y54" i="61"/>
  <c r="G54" i="61"/>
  <c r="G127" i="61"/>
  <c r="C63" i="61"/>
  <c r="K136" i="57"/>
  <c r="AI104" i="61"/>
  <c r="J120" i="22"/>
  <c r="D114" i="22"/>
  <c r="B112" i="22"/>
  <c r="B113" i="22"/>
  <c r="AE115" i="22"/>
  <c r="AA115" i="22"/>
  <c r="Y69" i="61"/>
  <c r="J112" i="22"/>
  <c r="W108" i="22"/>
  <c r="AE96" i="14"/>
  <c r="V96" i="14"/>
  <c r="X101" i="22"/>
  <c r="V101" i="22"/>
  <c r="AN70" i="22"/>
  <c r="AR70" i="22" s="1"/>
  <c r="W101" i="22"/>
  <c r="AN35" i="22"/>
  <c r="AR35" i="22" s="1"/>
  <c r="AN76" i="22"/>
  <c r="AR76" i="22" s="1"/>
  <c r="C114" i="22"/>
  <c r="AN36" i="22"/>
  <c r="AR36" i="22" s="1"/>
  <c r="AN33" i="22"/>
  <c r="AR33" i="22" s="1"/>
  <c r="AN27" i="22"/>
  <c r="AR27" i="22" s="1"/>
  <c r="F100" i="22"/>
  <c r="I120" i="22"/>
  <c r="S97" i="22"/>
  <c r="T97" i="22"/>
  <c r="G91" i="22"/>
  <c r="R115" i="61"/>
  <c r="C79" i="61"/>
  <c r="Y139" i="61"/>
  <c r="K119" i="61"/>
  <c r="R18" i="61"/>
  <c r="Y68" i="61"/>
  <c r="Y72" i="61"/>
  <c r="K70" i="61"/>
  <c r="K137" i="57"/>
  <c r="R64" i="61"/>
  <c r="E120" i="22"/>
  <c r="Y117" i="22"/>
  <c r="H120" i="22"/>
  <c r="G120" i="22"/>
  <c r="AF115" i="22"/>
  <c r="I100" i="22"/>
  <c r="L107" i="22"/>
  <c r="X108" i="22"/>
  <c r="AN69" i="22"/>
  <c r="AR69" i="22" s="1"/>
  <c r="AN25" i="22"/>
  <c r="AR25" i="22" s="1"/>
  <c r="V108" i="22"/>
  <c r="AB102" i="22"/>
  <c r="E103" i="22"/>
  <c r="L128" i="22"/>
  <c r="V117" i="22"/>
  <c r="X117" i="22"/>
  <c r="V127" i="22"/>
  <c r="T96" i="14"/>
  <c r="AI6" i="61"/>
  <c r="AI66" i="61" s="1"/>
  <c r="AB113" i="22"/>
  <c r="AB116" i="22"/>
  <c r="D115" i="22"/>
  <c r="S114" i="22"/>
  <c r="R114" i="22"/>
  <c r="U117" i="22"/>
  <c r="S117" i="22"/>
  <c r="T117" i="22"/>
  <c r="Z127" i="22"/>
  <c r="Y108" i="22"/>
  <c r="R63" i="61"/>
  <c r="Z117" i="22"/>
  <c r="C65" i="61"/>
  <c r="AC115" i="22"/>
  <c r="I107" i="22"/>
  <c r="K107" i="22"/>
  <c r="I112" i="22"/>
  <c r="AK70" i="61"/>
  <c r="Y101" i="22"/>
  <c r="AN42" i="22"/>
  <c r="AR42" i="22" s="1"/>
  <c r="T108" i="22"/>
  <c r="M107" i="22"/>
  <c r="C91" i="22"/>
  <c r="AN34" i="22"/>
  <c r="AR34" i="22" s="1"/>
  <c r="R65" i="61"/>
  <c r="D103" i="22"/>
  <c r="F103" i="22"/>
  <c r="C103" i="22"/>
  <c r="O92" i="22"/>
  <c r="H91" i="22"/>
  <c r="X124" i="22"/>
  <c r="B115" i="22"/>
  <c r="L112" i="22"/>
  <c r="S119" i="22"/>
  <c r="T119" i="22"/>
  <c r="R92" i="22"/>
  <c r="S92" i="22"/>
  <c r="Q119" i="22"/>
  <c r="C93" i="22"/>
  <c r="J54" i="61"/>
  <c r="J127" i="61"/>
  <c r="J67" i="61"/>
  <c r="J66" i="61"/>
  <c r="J18" i="61"/>
  <c r="J79" i="61"/>
  <c r="J63" i="61"/>
  <c r="J71" i="61"/>
  <c r="AM71" i="61"/>
  <c r="AM72" i="61"/>
  <c r="AM127" i="61"/>
  <c r="AM139" i="61"/>
  <c r="I121" i="22"/>
  <c r="E96" i="14"/>
  <c r="N92" i="22"/>
  <c r="T112" i="22"/>
  <c r="U127" i="22"/>
  <c r="N121" i="22"/>
  <c r="AC129" i="22"/>
  <c r="Y127" i="22"/>
  <c r="N115" i="22"/>
  <c r="X127" i="22"/>
  <c r="V105" i="22"/>
  <c r="X96" i="14"/>
  <c r="AN83" i="22"/>
  <c r="AR83" i="22" s="1"/>
  <c r="H98" i="22"/>
  <c r="AN85" i="22"/>
  <c r="AR85" i="22" s="1"/>
  <c r="L96" i="14"/>
  <c r="J96" i="14"/>
  <c r="B96" i="14"/>
  <c r="E100" i="22"/>
  <c r="AF116" i="22"/>
  <c r="E125" i="22"/>
  <c r="H96" i="14"/>
  <c r="H125" i="22"/>
  <c r="D131" i="22"/>
  <c r="G131" i="22"/>
  <c r="E131" i="22"/>
  <c r="F131" i="22"/>
  <c r="W104" i="22"/>
  <c r="X104" i="22"/>
  <c r="Z104" i="22"/>
  <c r="Y104" i="22"/>
  <c r="B131" i="22"/>
  <c r="P92" i="22"/>
  <c r="G96" i="14"/>
  <c r="AB129" i="22"/>
  <c r="E65" i="61"/>
  <c r="AN30" i="14"/>
  <c r="AR30" i="14" s="1"/>
  <c r="O115" i="22"/>
  <c r="Y129" i="22"/>
  <c r="X105" i="22"/>
  <c r="U105" i="22"/>
  <c r="AB96" i="14"/>
  <c r="L92" i="22"/>
  <c r="Y105" i="22"/>
  <c r="W96" i="14"/>
  <c r="AN68" i="22"/>
  <c r="AR68" i="22" s="1"/>
  <c r="AN26" i="22"/>
  <c r="AR26" i="22" s="1"/>
  <c r="AN71" i="22"/>
  <c r="AR71" i="22" s="1"/>
  <c r="T105" i="22"/>
  <c r="I96" i="14"/>
  <c r="D113" i="22"/>
  <c r="E113" i="22"/>
  <c r="AC116" i="22"/>
  <c r="AD116" i="22"/>
  <c r="X102" i="22"/>
  <c r="Z102" i="22"/>
  <c r="W102" i="22"/>
  <c r="J121" i="22"/>
  <c r="W112" i="22"/>
  <c r="K120" i="22"/>
  <c r="L121" i="22"/>
  <c r="T127" i="22"/>
  <c r="M115" i="22"/>
  <c r="W105" i="22"/>
  <c r="Y96" i="14"/>
  <c r="J98" i="22"/>
  <c r="AN81" i="22"/>
  <c r="AR81" i="22" s="1"/>
  <c r="G98" i="22"/>
  <c r="P115" i="22"/>
  <c r="D96" i="14"/>
  <c r="K96" i="14"/>
  <c r="D91" i="22"/>
  <c r="E91" i="22"/>
  <c r="AF117" i="22"/>
  <c r="E122" i="22"/>
  <c r="G100" i="22"/>
  <c r="AC107" i="22"/>
  <c r="S139" i="61"/>
  <c r="AJ39" i="61"/>
  <c r="W21" i="61"/>
  <c r="AD94" i="61"/>
  <c r="AC107" i="61"/>
  <c r="M30" i="61"/>
  <c r="R28" i="61"/>
  <c r="S103" i="61"/>
  <c r="R125" i="61"/>
  <c r="AJ21" i="61"/>
  <c r="AD20" i="61"/>
  <c r="G66" i="61"/>
  <c r="C18" i="61"/>
  <c r="AC103" i="61"/>
  <c r="C67" i="61"/>
  <c r="G126" i="61"/>
  <c r="S72" i="61"/>
  <c r="V94" i="61"/>
  <c r="AD15" i="61"/>
  <c r="C94" i="57"/>
  <c r="C113" i="57"/>
  <c r="K96" i="57"/>
  <c r="K141" i="57"/>
  <c r="K36" i="57"/>
  <c r="AK32" i="61"/>
  <c r="AI76" i="61"/>
  <c r="AA51" i="57"/>
  <c r="AI29" i="61"/>
  <c r="C111" i="57"/>
  <c r="AK30" i="61"/>
  <c r="AK124" i="61"/>
  <c r="AK29" i="61"/>
  <c r="AK76" i="61"/>
  <c r="AI32" i="61"/>
  <c r="AI31" i="61"/>
  <c r="AI88" i="61"/>
  <c r="K108" i="57"/>
  <c r="Z137" i="61"/>
  <c r="Z42" i="61"/>
  <c r="K113" i="61"/>
  <c r="K34" i="61"/>
  <c r="S140" i="61"/>
  <c r="S84" i="61"/>
  <c r="S24" i="61"/>
  <c r="V143" i="61"/>
  <c r="AD27" i="61"/>
  <c r="S144" i="61"/>
  <c r="V120" i="61"/>
  <c r="R108" i="57"/>
  <c r="S96" i="61"/>
  <c r="S141" i="61"/>
  <c r="V105" i="61"/>
  <c r="X94" i="61"/>
  <c r="X111" i="61"/>
  <c r="AA60" i="57"/>
  <c r="K143" i="57"/>
  <c r="AA66" i="57"/>
  <c r="AA57" i="57"/>
  <c r="K144" i="57"/>
  <c r="Z47" i="61"/>
  <c r="Z125" i="61"/>
  <c r="G30" i="61"/>
  <c r="K24" i="57"/>
  <c r="AI52" i="61"/>
  <c r="AA55" i="57"/>
  <c r="K120" i="57"/>
  <c r="AA78" i="57"/>
  <c r="AA138" i="57"/>
  <c r="K138" i="57"/>
  <c r="K139" i="57"/>
  <c r="AK64" i="61"/>
  <c r="K135" i="57"/>
  <c r="AE130" i="61"/>
  <c r="G70" i="61"/>
  <c r="AJ65" i="61"/>
  <c r="AJ42" i="61"/>
  <c r="AJ47" i="61"/>
  <c r="AJ137" i="61"/>
  <c r="S91" i="57"/>
  <c r="R17" i="61"/>
  <c r="V117" i="61"/>
  <c r="P23" i="57"/>
  <c r="R142" i="57"/>
  <c r="R72" i="57"/>
  <c r="S90" i="57"/>
  <c r="AJ40" i="61"/>
  <c r="S135" i="61"/>
  <c r="S142" i="61"/>
  <c r="AJ28" i="61"/>
  <c r="S96" i="57"/>
  <c r="AJ16" i="61"/>
  <c r="AJ48" i="61"/>
  <c r="AA126" i="57"/>
  <c r="K60" i="57"/>
  <c r="K72" i="57"/>
  <c r="AA54" i="57"/>
  <c r="C54" i="61"/>
  <c r="C66" i="61"/>
  <c r="C71" i="61"/>
  <c r="O39" i="61"/>
  <c r="Z46" i="61"/>
  <c r="C115" i="61"/>
  <c r="AE126" i="61"/>
  <c r="AL139" i="57"/>
  <c r="AL69" i="57"/>
  <c r="AA59" i="57"/>
  <c r="AA56" i="57"/>
  <c r="AA90" i="57"/>
  <c r="K132" i="57"/>
  <c r="C70" i="61"/>
  <c r="AE119" i="61"/>
  <c r="AE107" i="61"/>
  <c r="C127" i="61"/>
  <c r="C72" i="61"/>
  <c r="AE59" i="61"/>
  <c r="Z89" i="61"/>
  <c r="AI81" i="61"/>
  <c r="AI21" i="61"/>
  <c r="AI100" i="61"/>
  <c r="AI102" i="61"/>
  <c r="X58" i="61"/>
  <c r="X115" i="61"/>
  <c r="X22" i="61"/>
  <c r="C21" i="61"/>
  <c r="X70" i="61"/>
  <c r="O129" i="57"/>
  <c r="AL54" i="57"/>
  <c r="AI99" i="61"/>
  <c r="AI105" i="61"/>
  <c r="X34" i="61"/>
  <c r="O47" i="57"/>
  <c r="AL66" i="57"/>
  <c r="AL42" i="57"/>
  <c r="I89" i="61"/>
  <c r="AI93" i="61"/>
  <c r="AI33" i="61"/>
  <c r="T58" i="57"/>
  <c r="T22" i="57"/>
  <c r="O125" i="57"/>
  <c r="R126" i="61"/>
  <c r="AL63" i="57"/>
  <c r="E84" i="61"/>
  <c r="Z66" i="61"/>
  <c r="AD84" i="61"/>
  <c r="AD75" i="61"/>
  <c r="AD43" i="61"/>
  <c r="Z54" i="61"/>
  <c r="D55" i="57"/>
  <c r="AD140" i="61"/>
  <c r="Y105" i="61"/>
  <c r="E116" i="61"/>
  <c r="U31" i="61"/>
  <c r="Z126" i="61"/>
  <c r="Z138" i="61"/>
  <c r="W29" i="57"/>
  <c r="V129" i="61"/>
  <c r="I23" i="61"/>
  <c r="V95" i="61"/>
  <c r="I129" i="61"/>
  <c r="P144" i="61"/>
  <c r="I119" i="61"/>
  <c r="R46" i="61"/>
  <c r="AD141" i="61"/>
  <c r="G138" i="61"/>
  <c r="G78" i="61"/>
  <c r="M79" i="61"/>
  <c r="G55" i="61"/>
  <c r="K143" i="61"/>
  <c r="AK16" i="61"/>
  <c r="AD124" i="61"/>
  <c r="AM141" i="61"/>
  <c r="M64" i="61"/>
  <c r="V108" i="61"/>
  <c r="T70" i="57"/>
  <c r="G59" i="61"/>
  <c r="V46" i="61"/>
  <c r="V125" i="61"/>
  <c r="AD117" i="61"/>
  <c r="N66" i="61"/>
  <c r="X94" i="57"/>
  <c r="S21" i="61"/>
  <c r="AK65" i="61"/>
  <c r="K72" i="61"/>
  <c r="T119" i="57"/>
  <c r="N51" i="61"/>
  <c r="E92" i="61"/>
  <c r="Y102" i="61"/>
  <c r="E104" i="61"/>
  <c r="AD116" i="61"/>
  <c r="Q69" i="61"/>
  <c r="U28" i="61"/>
  <c r="AD82" i="61"/>
  <c r="Z41" i="61"/>
  <c r="Z58" i="61"/>
  <c r="O83" i="57"/>
  <c r="AD83" i="61"/>
  <c r="AK57" i="61"/>
  <c r="U15" i="61"/>
  <c r="E67" i="61"/>
  <c r="AD19" i="61"/>
  <c r="Z17" i="61"/>
  <c r="Z53" i="61"/>
  <c r="E31" i="61"/>
  <c r="E82" i="61"/>
  <c r="AD78" i="61"/>
  <c r="V126" i="61"/>
  <c r="U40" i="61"/>
  <c r="U27" i="61"/>
  <c r="P138" i="61"/>
  <c r="V119" i="61"/>
  <c r="Z114" i="61"/>
  <c r="V144" i="61"/>
  <c r="E80" i="61"/>
  <c r="I144" i="61"/>
  <c r="E75" i="61"/>
  <c r="E19" i="61"/>
  <c r="U76" i="61"/>
  <c r="V132" i="61"/>
  <c r="Z51" i="61"/>
  <c r="U34" i="61"/>
  <c r="E79" i="61"/>
  <c r="E81" i="61"/>
  <c r="E128" i="61"/>
  <c r="E83" i="61"/>
  <c r="AD77" i="61"/>
  <c r="E78" i="61"/>
  <c r="E55" i="61"/>
  <c r="Z60" i="61"/>
  <c r="E76" i="61"/>
  <c r="N82" i="61"/>
  <c r="R144" i="57"/>
  <c r="R132" i="57"/>
  <c r="R60" i="57"/>
  <c r="R141" i="57"/>
  <c r="R139" i="57"/>
  <c r="D54" i="57"/>
  <c r="R48" i="57"/>
  <c r="J108" i="61"/>
  <c r="R96" i="57"/>
  <c r="R120" i="57"/>
  <c r="R136" i="57"/>
  <c r="R138" i="57"/>
  <c r="R143" i="57"/>
  <c r="R36" i="57"/>
  <c r="D52" i="57"/>
  <c r="D102" i="57"/>
  <c r="AD136" i="61"/>
  <c r="AC115" i="61"/>
  <c r="AD87" i="61"/>
  <c r="AC119" i="61"/>
  <c r="C120" i="57"/>
  <c r="C22" i="57"/>
  <c r="C117" i="57"/>
  <c r="C114" i="57"/>
  <c r="AK28" i="61"/>
  <c r="AK44" i="61"/>
  <c r="AD35" i="61"/>
  <c r="AM96" i="61"/>
  <c r="AK89" i="61"/>
  <c r="T111" i="57"/>
  <c r="T82" i="57"/>
  <c r="T116" i="57"/>
  <c r="T143" i="57"/>
  <c r="AK48" i="61"/>
  <c r="V106" i="61"/>
  <c r="AK137" i="61"/>
  <c r="AK43" i="61"/>
  <c r="S81" i="61"/>
  <c r="R66" i="61"/>
  <c r="S107" i="61"/>
  <c r="S130" i="61"/>
  <c r="V45" i="61"/>
  <c r="V101" i="61"/>
  <c r="V113" i="61"/>
  <c r="M72" i="61"/>
  <c r="R113" i="61"/>
  <c r="N54" i="61"/>
  <c r="V44" i="61"/>
  <c r="R39" i="61"/>
  <c r="V142" i="61"/>
  <c r="AC69" i="61"/>
  <c r="AF112" i="61"/>
  <c r="AC131" i="61"/>
  <c r="M67" i="61"/>
  <c r="V89" i="61"/>
  <c r="AD95" i="61"/>
  <c r="AD34" i="61"/>
  <c r="R51" i="61"/>
  <c r="AF94" i="61"/>
  <c r="AJ99" i="61"/>
  <c r="N17" i="61"/>
  <c r="AD44" i="61"/>
  <c r="R42" i="61"/>
  <c r="R41" i="61"/>
  <c r="K24" i="61"/>
  <c r="V47" i="61"/>
  <c r="R16" i="61"/>
  <c r="AC45" i="61"/>
  <c r="AC46" i="61"/>
  <c r="S93" i="61"/>
  <c r="AF120" i="61"/>
  <c r="AD36" i="61"/>
  <c r="S69" i="61"/>
  <c r="AD56" i="61"/>
  <c r="AD92" i="61"/>
  <c r="S108" i="61"/>
  <c r="N90" i="61"/>
  <c r="C116" i="57"/>
  <c r="C119" i="57"/>
  <c r="C106" i="57"/>
  <c r="C118" i="57"/>
  <c r="R29" i="61"/>
  <c r="M18" i="61"/>
  <c r="AD29" i="61"/>
  <c r="AD31" i="61"/>
  <c r="AM91" i="61"/>
  <c r="AM68" i="61"/>
  <c r="AK39" i="61"/>
  <c r="T34" i="57"/>
  <c r="T120" i="57"/>
  <c r="T113" i="57"/>
  <c r="T118" i="57"/>
  <c r="AC99" i="61"/>
  <c r="AK53" i="61"/>
  <c r="AK47" i="61"/>
  <c r="N29" i="61"/>
  <c r="AK42" i="61"/>
  <c r="AK125" i="61"/>
  <c r="AK77" i="61"/>
  <c r="M91" i="61"/>
  <c r="V118" i="61"/>
  <c r="N58" i="61"/>
  <c r="K144" i="61"/>
  <c r="V107" i="61"/>
  <c r="R47" i="61"/>
  <c r="AD112" i="61"/>
  <c r="AD129" i="61"/>
  <c r="AD80" i="61"/>
  <c r="T94" i="57"/>
  <c r="R57" i="61"/>
  <c r="R114" i="61"/>
  <c r="S105" i="61"/>
  <c r="AD40" i="61"/>
  <c r="R40" i="61"/>
  <c r="K120" i="61"/>
  <c r="V130" i="61"/>
  <c r="AC70" i="61"/>
  <c r="AC130" i="61"/>
  <c r="V93" i="61"/>
  <c r="AD32" i="61"/>
  <c r="AD90" i="61"/>
  <c r="AD88" i="61"/>
  <c r="AD28" i="61"/>
  <c r="M66" i="61"/>
  <c r="T117" i="57"/>
  <c r="C82" i="57"/>
  <c r="C131" i="57"/>
  <c r="C143" i="57"/>
  <c r="C112" i="57"/>
  <c r="C58" i="57"/>
  <c r="S99" i="61"/>
  <c r="R52" i="61"/>
  <c r="AK40" i="61"/>
  <c r="M63" i="61"/>
  <c r="AD76" i="61"/>
  <c r="AM129" i="61"/>
  <c r="T114" i="57"/>
  <c r="T46" i="57"/>
  <c r="T106" i="57"/>
  <c r="T115" i="57"/>
  <c r="M54" i="61"/>
  <c r="M68" i="61"/>
  <c r="S104" i="61"/>
  <c r="R44" i="61"/>
  <c r="V40" i="61"/>
  <c r="N56" i="61"/>
  <c r="N55" i="61"/>
  <c r="AC34" i="61"/>
  <c r="M103" i="61"/>
  <c r="AD139" i="61"/>
  <c r="D44" i="61"/>
  <c r="M113" i="61"/>
  <c r="AM99" i="57"/>
  <c r="D42" i="61"/>
  <c r="J132" i="61"/>
  <c r="D28" i="61"/>
  <c r="P40" i="61"/>
  <c r="O75" i="61"/>
  <c r="AD136" i="57"/>
  <c r="D48" i="61"/>
  <c r="G124" i="61"/>
  <c r="M53" i="61"/>
  <c r="D137" i="61"/>
  <c r="AL136" i="61"/>
  <c r="X46" i="57"/>
  <c r="M46" i="61"/>
  <c r="D41" i="61"/>
  <c r="M39" i="61"/>
  <c r="D16" i="61"/>
  <c r="F39" i="61"/>
  <c r="F79" i="57"/>
  <c r="X116" i="57"/>
  <c r="AM130" i="61"/>
  <c r="D89" i="61"/>
  <c r="AJ128" i="61"/>
  <c r="O19" i="61"/>
  <c r="O87" i="61"/>
  <c r="AF30" i="61"/>
  <c r="AF68" i="61"/>
  <c r="Q57" i="61"/>
  <c r="O15" i="61"/>
  <c r="O20" i="61"/>
  <c r="P52" i="61"/>
  <c r="O16" i="61"/>
  <c r="Z120" i="57"/>
  <c r="P64" i="61"/>
  <c r="Z70" i="57"/>
  <c r="R21" i="61"/>
  <c r="L94" i="61"/>
  <c r="G28" i="61"/>
  <c r="S105" i="57"/>
  <c r="S93" i="57"/>
  <c r="S141" i="57"/>
  <c r="S92" i="57"/>
  <c r="V107" i="57"/>
  <c r="P15" i="57"/>
  <c r="D114" i="57"/>
  <c r="D53" i="57"/>
  <c r="D78" i="57"/>
  <c r="AG137" i="61"/>
  <c r="V136" i="61"/>
  <c r="D47" i="61"/>
  <c r="U91" i="61"/>
  <c r="AG47" i="61"/>
  <c r="F135" i="61"/>
  <c r="U36" i="61"/>
  <c r="J139" i="61"/>
  <c r="G77" i="61"/>
  <c r="G52" i="61"/>
  <c r="AC93" i="61"/>
  <c r="U67" i="61"/>
  <c r="D53" i="61"/>
  <c r="D17" i="57"/>
  <c r="D29" i="57"/>
  <c r="AF28" i="57"/>
  <c r="AL103" i="57"/>
  <c r="AL72" i="57"/>
  <c r="AL70" i="57"/>
  <c r="AL65" i="57"/>
  <c r="S56" i="57"/>
  <c r="AG44" i="61"/>
  <c r="S80" i="57"/>
  <c r="S129" i="57"/>
  <c r="S68" i="57"/>
  <c r="AM93" i="57"/>
  <c r="D56" i="57"/>
  <c r="D58" i="57"/>
  <c r="M53" i="57"/>
  <c r="AL64" i="57"/>
  <c r="W59" i="57"/>
  <c r="G114" i="61"/>
  <c r="R101" i="61"/>
  <c r="M104" i="61"/>
  <c r="D51" i="57"/>
  <c r="AD100" i="57"/>
  <c r="S95" i="57"/>
  <c r="AK104" i="61"/>
  <c r="D65" i="61"/>
  <c r="AJ104" i="61"/>
  <c r="AJ81" i="61"/>
  <c r="D43" i="61"/>
  <c r="D40" i="61"/>
  <c r="D39" i="61"/>
  <c r="O32" i="61"/>
  <c r="F63" i="61"/>
  <c r="N117" i="61"/>
  <c r="G40" i="61"/>
  <c r="U32" i="61"/>
  <c r="U35" i="61"/>
  <c r="AA45" i="61"/>
  <c r="F24" i="61"/>
  <c r="D77" i="61"/>
  <c r="AL115" i="57"/>
  <c r="AM100" i="57"/>
  <c r="S20" i="57"/>
  <c r="S87" i="57"/>
  <c r="S117" i="57"/>
  <c r="AK100" i="61"/>
  <c r="AL71" i="57"/>
  <c r="AM104" i="57"/>
  <c r="D90" i="57"/>
  <c r="AM21" i="57"/>
  <c r="M57" i="57"/>
  <c r="AL30" i="57"/>
  <c r="D59" i="57"/>
  <c r="AL68" i="57"/>
  <c r="D41" i="57"/>
  <c r="D57" i="57"/>
  <c r="D66" i="57"/>
  <c r="G58" i="61"/>
  <c r="AK101" i="61"/>
  <c r="AK45" i="61"/>
  <c r="AK103" i="61"/>
  <c r="M93" i="61"/>
  <c r="U139" i="61"/>
  <c r="X16" i="61"/>
  <c r="AF63" i="61"/>
  <c r="U115" i="61"/>
  <c r="U63" i="61"/>
  <c r="P35" i="61"/>
  <c r="AK21" i="61"/>
  <c r="AB17" i="57"/>
  <c r="M21" i="61"/>
  <c r="AF64" i="61"/>
  <c r="AM57" i="57"/>
  <c r="AM105" i="57"/>
  <c r="AM142" i="57"/>
  <c r="AK99" i="61"/>
  <c r="F103" i="57"/>
  <c r="AB19" i="57"/>
  <c r="AF66" i="61"/>
  <c r="AK120" i="61"/>
  <c r="AK108" i="61"/>
  <c r="AK107" i="61"/>
  <c r="AK102" i="61"/>
  <c r="AG77" i="61"/>
  <c r="O29" i="61"/>
  <c r="U24" i="61"/>
  <c r="P112" i="61"/>
  <c r="AF139" i="61"/>
  <c r="AF17" i="61"/>
  <c r="AC124" i="61"/>
  <c r="U68" i="61"/>
  <c r="G143" i="61"/>
  <c r="U48" i="61"/>
  <c r="I137" i="61"/>
  <c r="AF79" i="61"/>
  <c r="V34" i="61"/>
  <c r="AG125" i="61"/>
  <c r="Q64" i="61"/>
  <c r="AF51" i="61"/>
  <c r="M81" i="61"/>
  <c r="U127" i="61"/>
  <c r="U70" i="61"/>
  <c r="U71" i="61"/>
  <c r="P29" i="61"/>
  <c r="AD41" i="57"/>
  <c r="AM103" i="57"/>
  <c r="AG89" i="61"/>
  <c r="P30" i="61"/>
  <c r="AK33" i="61"/>
  <c r="AC112" i="61"/>
  <c r="P36" i="61"/>
  <c r="AG28" i="61"/>
  <c r="AK105" i="61"/>
  <c r="M99" i="61"/>
  <c r="AG16" i="61"/>
  <c r="AM102" i="57"/>
  <c r="AM81" i="57"/>
  <c r="AM45" i="57"/>
  <c r="M69" i="61"/>
  <c r="AF72" i="61"/>
  <c r="AK81" i="61"/>
  <c r="AG39" i="61"/>
  <c r="AG43" i="61"/>
  <c r="N41" i="61"/>
  <c r="N77" i="61"/>
  <c r="M105" i="61"/>
  <c r="N137" i="61"/>
  <c r="G115" i="61"/>
  <c r="U18" i="61"/>
  <c r="V32" i="61"/>
  <c r="U136" i="61"/>
  <c r="AF115" i="61"/>
  <c r="N42" i="61"/>
  <c r="U54" i="61"/>
  <c r="N89" i="61"/>
  <c r="G116" i="61"/>
  <c r="N44" i="61"/>
  <c r="G120" i="61"/>
  <c r="I48" i="61"/>
  <c r="M102" i="61"/>
  <c r="U79" i="61"/>
  <c r="Q42" i="61"/>
  <c r="AF91" i="61"/>
  <c r="K75" i="61"/>
  <c r="N16" i="61"/>
  <c r="U42" i="61"/>
  <c r="N39" i="61"/>
  <c r="G22" i="61"/>
  <c r="M33" i="61"/>
  <c r="Q30" i="61"/>
  <c r="U30" i="61"/>
  <c r="P27" i="61"/>
  <c r="AF18" i="61"/>
  <c r="AC64" i="61"/>
  <c r="G82" i="61"/>
  <c r="N65" i="61"/>
  <c r="P28" i="61"/>
  <c r="P34" i="61"/>
  <c r="M100" i="61"/>
  <c r="M57" i="61"/>
  <c r="AM69" i="57"/>
  <c r="AM33" i="57"/>
  <c r="AK93" i="61"/>
  <c r="AG40" i="61"/>
  <c r="AM108" i="57"/>
  <c r="AM107" i="57"/>
  <c r="AM130" i="57"/>
  <c r="AK142" i="61"/>
  <c r="P124" i="61"/>
  <c r="AK69" i="61"/>
  <c r="N48" i="61"/>
  <c r="AI28" i="61"/>
  <c r="AI44" i="61"/>
  <c r="AI53" i="61"/>
  <c r="AI101" i="61"/>
  <c r="AB114" i="61"/>
  <c r="AB58" i="61"/>
  <c r="J103" i="61"/>
  <c r="J104" i="61"/>
  <c r="J99" i="61"/>
  <c r="J21" i="61"/>
  <c r="AM81" i="61"/>
  <c r="AM84" i="61"/>
  <c r="L99" i="61"/>
  <c r="L130" i="61"/>
  <c r="L33" i="61"/>
  <c r="L103" i="61"/>
  <c r="L69" i="61"/>
  <c r="L93" i="61"/>
  <c r="F75" i="57"/>
  <c r="F19" i="57"/>
  <c r="F83" i="57"/>
  <c r="F80" i="57"/>
  <c r="F67" i="57"/>
  <c r="F77" i="57"/>
  <c r="F78" i="57"/>
  <c r="F43" i="57"/>
  <c r="F84" i="57"/>
  <c r="F140" i="57"/>
  <c r="F128" i="57"/>
  <c r="AM101" i="61"/>
  <c r="AM103" i="61"/>
  <c r="AM107" i="61"/>
  <c r="AM69" i="61"/>
  <c r="AM142" i="61"/>
  <c r="AM105" i="61"/>
  <c r="AM108" i="61"/>
  <c r="AM93" i="61"/>
  <c r="AM47" i="61"/>
  <c r="AM65" i="61"/>
  <c r="AM137" i="61"/>
  <c r="AM44" i="61"/>
  <c r="AM45" i="61"/>
  <c r="AM42" i="61"/>
  <c r="AM89" i="61"/>
  <c r="AM125" i="61"/>
  <c r="AM48" i="61"/>
  <c r="AA130" i="61"/>
  <c r="AA107" i="61"/>
  <c r="AA105" i="61"/>
  <c r="AA142" i="61"/>
  <c r="AA101" i="61"/>
  <c r="AA81" i="61"/>
  <c r="AA57" i="61"/>
  <c r="AA104" i="61"/>
  <c r="AA102" i="61"/>
  <c r="AA118" i="61"/>
  <c r="AA106" i="61"/>
  <c r="M89" i="61"/>
  <c r="M28" i="61"/>
  <c r="M101" i="61"/>
  <c r="M40" i="61"/>
  <c r="M41" i="61"/>
  <c r="M44" i="61"/>
  <c r="M43" i="61"/>
  <c r="M45" i="61"/>
  <c r="M77" i="61"/>
  <c r="F92" i="57"/>
  <c r="G103" i="57"/>
  <c r="AF54" i="61"/>
  <c r="AF52" i="61"/>
  <c r="AF29" i="61"/>
  <c r="AF56" i="61"/>
  <c r="AF60" i="61"/>
  <c r="AF78" i="61"/>
  <c r="AF58" i="61"/>
  <c r="AF138" i="61"/>
  <c r="AF90" i="61"/>
  <c r="X44" i="61"/>
  <c r="X28" i="61"/>
  <c r="X40" i="61"/>
  <c r="X42" i="61"/>
  <c r="X39" i="61"/>
  <c r="I113" i="61"/>
  <c r="I16" i="61"/>
  <c r="I40" i="61"/>
  <c r="I39" i="61"/>
  <c r="O108" i="57"/>
  <c r="O81" i="57"/>
  <c r="O106" i="57"/>
  <c r="O93" i="57"/>
  <c r="O105" i="57"/>
  <c r="AL17" i="61"/>
  <c r="AL90" i="61"/>
  <c r="AL52" i="61"/>
  <c r="AL51" i="61"/>
  <c r="AL56" i="61"/>
  <c r="AC36" i="61"/>
  <c r="AC33" i="61"/>
  <c r="AC100" i="61"/>
  <c r="AC28" i="61"/>
  <c r="AC136" i="61"/>
  <c r="AC30" i="61"/>
  <c r="AC35" i="61"/>
  <c r="AC40" i="61"/>
  <c r="T23" i="61"/>
  <c r="T71" i="61"/>
  <c r="T125" i="61"/>
  <c r="O76" i="61"/>
  <c r="O31" i="61"/>
  <c r="M42" i="61"/>
  <c r="M47" i="61"/>
  <c r="L142" i="61"/>
  <c r="AA99" i="61"/>
  <c r="T83" i="61"/>
  <c r="AA93" i="61"/>
  <c r="AB126" i="61"/>
  <c r="AB95" i="61"/>
  <c r="AB71" i="61"/>
  <c r="AB129" i="61"/>
  <c r="AH132" i="57"/>
  <c r="H76" i="57"/>
  <c r="H35" i="57"/>
  <c r="H124" i="57"/>
  <c r="H29" i="57"/>
  <c r="H64" i="57"/>
  <c r="AM67" i="61"/>
  <c r="AD46" i="57"/>
  <c r="AD53" i="57"/>
  <c r="AD42" i="57"/>
  <c r="AD16" i="57"/>
  <c r="AA108" i="61"/>
  <c r="X116" i="61"/>
  <c r="X78" i="61"/>
  <c r="X128" i="61"/>
  <c r="X82" i="61"/>
  <c r="X83" i="61"/>
  <c r="X75" i="61"/>
  <c r="X55" i="61"/>
  <c r="X79" i="61"/>
  <c r="X67" i="61"/>
  <c r="X19" i="61"/>
  <c r="AJ79" i="61"/>
  <c r="AJ140" i="61"/>
  <c r="AJ84" i="61"/>
  <c r="AJ19" i="61"/>
  <c r="AJ31" i="61"/>
  <c r="AJ43" i="61"/>
  <c r="AJ67" i="61"/>
  <c r="AJ75" i="61"/>
  <c r="AJ77" i="61"/>
  <c r="AJ76" i="61"/>
  <c r="F111" i="61"/>
  <c r="F23" i="61"/>
  <c r="F123" i="61"/>
  <c r="F18" i="61"/>
  <c r="F22" i="61"/>
  <c r="F16" i="61"/>
  <c r="M65" i="61"/>
  <c r="R54" i="61"/>
  <c r="K139" i="61"/>
  <c r="F99" i="61"/>
  <c r="R59" i="61"/>
  <c r="AC106" i="61"/>
  <c r="N78" i="61"/>
  <c r="N138" i="61"/>
  <c r="N53" i="61"/>
  <c r="AC143" i="61"/>
  <c r="AC108" i="61"/>
  <c r="M70" i="61"/>
  <c r="W102" i="57"/>
  <c r="H44" i="61"/>
  <c r="H65" i="61"/>
  <c r="H48" i="61"/>
  <c r="H43" i="61"/>
  <c r="H89" i="61"/>
  <c r="B69" i="61"/>
  <c r="Q137" i="61"/>
  <c r="Q41" i="61"/>
  <c r="Q48" i="61"/>
  <c r="Q44" i="61"/>
  <c r="Q47" i="61"/>
  <c r="Q45" i="61"/>
  <c r="Q40" i="61"/>
  <c r="Q65" i="61"/>
  <c r="Q89" i="61"/>
  <c r="Q53" i="61"/>
  <c r="Q125" i="61"/>
  <c r="Q43" i="61"/>
  <c r="Q130" i="61"/>
  <c r="Q142" i="61"/>
  <c r="Q93" i="61"/>
  <c r="Q102" i="61"/>
  <c r="Q101" i="61"/>
  <c r="Q108" i="61"/>
  <c r="Q107" i="61"/>
  <c r="Q103" i="61"/>
  <c r="F19" i="61"/>
  <c r="F43" i="61"/>
  <c r="F84" i="61"/>
  <c r="F77" i="61"/>
  <c r="F79" i="61"/>
  <c r="F116" i="61"/>
  <c r="F83" i="61"/>
  <c r="X130" i="61"/>
  <c r="X103" i="61"/>
  <c r="X21" i="61"/>
  <c r="AM70" i="61"/>
  <c r="W28" i="61"/>
  <c r="W77" i="61"/>
  <c r="X101" i="61"/>
  <c r="H42" i="61"/>
  <c r="F75" i="61"/>
  <c r="W60" i="61"/>
  <c r="W84" i="61"/>
  <c r="X118" i="61"/>
  <c r="Q104" i="61"/>
  <c r="AK22" i="61"/>
  <c r="L131" i="61"/>
  <c r="V29" i="61"/>
  <c r="V59" i="61"/>
  <c r="AB103" i="61"/>
  <c r="AB69" i="61"/>
  <c r="AB93" i="61"/>
  <c r="AB102" i="61"/>
  <c r="AB81" i="61"/>
  <c r="AB104" i="61"/>
  <c r="H77" i="61"/>
  <c r="F82" i="61"/>
  <c r="B105" i="61"/>
  <c r="Q81" i="61"/>
  <c r="AB105" i="61"/>
  <c r="AK111" i="61"/>
  <c r="W66" i="57"/>
  <c r="W51" i="57"/>
  <c r="W58" i="57"/>
  <c r="W41" i="57"/>
  <c r="W90" i="57"/>
  <c r="W114" i="57"/>
  <c r="W17" i="57"/>
  <c r="AR5" i="57"/>
  <c r="W52" i="57"/>
  <c r="W126" i="57"/>
  <c r="W57" i="57"/>
  <c r="W56" i="57"/>
  <c r="W53" i="57"/>
  <c r="Q29" i="61"/>
  <c r="Q52" i="61"/>
  <c r="Q32" i="61"/>
  <c r="Q88" i="61"/>
  <c r="Q33" i="61"/>
  <c r="Q35" i="61"/>
  <c r="AF77" i="61"/>
  <c r="AF39" i="61"/>
  <c r="AF16" i="61"/>
  <c r="AF137" i="61"/>
  <c r="AE35" i="61"/>
  <c r="AE100" i="61"/>
  <c r="AE33" i="61"/>
  <c r="E130" i="57"/>
  <c r="E107" i="57"/>
  <c r="L75" i="61"/>
  <c r="L36" i="61"/>
  <c r="L64" i="61"/>
  <c r="L31" i="61"/>
  <c r="L100" i="61"/>
  <c r="X59" i="61"/>
  <c r="X139" i="61"/>
  <c r="X96" i="61"/>
  <c r="X135" i="61"/>
  <c r="P17" i="57"/>
  <c r="P111" i="57"/>
  <c r="P18" i="57"/>
  <c r="Q79" i="57"/>
  <c r="Q64" i="57"/>
  <c r="W138" i="61"/>
  <c r="W120" i="61"/>
  <c r="W140" i="61"/>
  <c r="W143" i="61"/>
  <c r="W136" i="61"/>
  <c r="W24" i="61"/>
  <c r="W135" i="61"/>
  <c r="W36" i="61"/>
  <c r="J58" i="61"/>
  <c r="J115" i="61"/>
  <c r="J22" i="61"/>
  <c r="J143" i="61"/>
  <c r="J70" i="61"/>
  <c r="J111" i="61"/>
  <c r="AK143" i="61"/>
  <c r="AK118" i="61"/>
  <c r="AK112" i="61"/>
  <c r="AK46" i="61"/>
  <c r="AK94" i="61"/>
  <c r="AK117" i="61"/>
  <c r="AK34" i="61"/>
  <c r="AK114" i="61"/>
  <c r="AK106" i="61"/>
  <c r="AK115" i="61"/>
  <c r="AK113" i="61"/>
  <c r="L111" i="61"/>
  <c r="L113" i="61"/>
  <c r="L117" i="61"/>
  <c r="L115" i="61"/>
  <c r="L46" i="61"/>
  <c r="L70" i="61"/>
  <c r="F140" i="61"/>
  <c r="X102" i="61"/>
  <c r="B101" i="61"/>
  <c r="F67" i="61"/>
  <c r="W144" i="61"/>
  <c r="J131" i="61"/>
  <c r="F128" i="61"/>
  <c r="AB57" i="61"/>
  <c r="Q27" i="57"/>
  <c r="H29" i="61"/>
  <c r="G123" i="61"/>
  <c r="G34" i="61"/>
  <c r="G31" i="61"/>
  <c r="G112" i="61"/>
  <c r="G29" i="61"/>
  <c r="G76" i="61"/>
  <c r="G36" i="61"/>
  <c r="G35" i="61"/>
  <c r="G64" i="61"/>
  <c r="G136" i="61"/>
  <c r="V108" i="57"/>
  <c r="V104" i="57"/>
  <c r="V118" i="57"/>
  <c r="V130" i="57"/>
  <c r="V33" i="57"/>
  <c r="V99" i="57"/>
  <c r="V100" i="57"/>
  <c r="AD112" i="57"/>
  <c r="AD30" i="57"/>
  <c r="AD40" i="57"/>
  <c r="AD15" i="57"/>
  <c r="AD35" i="57"/>
  <c r="AD33" i="57"/>
  <c r="AD52" i="57"/>
  <c r="AD36" i="57"/>
  <c r="AD34" i="57"/>
  <c r="AD124" i="57"/>
  <c r="AD64" i="57"/>
  <c r="AD27" i="57"/>
  <c r="AL135" i="61"/>
  <c r="AL141" i="61"/>
  <c r="AL96" i="61"/>
  <c r="AB21" i="57"/>
  <c r="AB63" i="57"/>
  <c r="AB75" i="57"/>
  <c r="AB18" i="57"/>
  <c r="AB22" i="57"/>
  <c r="AB99" i="57"/>
  <c r="AB111" i="57"/>
  <c r="AB123" i="57"/>
  <c r="AB51" i="57"/>
  <c r="W53" i="61"/>
  <c r="N46" i="57"/>
  <c r="N28" i="57"/>
  <c r="N65" i="57"/>
  <c r="N47" i="57"/>
  <c r="O123" i="61"/>
  <c r="O23" i="61"/>
  <c r="O125" i="61"/>
  <c r="O130" i="61"/>
  <c r="R117" i="61"/>
  <c r="W113" i="61"/>
  <c r="X104" i="61"/>
  <c r="R99" i="61"/>
  <c r="O95" i="61"/>
  <c r="O83" i="61"/>
  <c r="N40" i="57"/>
  <c r="N89" i="57"/>
  <c r="K135" i="61"/>
  <c r="K29" i="61"/>
  <c r="O29" i="57"/>
  <c r="O112" i="57"/>
  <c r="O28" i="57"/>
  <c r="AA18" i="61"/>
  <c r="AA103" i="61"/>
  <c r="AA70" i="61"/>
  <c r="I130" i="57"/>
  <c r="I144" i="57"/>
  <c r="O132" i="57"/>
  <c r="O119" i="57"/>
  <c r="O131" i="57"/>
  <c r="O107" i="57"/>
  <c r="O95" i="57"/>
  <c r="O126" i="57"/>
  <c r="O123" i="57"/>
  <c r="O144" i="57"/>
  <c r="O128" i="57"/>
  <c r="O23" i="57"/>
  <c r="T127" i="61"/>
  <c r="T128" i="61"/>
  <c r="T123" i="61"/>
  <c r="T59" i="61"/>
  <c r="T129" i="61"/>
  <c r="T126" i="61"/>
  <c r="T95" i="61"/>
  <c r="T47" i="61"/>
  <c r="AI43" i="61"/>
  <c r="AI41" i="61"/>
  <c r="AI40" i="61"/>
  <c r="AI89" i="61"/>
  <c r="AI16" i="61"/>
  <c r="AI39" i="61"/>
  <c r="AI45" i="61"/>
  <c r="AI77" i="61"/>
  <c r="O88" i="61"/>
  <c r="O28" i="61"/>
  <c r="O40" i="61"/>
  <c r="O35" i="61"/>
  <c r="O27" i="61"/>
  <c r="AB82" i="61"/>
  <c r="AB115" i="61"/>
  <c r="AB70" i="61"/>
  <c r="AB116" i="61"/>
  <c r="AB117" i="61"/>
  <c r="AB94" i="61"/>
  <c r="J81" i="61"/>
  <c r="J102" i="61"/>
  <c r="J118" i="61"/>
  <c r="J107" i="61"/>
  <c r="J106" i="61"/>
  <c r="J57" i="61"/>
  <c r="J69" i="61"/>
  <c r="AM43" i="61"/>
  <c r="AM79" i="61"/>
  <c r="AM80" i="61"/>
  <c r="AM104" i="61"/>
  <c r="AM77" i="61"/>
  <c r="AM140" i="61"/>
  <c r="AM92" i="61"/>
  <c r="L118" i="61"/>
  <c r="L21" i="61"/>
  <c r="L108" i="61"/>
  <c r="L105" i="61"/>
  <c r="L101" i="61"/>
  <c r="L81" i="61"/>
  <c r="L107" i="61"/>
  <c r="L104" i="61"/>
  <c r="L45" i="61"/>
  <c r="R130" i="61"/>
  <c r="R106" i="61"/>
  <c r="R100" i="61"/>
  <c r="R118" i="61"/>
  <c r="R107" i="61"/>
  <c r="R105" i="61"/>
  <c r="R45" i="61"/>
  <c r="AH41" i="61"/>
  <c r="AH40" i="61"/>
  <c r="AH137" i="61"/>
  <c r="X57" i="61"/>
  <c r="X108" i="61"/>
  <c r="X107" i="61"/>
  <c r="X81" i="61"/>
  <c r="X45" i="61"/>
  <c r="X93" i="61"/>
  <c r="X100" i="61"/>
  <c r="X106" i="61"/>
  <c r="AM118" i="61"/>
  <c r="AM46" i="61"/>
  <c r="AM115" i="61"/>
  <c r="AM143" i="61"/>
  <c r="AM94" i="61"/>
  <c r="W45" i="61"/>
  <c r="W41" i="61"/>
  <c r="W47" i="61"/>
  <c r="W43" i="61"/>
  <c r="W40" i="61"/>
  <c r="W46" i="61"/>
  <c r="W39" i="61"/>
  <c r="W137" i="61"/>
  <c r="X99" i="61"/>
  <c r="O129" i="61"/>
  <c r="R20" i="61"/>
  <c r="W16" i="61"/>
  <c r="R102" i="61"/>
  <c r="O124" i="61"/>
  <c r="X69" i="61"/>
  <c r="N43" i="57"/>
  <c r="N125" i="57"/>
  <c r="AM117" i="61"/>
  <c r="K84" i="57"/>
  <c r="K76" i="57"/>
  <c r="O47" i="61"/>
  <c r="I71" i="61"/>
  <c r="I123" i="61"/>
  <c r="I131" i="61"/>
  <c r="I95" i="61"/>
  <c r="I127" i="61"/>
  <c r="I83" i="61"/>
  <c r="I128" i="61"/>
  <c r="P72" i="61"/>
  <c r="P139" i="61"/>
  <c r="P132" i="61"/>
  <c r="P143" i="61"/>
  <c r="P137" i="61"/>
  <c r="P120" i="61"/>
  <c r="P136" i="61"/>
  <c r="P60" i="61"/>
  <c r="R103" i="61"/>
  <c r="R69" i="61"/>
  <c r="N45" i="57"/>
  <c r="J117" i="61"/>
  <c r="J92" i="61"/>
  <c r="V28" i="61"/>
  <c r="V33" i="61"/>
  <c r="V88" i="61"/>
  <c r="V124" i="61"/>
  <c r="V36" i="61"/>
  <c r="V35" i="61"/>
  <c r="M87" i="57"/>
  <c r="M27" i="57"/>
  <c r="M20" i="57"/>
  <c r="M99" i="57"/>
  <c r="M16" i="57"/>
  <c r="AM120" i="61"/>
  <c r="B87" i="57"/>
  <c r="B20" i="57"/>
  <c r="B141" i="57"/>
  <c r="O112" i="61"/>
  <c r="O144" i="61"/>
  <c r="AM106" i="61"/>
  <c r="AB106" i="61"/>
  <c r="W48" i="61"/>
  <c r="J33" i="61"/>
  <c r="U114" i="61"/>
  <c r="U56" i="61"/>
  <c r="U53" i="61"/>
  <c r="U78" i="61"/>
  <c r="V58" i="61"/>
  <c r="V53" i="61"/>
  <c r="V114" i="61"/>
  <c r="V41" i="61"/>
  <c r="AL67" i="61"/>
  <c r="AL79" i="61"/>
  <c r="AL127" i="61"/>
  <c r="AL30" i="61"/>
  <c r="AL64" i="61"/>
  <c r="AL18" i="61"/>
  <c r="AL70" i="61"/>
  <c r="AL115" i="61"/>
  <c r="AL63" i="61"/>
  <c r="B33" i="61"/>
  <c r="B100" i="61"/>
  <c r="B107" i="61"/>
  <c r="B81" i="61"/>
  <c r="B99" i="61"/>
  <c r="B57" i="61"/>
  <c r="B130" i="61"/>
  <c r="B102" i="61"/>
  <c r="AM126" i="61"/>
  <c r="AM58" i="61"/>
  <c r="AM59" i="61"/>
  <c r="AM55" i="61"/>
  <c r="AM56" i="61"/>
  <c r="AM102" i="61"/>
  <c r="AM41" i="61"/>
  <c r="AM60" i="61"/>
  <c r="AM57" i="61"/>
  <c r="AM54" i="61"/>
  <c r="AM90" i="61"/>
  <c r="AM138" i="61"/>
  <c r="AM53" i="61"/>
  <c r="AM66" i="61"/>
  <c r="W33" i="61"/>
  <c r="W57" i="61"/>
  <c r="W100" i="61"/>
  <c r="W104" i="61"/>
  <c r="W102" i="61"/>
  <c r="AE82" i="61"/>
  <c r="AE84" i="61"/>
  <c r="AE81" i="61"/>
  <c r="AE116" i="61"/>
  <c r="AE104" i="61"/>
  <c r="AE78" i="61"/>
  <c r="AE77" i="61"/>
  <c r="AE83" i="61"/>
  <c r="AE55" i="61"/>
  <c r="AE128" i="61"/>
  <c r="H59" i="61"/>
  <c r="AI82" i="61"/>
  <c r="AI114" i="61"/>
  <c r="AI58" i="61"/>
  <c r="AI116" i="61"/>
  <c r="AI46" i="61"/>
  <c r="AI113" i="61"/>
  <c r="AI112" i="61"/>
  <c r="AI111" i="61"/>
  <c r="AI22" i="61"/>
  <c r="AI106" i="61"/>
  <c r="AI118" i="61"/>
  <c r="AI34" i="61"/>
  <c r="AJ130" i="61"/>
  <c r="AJ33" i="61"/>
  <c r="AJ142" i="61"/>
  <c r="AE108" i="61"/>
  <c r="AE140" i="61"/>
  <c r="AE120" i="61"/>
  <c r="AE138" i="61"/>
  <c r="AE142" i="61"/>
  <c r="AE143" i="61"/>
  <c r="AE132" i="61"/>
  <c r="AE144" i="61"/>
  <c r="AE60" i="61"/>
  <c r="H125" i="61"/>
  <c r="V60" i="61"/>
  <c r="W106" i="61"/>
  <c r="AJ45" i="61"/>
  <c r="AJ101" i="61"/>
  <c r="AJ100" i="61"/>
  <c r="AE72" i="61"/>
  <c r="V56" i="61"/>
  <c r="U29" i="61"/>
  <c r="H95" i="61"/>
  <c r="AF116" i="61"/>
  <c r="AF111" i="61"/>
  <c r="W99" i="61"/>
  <c r="AE43" i="61"/>
  <c r="AF70" i="61"/>
  <c r="V90" i="61"/>
  <c r="AE79" i="61"/>
  <c r="W108" i="61"/>
  <c r="U55" i="61"/>
  <c r="U51" i="61"/>
  <c r="B21" i="61"/>
  <c r="W81" i="61"/>
  <c r="G66" i="57"/>
  <c r="G41" i="61"/>
  <c r="L119" i="61"/>
  <c r="L82" i="61"/>
  <c r="L116" i="61"/>
  <c r="L22" i="61"/>
  <c r="L120" i="61"/>
  <c r="L106" i="61"/>
  <c r="J19" i="57"/>
  <c r="J31" i="57"/>
  <c r="J81" i="57"/>
  <c r="J78" i="57"/>
  <c r="J116" i="57"/>
  <c r="J75" i="57"/>
  <c r="J104" i="57"/>
  <c r="J55" i="57"/>
  <c r="J76" i="57"/>
  <c r="J43" i="61"/>
  <c r="J46" i="61"/>
  <c r="J65" i="61"/>
  <c r="J16" i="61"/>
  <c r="J53" i="61"/>
  <c r="J41" i="61"/>
  <c r="J113" i="61"/>
  <c r="J101" i="61"/>
  <c r="J39" i="61"/>
  <c r="J45" i="61"/>
  <c r="H128" i="61"/>
  <c r="H129" i="61"/>
  <c r="AJ108" i="61"/>
  <c r="AJ107" i="61"/>
  <c r="V138" i="61"/>
  <c r="H83" i="61"/>
  <c r="J125" i="61"/>
  <c r="B103" i="61"/>
  <c r="B142" i="61"/>
  <c r="H144" i="61"/>
  <c r="AF143" i="61"/>
  <c r="AF113" i="61"/>
  <c r="AF114" i="61"/>
  <c r="AF82" i="61"/>
  <c r="B45" i="61"/>
  <c r="AE48" i="61"/>
  <c r="B93" i="61"/>
  <c r="J47" i="61"/>
  <c r="H35" i="61"/>
  <c r="AL68" i="61"/>
  <c r="W101" i="61"/>
  <c r="R88" i="61"/>
  <c r="R93" i="61"/>
  <c r="I118" i="61"/>
  <c r="I103" i="61"/>
  <c r="V102" i="61"/>
  <c r="J42" i="61"/>
  <c r="S76" i="57"/>
  <c r="U58" i="61"/>
  <c r="J77" i="61"/>
  <c r="U41" i="61"/>
  <c r="AE24" i="61"/>
  <c r="AE19" i="61"/>
  <c r="B108" i="61"/>
  <c r="AF22" i="61"/>
  <c r="J137" i="61"/>
  <c r="AF117" i="61"/>
  <c r="W142" i="61"/>
  <c r="AE36" i="61"/>
  <c r="H71" i="61"/>
  <c r="U66" i="61"/>
  <c r="AJ69" i="61"/>
  <c r="AE137" i="61"/>
  <c r="AE139" i="61"/>
  <c r="AE135" i="61"/>
  <c r="AE75" i="61"/>
  <c r="AI94" i="61"/>
  <c r="AI117" i="61"/>
  <c r="U90" i="61"/>
  <c r="B104" i="61"/>
  <c r="R28" i="57"/>
  <c r="R40" i="57"/>
  <c r="AF39" i="57"/>
  <c r="AF77" i="57"/>
  <c r="AF101" i="57"/>
  <c r="AF40" i="57"/>
  <c r="AF46" i="57"/>
  <c r="V72" i="61"/>
  <c r="V103" i="61"/>
  <c r="AC118" i="61"/>
  <c r="J82" i="61"/>
  <c r="J116" i="61"/>
  <c r="J114" i="61"/>
  <c r="AK82" i="61"/>
  <c r="AK116" i="61"/>
  <c r="AK131" i="61"/>
  <c r="AK119" i="61"/>
  <c r="AK58" i="61"/>
  <c r="AL91" i="57"/>
  <c r="AE141" i="61"/>
  <c r="I126" i="61"/>
  <c r="I59" i="61"/>
  <c r="T132" i="61"/>
  <c r="T144" i="61"/>
  <c r="AM78" i="61"/>
  <c r="AM82" i="61"/>
  <c r="AM128" i="61"/>
  <c r="AM83" i="61"/>
  <c r="AM119" i="61"/>
  <c r="AM113" i="61"/>
  <c r="AM131" i="61"/>
  <c r="AM114" i="61"/>
  <c r="AM116" i="61"/>
  <c r="S36" i="61"/>
  <c r="Q18" i="61"/>
  <c r="H47" i="61"/>
  <c r="AL71" i="61"/>
  <c r="AL54" i="61"/>
  <c r="R53" i="61"/>
  <c r="G131" i="61"/>
  <c r="G119" i="61"/>
  <c r="K138" i="61"/>
  <c r="K60" i="61"/>
  <c r="AL95" i="61"/>
  <c r="K20" i="61"/>
  <c r="G135" i="61"/>
  <c r="P51" i="61"/>
  <c r="P63" i="61"/>
  <c r="G23" i="61"/>
  <c r="G18" i="61"/>
  <c r="X90" i="61"/>
  <c r="X91" i="61"/>
  <c r="X92" i="61"/>
  <c r="I76" i="61"/>
  <c r="H64" i="61"/>
  <c r="P15" i="61"/>
  <c r="X64" i="61"/>
  <c r="X35" i="61"/>
  <c r="G51" i="61"/>
  <c r="X124" i="61"/>
  <c r="X76" i="61"/>
  <c r="AJ32" i="61"/>
  <c r="K94" i="61"/>
  <c r="AJ87" i="61"/>
  <c r="AC27" i="61"/>
  <c r="AC15" i="61"/>
  <c r="K91" i="61"/>
  <c r="W35" i="61"/>
  <c r="K90" i="61"/>
  <c r="W124" i="61"/>
  <c r="K68" i="61"/>
  <c r="AJ95" i="61"/>
  <c r="AJ89" i="61"/>
  <c r="AL123" i="61"/>
  <c r="H40" i="61"/>
  <c r="AJ44" i="61"/>
  <c r="AJ91" i="61"/>
  <c r="AL124" i="61"/>
  <c r="AL35" i="61"/>
  <c r="AC21" i="61"/>
  <c r="M123" i="61"/>
  <c r="M106" i="61"/>
  <c r="M118" i="61"/>
  <c r="W128" i="61"/>
  <c r="AB118" i="61"/>
  <c r="AL128" i="61"/>
  <c r="AC135" i="61"/>
  <c r="M94" i="61"/>
  <c r="AC24" i="61"/>
  <c r="U126" i="61"/>
  <c r="W59" i="61"/>
  <c r="Z123" i="61"/>
  <c r="I32" i="61"/>
  <c r="I30" i="61"/>
  <c r="X32" i="61"/>
  <c r="I34" i="61"/>
  <c r="I35" i="61"/>
  <c r="X129" i="61"/>
  <c r="H76" i="61"/>
  <c r="X105" i="61"/>
  <c r="S124" i="61"/>
  <c r="S15" i="61"/>
  <c r="G19" i="61"/>
  <c r="X20" i="61"/>
  <c r="X87" i="61"/>
  <c r="X89" i="61"/>
  <c r="S32" i="61"/>
  <c r="H88" i="61"/>
  <c r="AC63" i="61"/>
  <c r="X30" i="61"/>
  <c r="AC123" i="61"/>
  <c r="G63" i="61"/>
  <c r="S64" i="61"/>
  <c r="P18" i="61"/>
  <c r="P17" i="61"/>
  <c r="G27" i="61"/>
  <c r="G111" i="61"/>
  <c r="X117" i="61"/>
  <c r="H31" i="61"/>
  <c r="W123" i="61"/>
  <c r="X80" i="61"/>
  <c r="I124" i="61"/>
  <c r="AJ93" i="61"/>
  <c r="AJ20" i="61"/>
  <c r="K96" i="61"/>
  <c r="K95" i="61"/>
  <c r="H52" i="61"/>
  <c r="AJ129" i="61"/>
  <c r="AJ68" i="61"/>
  <c r="AJ96" i="61"/>
  <c r="W130" i="61"/>
  <c r="Q39" i="61"/>
  <c r="AD55" i="61"/>
  <c r="I112" i="61"/>
  <c r="AL83" i="61"/>
  <c r="AA59" i="61"/>
  <c r="AA126" i="61"/>
  <c r="AA60" i="61"/>
  <c r="AA138" i="61"/>
  <c r="AC22" i="61"/>
  <c r="P141" i="61"/>
  <c r="V57" i="61"/>
  <c r="X29" i="61"/>
  <c r="AL84" i="61"/>
  <c r="AL119" i="61"/>
  <c r="AL131" i="61"/>
  <c r="I28" i="61"/>
  <c r="AJ105" i="61"/>
  <c r="H124" i="61"/>
  <c r="X27" i="61"/>
  <c r="I31" i="61"/>
  <c r="I29" i="61"/>
  <c r="W119" i="61"/>
  <c r="K87" i="61"/>
  <c r="G17" i="61"/>
  <c r="G15" i="61"/>
  <c r="X95" i="61"/>
  <c r="X88" i="61"/>
  <c r="H136" i="61"/>
  <c r="P39" i="61"/>
  <c r="P135" i="61"/>
  <c r="P24" i="61"/>
  <c r="X56" i="61"/>
  <c r="H32" i="61"/>
  <c r="W132" i="61"/>
  <c r="X52" i="61"/>
  <c r="X33" i="61"/>
  <c r="X112" i="61"/>
  <c r="I52" i="61"/>
  <c r="I88" i="61"/>
  <c r="X31" i="61"/>
  <c r="H36" i="61"/>
  <c r="AJ88" i="61"/>
  <c r="K129" i="61"/>
  <c r="K141" i="61"/>
  <c r="H30" i="61"/>
  <c r="AJ92" i="61"/>
  <c r="AJ80" i="61"/>
  <c r="AL129" i="61"/>
  <c r="H28" i="61"/>
  <c r="W107" i="61"/>
  <c r="W125" i="61"/>
  <c r="U119" i="61"/>
  <c r="U131" i="61"/>
  <c r="W126" i="61"/>
  <c r="X119" i="61"/>
  <c r="X131" i="61"/>
  <c r="X126" i="61"/>
  <c r="AC111" i="61"/>
  <c r="U59" i="61"/>
  <c r="M117" i="61"/>
  <c r="S123" i="61"/>
  <c r="AL23" i="61"/>
  <c r="AD126" i="61"/>
  <c r="V139" i="61"/>
  <c r="N115" i="61"/>
  <c r="V127" i="61"/>
  <c r="S33" i="61"/>
  <c r="S88" i="61"/>
  <c r="O52" i="61"/>
  <c r="N70" i="61"/>
  <c r="O78" i="61"/>
  <c r="W89" i="61"/>
  <c r="V65" i="61"/>
  <c r="AH47" i="61"/>
  <c r="V71" i="61"/>
  <c r="N111" i="61"/>
  <c r="O116" i="61"/>
  <c r="N116" i="61"/>
  <c r="N113" i="61"/>
  <c r="N120" i="61"/>
  <c r="S31" i="61"/>
  <c r="N46" i="61"/>
  <c r="S76" i="61"/>
  <c r="N143" i="61"/>
  <c r="V64" i="61"/>
  <c r="O17" i="61"/>
  <c r="O22" i="61"/>
  <c r="O51" i="61"/>
  <c r="AH89" i="61"/>
  <c r="AH44" i="61"/>
  <c r="AH28" i="61"/>
  <c r="AH16" i="61"/>
  <c r="O59" i="61"/>
  <c r="V42" i="61"/>
  <c r="AH48" i="61"/>
  <c r="O126" i="61"/>
  <c r="O34" i="61"/>
  <c r="S27" i="61"/>
  <c r="O56" i="61"/>
  <c r="N22" i="61"/>
  <c r="V30" i="61"/>
  <c r="N114" i="61"/>
  <c r="S100" i="61"/>
  <c r="O55" i="61"/>
  <c r="S35" i="61"/>
  <c r="S30" i="61"/>
  <c r="S136" i="61"/>
  <c r="V91" i="61"/>
  <c r="AH39" i="61"/>
  <c r="V115" i="61"/>
  <c r="V70" i="61"/>
  <c r="AH42" i="61"/>
  <c r="V69" i="61"/>
  <c r="AH53" i="61"/>
  <c r="AH125" i="61"/>
  <c r="AB52" i="61"/>
  <c r="AB88" i="61"/>
  <c r="AB95" i="57"/>
  <c r="AB93" i="57"/>
  <c r="AB80" i="57"/>
  <c r="AB68" i="57"/>
  <c r="AB94" i="57"/>
  <c r="C47" i="61"/>
  <c r="C46" i="61"/>
  <c r="C41" i="61"/>
  <c r="C44" i="61"/>
  <c r="C39" i="61"/>
  <c r="C42" i="61"/>
  <c r="C53" i="61"/>
  <c r="O107" i="61"/>
  <c r="O100" i="61"/>
  <c r="O99" i="61"/>
  <c r="O93" i="61"/>
  <c r="O104" i="61"/>
  <c r="O33" i="61"/>
  <c r="O105" i="61"/>
  <c r="AL40" i="61"/>
  <c r="AL28" i="61"/>
  <c r="AL16" i="61"/>
  <c r="AL39" i="61"/>
  <c r="AL44" i="61"/>
  <c r="AD93" i="61"/>
  <c r="AD105" i="61"/>
  <c r="AD100" i="61"/>
  <c r="AD101" i="61"/>
  <c r="AD99" i="61"/>
  <c r="AD108" i="61"/>
  <c r="AD45" i="61"/>
  <c r="AD118" i="61"/>
  <c r="E53" i="61"/>
  <c r="E46" i="61"/>
  <c r="E28" i="61"/>
  <c r="E47" i="61"/>
  <c r="E125" i="61"/>
  <c r="E39" i="61"/>
  <c r="E113" i="61"/>
  <c r="E40" i="61"/>
  <c r="E41" i="61"/>
  <c r="E101" i="61"/>
  <c r="F20" i="61"/>
  <c r="F89" i="61"/>
  <c r="F44" i="61"/>
  <c r="F87" i="61"/>
  <c r="F80" i="61"/>
  <c r="F68" i="61"/>
  <c r="F141" i="61"/>
  <c r="Y118" i="61"/>
  <c r="Y57" i="61"/>
  <c r="Y33" i="61"/>
  <c r="Y93" i="61"/>
  <c r="Y130" i="61"/>
  <c r="Y45" i="61"/>
  <c r="Y107" i="61"/>
  <c r="Y100" i="61"/>
  <c r="Y142" i="61"/>
  <c r="Y101" i="61"/>
  <c r="Y106" i="61"/>
  <c r="Y21" i="61"/>
  <c r="E44" i="61"/>
  <c r="C77" i="61"/>
  <c r="K16" i="61"/>
  <c r="AD142" i="61"/>
  <c r="AE124" i="61"/>
  <c r="AE112" i="61"/>
  <c r="AE76" i="61"/>
  <c r="AE40" i="61"/>
  <c r="AE29" i="61"/>
  <c r="AE28" i="61"/>
  <c r="AE30" i="61"/>
  <c r="AE31" i="61"/>
  <c r="AE64" i="61"/>
  <c r="R139" i="61"/>
  <c r="R136" i="61"/>
  <c r="R72" i="61"/>
  <c r="R135" i="61"/>
  <c r="R137" i="61"/>
  <c r="R24" i="61"/>
  <c r="R48" i="61"/>
  <c r="R144" i="61"/>
  <c r="R108" i="61"/>
  <c r="C57" i="61"/>
  <c r="C104" i="61"/>
  <c r="C99" i="61"/>
  <c r="C81" i="61"/>
  <c r="K42" i="61"/>
  <c r="K89" i="61"/>
  <c r="K39" i="61"/>
  <c r="K44" i="61"/>
  <c r="K46" i="61"/>
  <c r="K40" i="61"/>
  <c r="P56" i="57"/>
  <c r="P129" i="57"/>
  <c r="P89" i="57"/>
  <c r="P68" i="57"/>
  <c r="P94" i="57"/>
  <c r="P80" i="57"/>
  <c r="P95" i="57"/>
  <c r="P91" i="57"/>
  <c r="P117" i="57"/>
  <c r="P93" i="57"/>
  <c r="P44" i="57"/>
  <c r="P32" i="57"/>
  <c r="P92" i="57"/>
  <c r="K136" i="61"/>
  <c r="K52" i="61"/>
  <c r="K64" i="61"/>
  <c r="K124" i="61"/>
  <c r="K88" i="61"/>
  <c r="K27" i="61"/>
  <c r="K32" i="61"/>
  <c r="K112" i="61"/>
  <c r="K15" i="61"/>
  <c r="K36" i="61"/>
  <c r="K30" i="61"/>
  <c r="K28" i="61"/>
  <c r="O34" i="57"/>
  <c r="O52" i="57"/>
  <c r="O40" i="57"/>
  <c r="O88" i="57"/>
  <c r="O136" i="57"/>
  <c r="O100" i="57"/>
  <c r="O27" i="57"/>
  <c r="O124" i="57"/>
  <c r="O31" i="57"/>
  <c r="O15" i="57"/>
  <c r="O36" i="57"/>
  <c r="O35" i="57"/>
  <c r="O32" i="57"/>
  <c r="AA115" i="61"/>
  <c r="AA79" i="61"/>
  <c r="AA67" i="61"/>
  <c r="R120" i="61"/>
  <c r="Y99" i="61"/>
  <c r="R143" i="61"/>
  <c r="E45" i="57"/>
  <c r="E118" i="57"/>
  <c r="E33" i="57"/>
  <c r="E69" i="57"/>
  <c r="E99" i="57"/>
  <c r="E106" i="57"/>
  <c r="E100" i="57"/>
  <c r="E105" i="57"/>
  <c r="E93" i="57"/>
  <c r="L15" i="61"/>
  <c r="L112" i="61"/>
  <c r="L76" i="61"/>
  <c r="L35" i="61"/>
  <c r="L30" i="61"/>
  <c r="L124" i="61"/>
  <c r="L136" i="61"/>
  <c r="L28" i="61"/>
  <c r="L27" i="61"/>
  <c r="X84" i="61"/>
  <c r="X72" i="61"/>
  <c r="X48" i="61"/>
  <c r="X60" i="61"/>
  <c r="X132" i="61"/>
  <c r="X36" i="61"/>
  <c r="X140" i="61"/>
  <c r="X136" i="61"/>
  <c r="X137" i="61"/>
  <c r="X142" i="61"/>
  <c r="X138" i="61"/>
  <c r="X120" i="61"/>
  <c r="X24" i="61"/>
  <c r="X143" i="61"/>
  <c r="X34" i="57"/>
  <c r="X120" i="57"/>
  <c r="X113" i="57"/>
  <c r="X22" i="57"/>
  <c r="X117" i="57"/>
  <c r="X114" i="57"/>
  <c r="X143" i="57"/>
  <c r="X111" i="57"/>
  <c r="X119" i="57"/>
  <c r="X131" i="57"/>
  <c r="X58" i="57"/>
  <c r="X70" i="57"/>
  <c r="X82" i="57"/>
  <c r="B80" i="57"/>
  <c r="B32" i="57"/>
  <c r="B105" i="57"/>
  <c r="B129" i="57"/>
  <c r="B68" i="57"/>
  <c r="B44" i="57"/>
  <c r="B117" i="57"/>
  <c r="B92" i="57"/>
  <c r="AE120" i="57"/>
  <c r="AE24" i="57"/>
  <c r="AE141" i="57"/>
  <c r="G125" i="57"/>
  <c r="G53" i="57"/>
  <c r="G47" i="57"/>
  <c r="G43" i="57"/>
  <c r="T35" i="61"/>
  <c r="T27" i="61"/>
  <c r="T64" i="61"/>
  <c r="T30" i="61"/>
  <c r="T40" i="61"/>
  <c r="J48" i="61"/>
  <c r="J120" i="61"/>
  <c r="J72" i="61"/>
  <c r="J140" i="61"/>
  <c r="J138" i="61"/>
  <c r="J60" i="61"/>
  <c r="J135" i="61"/>
  <c r="J144" i="61"/>
  <c r="J24" i="61"/>
  <c r="J84" i="61"/>
  <c r="K31" i="61"/>
  <c r="K35" i="61"/>
  <c r="X144" i="61"/>
  <c r="C89" i="61"/>
  <c r="E89" i="61"/>
  <c r="Y103" i="61"/>
  <c r="L88" i="61"/>
  <c r="AE15" i="61"/>
  <c r="L34" i="61"/>
  <c r="J142" i="61"/>
  <c r="AE27" i="61"/>
  <c r="L40" i="61"/>
  <c r="AA42" i="61"/>
  <c r="O81" i="61"/>
  <c r="C43" i="61"/>
  <c r="R142" i="61"/>
  <c r="F96" i="61"/>
  <c r="B95" i="57"/>
  <c r="AD33" i="61"/>
  <c r="X112" i="57"/>
  <c r="B93" i="57"/>
  <c r="Y108" i="61"/>
  <c r="Y104" i="61"/>
  <c r="E16" i="61"/>
  <c r="AE34" i="61"/>
  <c r="E42" i="61"/>
  <c r="C16" i="61"/>
  <c r="C105" i="61"/>
  <c r="Y81" i="61"/>
  <c r="F92" i="61"/>
  <c r="AE136" i="61"/>
  <c r="F91" i="61"/>
  <c r="AB141" i="57"/>
  <c r="O76" i="57"/>
  <c r="P88" i="57"/>
  <c r="R36" i="61"/>
  <c r="O21" i="61"/>
  <c r="P90" i="57"/>
  <c r="X118" i="57"/>
  <c r="E21" i="57"/>
  <c r="J93" i="61"/>
  <c r="J80" i="61"/>
  <c r="C103" i="61"/>
  <c r="AD68" i="61"/>
  <c r="AD91" i="61"/>
  <c r="AD70" i="61"/>
  <c r="AD18" i="61"/>
  <c r="AD65" i="61"/>
  <c r="AD63" i="61"/>
  <c r="AD115" i="61"/>
  <c r="AD42" i="61"/>
  <c r="D108" i="57"/>
  <c r="D141" i="57"/>
  <c r="R68" i="61"/>
  <c r="R32" i="61"/>
  <c r="R94" i="61"/>
  <c r="R87" i="61"/>
  <c r="R89" i="61"/>
  <c r="H88" i="57"/>
  <c r="H100" i="57"/>
  <c r="H33" i="57"/>
  <c r="H136" i="57"/>
  <c r="H34" i="57"/>
  <c r="H31" i="57"/>
  <c r="H52" i="57"/>
  <c r="H28" i="57"/>
  <c r="H30" i="57"/>
  <c r="P116" i="61"/>
  <c r="P19" i="61"/>
  <c r="AF44" i="61"/>
  <c r="AF43" i="61"/>
  <c r="AF48" i="61"/>
  <c r="AF46" i="61"/>
  <c r="AB108" i="57"/>
  <c r="AB135" i="57"/>
  <c r="U137" i="61"/>
  <c r="U96" i="61"/>
  <c r="U72" i="61"/>
  <c r="U140" i="61"/>
  <c r="U84" i="61"/>
  <c r="G30" i="57"/>
  <c r="G64" i="57"/>
  <c r="G69" i="57"/>
  <c r="U124" i="61"/>
  <c r="U52" i="61"/>
  <c r="U64" i="61"/>
  <c r="U112" i="61"/>
  <c r="AB59" i="61"/>
  <c r="AD67" i="57"/>
  <c r="AD31" i="57"/>
  <c r="Q28" i="61"/>
  <c r="Q136" i="61"/>
  <c r="Q31" i="61"/>
  <c r="Q36" i="61"/>
  <c r="Q100" i="61"/>
  <c r="Q76" i="61"/>
  <c r="V52" i="61"/>
  <c r="V100" i="61"/>
  <c r="V112" i="61"/>
  <c r="J68" i="61"/>
  <c r="Q17" i="61"/>
  <c r="Q20" i="61"/>
  <c r="AC91" i="61"/>
  <c r="T15" i="61"/>
  <c r="I99" i="61"/>
  <c r="G45" i="57"/>
  <c r="O21" i="57"/>
  <c r="F57" i="57"/>
  <c r="N39" i="57"/>
  <c r="F130" i="57"/>
  <c r="F107" i="57"/>
  <c r="N48" i="57"/>
  <c r="N42" i="57"/>
  <c r="N113" i="57"/>
  <c r="N41" i="57"/>
  <c r="N16" i="57"/>
  <c r="AE96" i="57"/>
  <c r="P123" i="57"/>
  <c r="AD137" i="57"/>
  <c r="AD28" i="57"/>
  <c r="F21" i="57"/>
  <c r="F99" i="57"/>
  <c r="F104" i="57"/>
  <c r="O130" i="57"/>
  <c r="AE142" i="57"/>
  <c r="P99" i="57"/>
  <c r="Z114" i="57"/>
  <c r="P19" i="57"/>
  <c r="P75" i="57"/>
  <c r="O33" i="57"/>
  <c r="AF89" i="57"/>
  <c r="AF48" i="57"/>
  <c r="AF16" i="57"/>
  <c r="AF65" i="57"/>
  <c r="T28" i="61"/>
  <c r="T124" i="61"/>
  <c r="Z34" i="57"/>
  <c r="T136" i="61"/>
  <c r="P27" i="57"/>
  <c r="G39" i="57"/>
  <c r="F93" i="57"/>
  <c r="AE138" i="57"/>
  <c r="F45" i="57"/>
  <c r="O104" i="57"/>
  <c r="Z106" i="57"/>
  <c r="Z118" i="57"/>
  <c r="M114" i="57"/>
  <c r="Z58" i="57"/>
  <c r="AE72" i="57"/>
  <c r="O45" i="57"/>
  <c r="G46" i="57"/>
  <c r="G113" i="57"/>
  <c r="Z113" i="57"/>
  <c r="G65" i="57"/>
  <c r="K116" i="61"/>
  <c r="Q24" i="61"/>
  <c r="O117" i="61"/>
  <c r="I81" i="61"/>
  <c r="AC89" i="61"/>
  <c r="O82" i="61"/>
  <c r="N88" i="61"/>
  <c r="I105" i="61"/>
  <c r="K76" i="61"/>
  <c r="T76" i="61"/>
  <c r="T31" i="61"/>
  <c r="K82" i="61"/>
  <c r="AE36" i="57"/>
  <c r="N53" i="57"/>
  <c r="N101" i="57"/>
  <c r="N77" i="57"/>
  <c r="AD48" i="57"/>
  <c r="AD101" i="57"/>
  <c r="AD45" i="57"/>
  <c r="AD125" i="57"/>
  <c r="AE137" i="57"/>
  <c r="P21" i="57"/>
  <c r="G28" i="57"/>
  <c r="AE135" i="57"/>
  <c r="AF137" i="57"/>
  <c r="AF44" i="57"/>
  <c r="AF53" i="57"/>
  <c r="AF43" i="57"/>
  <c r="T36" i="61"/>
  <c r="P87" i="57"/>
  <c r="P20" i="57"/>
  <c r="AL105" i="61"/>
  <c r="O57" i="57"/>
  <c r="Z143" i="57"/>
  <c r="P22" i="57"/>
  <c r="M29" i="57"/>
  <c r="F108" i="57"/>
  <c r="Z131" i="57"/>
  <c r="G41" i="57"/>
  <c r="P63" i="57"/>
  <c r="Z22" i="57"/>
  <c r="O118" i="57"/>
  <c r="M56" i="57"/>
  <c r="Z111" i="57"/>
  <c r="AD113" i="57"/>
  <c r="G137" i="57"/>
  <c r="AE139" i="57"/>
  <c r="Q27" i="61"/>
  <c r="K19" i="61"/>
  <c r="J96" i="61"/>
  <c r="J56" i="61"/>
  <c r="Q23" i="61"/>
  <c r="O94" i="61"/>
  <c r="N32" i="61"/>
  <c r="Q75" i="61"/>
  <c r="G101" i="57"/>
  <c r="F102" i="57"/>
  <c r="AD39" i="57"/>
  <c r="AE136" i="57"/>
  <c r="N44" i="57"/>
  <c r="O99" i="57"/>
  <c r="N137" i="57"/>
  <c r="AE143" i="57"/>
  <c r="AD65" i="57"/>
  <c r="AE48" i="57"/>
  <c r="K92" i="57"/>
  <c r="F81" i="57"/>
  <c r="G40" i="57"/>
  <c r="O102" i="57"/>
  <c r="AE108" i="57"/>
  <c r="AF113" i="57"/>
  <c r="AF45" i="57"/>
  <c r="AF42" i="57"/>
  <c r="T32" i="61"/>
  <c r="T29" i="61"/>
  <c r="T52" i="61"/>
  <c r="N76" i="61"/>
  <c r="O111" i="61"/>
  <c r="T88" i="61"/>
  <c r="K92" i="61"/>
  <c r="G16" i="57"/>
  <c r="M102" i="57"/>
  <c r="AE144" i="57"/>
  <c r="AE60" i="57"/>
  <c r="M52" i="57"/>
  <c r="F142" i="57"/>
  <c r="F69" i="57"/>
  <c r="F105" i="57"/>
  <c r="P39" i="57"/>
  <c r="O101" i="57"/>
  <c r="O142" i="57"/>
  <c r="M58" i="57"/>
  <c r="M78" i="57"/>
  <c r="Z46" i="57"/>
  <c r="G48" i="57"/>
  <c r="G77" i="57"/>
  <c r="V68" i="61"/>
  <c r="F113" i="57"/>
  <c r="F108" i="61"/>
  <c r="S36" i="57"/>
  <c r="AE67" i="57"/>
  <c r="AE94" i="61"/>
  <c r="AE84" i="57"/>
  <c r="J31" i="61"/>
  <c r="S136" i="57"/>
  <c r="S52" i="57"/>
  <c r="AA125" i="57"/>
  <c r="I71" i="57"/>
  <c r="AE116" i="57"/>
  <c r="J112" i="61"/>
  <c r="S34" i="57"/>
  <c r="J124" i="61"/>
  <c r="AE20" i="61"/>
  <c r="AE68" i="61"/>
  <c r="AE95" i="61"/>
  <c r="AE43" i="57"/>
  <c r="AE140" i="57"/>
  <c r="AE79" i="57"/>
  <c r="F116" i="57"/>
  <c r="J28" i="61"/>
  <c r="F21" i="61"/>
  <c r="S35" i="57"/>
  <c r="S100" i="57"/>
  <c r="AE104" i="57"/>
  <c r="J30" i="61"/>
  <c r="J64" i="61"/>
  <c r="J27" i="61"/>
  <c r="I123" i="57"/>
  <c r="I23" i="57"/>
  <c r="S27" i="57"/>
  <c r="S112" i="57"/>
  <c r="AE56" i="61"/>
  <c r="AE89" i="61"/>
  <c r="J35" i="61"/>
  <c r="J36" i="61"/>
  <c r="Z15" i="61"/>
  <c r="AE96" i="61"/>
  <c r="AE93" i="61"/>
  <c r="AE129" i="61"/>
  <c r="T95" i="57"/>
  <c r="S33" i="57"/>
  <c r="AE83" i="57"/>
  <c r="AE55" i="57"/>
  <c r="J29" i="61"/>
  <c r="I124" i="57"/>
  <c r="S15" i="57"/>
  <c r="S31" i="57"/>
  <c r="I119" i="57"/>
  <c r="I128" i="57"/>
  <c r="I125" i="57"/>
  <c r="M137" i="61"/>
  <c r="R63" i="57"/>
  <c r="AE32" i="61"/>
  <c r="AE88" i="61"/>
  <c r="AE92" i="61"/>
  <c r="AE80" i="61"/>
  <c r="AE76" i="57"/>
  <c r="AE92" i="57"/>
  <c r="AE77" i="57"/>
  <c r="AE19" i="57"/>
  <c r="AE81" i="57"/>
  <c r="AE78" i="57"/>
  <c r="R24" i="57"/>
  <c r="J40" i="61"/>
  <c r="J34" i="61"/>
  <c r="AD91" i="57"/>
  <c r="J15" i="61"/>
  <c r="S32" i="57"/>
  <c r="S64" i="57"/>
  <c r="S30" i="57"/>
  <c r="S124" i="57"/>
  <c r="I129" i="57"/>
  <c r="I47" i="57"/>
  <c r="I107" i="57"/>
  <c r="I127" i="57"/>
  <c r="I126" i="57"/>
  <c r="J100" i="61"/>
  <c r="J136" i="61"/>
  <c r="AE105" i="61"/>
  <c r="AE87" i="61"/>
  <c r="AE90" i="61"/>
  <c r="AE91" i="61"/>
  <c r="AE44" i="61"/>
  <c r="Z64" i="61"/>
  <c r="AE117" i="61"/>
  <c r="AE31" i="57"/>
  <c r="AE80" i="57"/>
  <c r="AE82" i="57"/>
  <c r="AE75" i="57"/>
  <c r="J52" i="61"/>
  <c r="J76" i="61"/>
  <c r="S88" i="57"/>
  <c r="Z112" i="61"/>
  <c r="I35" i="57"/>
  <c r="S29" i="57"/>
  <c r="I131" i="57"/>
  <c r="I59" i="57"/>
  <c r="I83" i="57"/>
  <c r="I95" i="57"/>
  <c r="P100" i="61"/>
  <c r="P33" i="61"/>
  <c r="AD88" i="57"/>
  <c r="AM111" i="57"/>
  <c r="R99" i="57"/>
  <c r="P118" i="61"/>
  <c r="P106" i="61"/>
  <c r="R27" i="57"/>
  <c r="AM112" i="57"/>
  <c r="AD95" i="57"/>
  <c r="AD141" i="57"/>
  <c r="AD68" i="57"/>
  <c r="AD96" i="57"/>
  <c r="AD89" i="57"/>
  <c r="AD32" i="57"/>
  <c r="AD105" i="57"/>
  <c r="R20" i="57"/>
  <c r="R123" i="57"/>
  <c r="M36" i="61"/>
  <c r="Z56" i="61"/>
  <c r="Z20" i="61"/>
  <c r="M84" i="61"/>
  <c r="Z87" i="61"/>
  <c r="M60" i="61"/>
  <c r="AA36" i="61"/>
  <c r="L59" i="57"/>
  <c r="AB87" i="61"/>
  <c r="M136" i="61"/>
  <c r="W48" i="57"/>
  <c r="L90" i="57"/>
  <c r="Z91" i="61"/>
  <c r="L138" i="57"/>
  <c r="M139" i="61"/>
  <c r="F119" i="57"/>
  <c r="F131" i="57"/>
  <c r="F22" i="57"/>
  <c r="F94" i="57"/>
  <c r="F117" i="57"/>
  <c r="F46" i="57"/>
  <c r="F120" i="57"/>
  <c r="F143" i="57"/>
  <c r="F114" i="57"/>
  <c r="F111" i="57"/>
  <c r="F70" i="57"/>
  <c r="P91" i="61"/>
  <c r="F58" i="57"/>
  <c r="F82" i="57"/>
  <c r="F106" i="57"/>
  <c r="F118" i="57"/>
  <c r="P99" i="61"/>
  <c r="AB72" i="61"/>
  <c r="P57" i="61"/>
  <c r="Z90" i="61"/>
  <c r="AD20" i="57"/>
  <c r="AD44" i="57"/>
  <c r="R15" i="57"/>
  <c r="R135" i="57"/>
  <c r="L60" i="57"/>
  <c r="AM115" i="57"/>
  <c r="AD93" i="57"/>
  <c r="AD129" i="57"/>
  <c r="AA52" i="61"/>
  <c r="C136" i="61"/>
  <c r="C124" i="61"/>
  <c r="AD117" i="57"/>
  <c r="AD90" i="57"/>
  <c r="R87" i="57"/>
  <c r="R23" i="57"/>
  <c r="P107" i="61"/>
  <c r="R16" i="57"/>
  <c r="AA88" i="61"/>
  <c r="C76" i="61"/>
  <c r="AA31" i="61"/>
  <c r="M48" i="61"/>
  <c r="AA27" i="61"/>
  <c r="P45" i="61"/>
  <c r="C27" i="61"/>
  <c r="P21" i="61"/>
  <c r="P101" i="61"/>
  <c r="P102" i="61"/>
  <c r="AB51" i="61"/>
  <c r="AD87" i="57"/>
  <c r="W36" i="57"/>
  <c r="AD94" i="57"/>
  <c r="AA64" i="61"/>
  <c r="O135" i="61"/>
  <c r="W96" i="57"/>
  <c r="M135" i="61"/>
  <c r="L56" i="57"/>
  <c r="R51" i="57"/>
  <c r="L66" i="57"/>
  <c r="R111" i="57"/>
  <c r="W143" i="57"/>
  <c r="C29" i="61"/>
  <c r="AB15" i="57"/>
  <c r="P68" i="61"/>
  <c r="P95" i="61"/>
  <c r="AA34" i="61"/>
  <c r="AA76" i="61"/>
  <c r="AA112" i="61"/>
  <c r="P94" i="61"/>
  <c r="AA33" i="61"/>
  <c r="W24" i="57"/>
  <c r="W120" i="57"/>
  <c r="AA28" i="61"/>
  <c r="O36" i="61"/>
  <c r="AB63" i="61"/>
  <c r="O141" i="61"/>
  <c r="O84" i="61"/>
  <c r="AB17" i="61"/>
  <c r="W136" i="57"/>
  <c r="AA100" i="61"/>
  <c r="AA29" i="61"/>
  <c r="AA30" i="61"/>
  <c r="AB112" i="57"/>
  <c r="AI35" i="57"/>
  <c r="AB76" i="57"/>
  <c r="AB64" i="57"/>
  <c r="R22" i="57"/>
  <c r="AB24" i="61"/>
  <c r="O136" i="61"/>
  <c r="AA40" i="61"/>
  <c r="AA15" i="61"/>
  <c r="O96" i="61"/>
  <c r="P56" i="61"/>
  <c r="W137" i="57"/>
  <c r="O140" i="61"/>
  <c r="P117" i="61"/>
  <c r="AB18" i="61"/>
  <c r="AB20" i="61"/>
  <c r="AA124" i="61"/>
  <c r="AA32" i="61"/>
  <c r="AA35" i="61"/>
  <c r="O24" i="61"/>
  <c r="AI128" i="57"/>
  <c r="AB21" i="61"/>
  <c r="P20" i="61"/>
  <c r="AI123" i="57"/>
  <c r="AB30" i="57"/>
  <c r="AB124" i="57"/>
  <c r="P96" i="61"/>
  <c r="F69" i="61"/>
  <c r="F81" i="61"/>
  <c r="C36" i="61"/>
  <c r="P88" i="61"/>
  <c r="AB34" i="57"/>
  <c r="AM106" i="57"/>
  <c r="AB100" i="57"/>
  <c r="AM82" i="57"/>
  <c r="C31" i="61"/>
  <c r="P44" i="61"/>
  <c r="Z68" i="61"/>
  <c r="F101" i="61"/>
  <c r="F104" i="61"/>
  <c r="AB141" i="61"/>
  <c r="M138" i="61"/>
  <c r="Z52" i="61"/>
  <c r="T129" i="57"/>
  <c r="AM34" i="57"/>
  <c r="C30" i="61"/>
  <c r="L51" i="57"/>
  <c r="Z136" i="61"/>
  <c r="AA16" i="57"/>
  <c r="Z40" i="61"/>
  <c r="Z35" i="61"/>
  <c r="AM46" i="57"/>
  <c r="AM58" i="57"/>
  <c r="L52" i="57"/>
  <c r="L126" i="57"/>
  <c r="AB27" i="57"/>
  <c r="AB35" i="57"/>
  <c r="AA42" i="57"/>
  <c r="L55" i="57"/>
  <c r="AB31" i="57"/>
  <c r="AB33" i="57"/>
  <c r="P105" i="61"/>
  <c r="AA101" i="57"/>
  <c r="L54" i="57"/>
  <c r="AB52" i="57"/>
  <c r="Z44" i="61"/>
  <c r="AB138" i="61"/>
  <c r="AB139" i="61"/>
  <c r="P90" i="61"/>
  <c r="AA40" i="57"/>
  <c r="AM70" i="57"/>
  <c r="AM22" i="57"/>
  <c r="C32" i="61"/>
  <c r="C88" i="61"/>
  <c r="F103" i="61"/>
  <c r="AB96" i="61"/>
  <c r="F142" i="61"/>
  <c r="C15" i="61"/>
  <c r="P87" i="61"/>
  <c r="M140" i="61"/>
  <c r="P89" i="61"/>
  <c r="Z27" i="61"/>
  <c r="F45" i="61"/>
  <c r="Z30" i="61"/>
  <c r="Z29" i="61"/>
  <c r="AA28" i="57"/>
  <c r="P32" i="61"/>
  <c r="L17" i="57"/>
  <c r="Z28" i="61"/>
  <c r="M24" i="61"/>
  <c r="T126" i="57"/>
  <c r="AM114" i="57"/>
  <c r="L114" i="57"/>
  <c r="L58" i="57"/>
  <c r="L29" i="57"/>
  <c r="L41" i="57"/>
  <c r="L53" i="57"/>
  <c r="AM118" i="57"/>
  <c r="AI119" i="57"/>
  <c r="AM131" i="57"/>
  <c r="AM119" i="57"/>
  <c r="P129" i="61"/>
  <c r="P93" i="61"/>
  <c r="AM143" i="57"/>
  <c r="T71" i="57"/>
  <c r="AA47" i="57"/>
  <c r="G54" i="57"/>
  <c r="V142" i="57"/>
  <c r="V102" i="57"/>
  <c r="V103" i="57"/>
  <c r="Z34" i="61"/>
  <c r="M19" i="57"/>
  <c r="M21" i="57"/>
  <c r="T23" i="57"/>
  <c r="M23" i="57"/>
  <c r="AA39" i="57"/>
  <c r="T35" i="57"/>
  <c r="J43" i="57"/>
  <c r="M75" i="57"/>
  <c r="AA89" i="57"/>
  <c r="T123" i="57"/>
  <c r="T125" i="57"/>
  <c r="T144" i="57"/>
  <c r="X43" i="61"/>
  <c r="V105" i="57"/>
  <c r="P143" i="57"/>
  <c r="AL36" i="61"/>
  <c r="AL29" i="61"/>
  <c r="V81" i="57"/>
  <c r="Z88" i="61"/>
  <c r="V93" i="57"/>
  <c r="V106" i="57"/>
  <c r="Z36" i="61"/>
  <c r="M15" i="57"/>
  <c r="M17" i="57"/>
  <c r="J128" i="57"/>
  <c r="M51" i="57"/>
  <c r="AB136" i="57"/>
  <c r="V57" i="57"/>
  <c r="AA44" i="57"/>
  <c r="AD82" i="57"/>
  <c r="AA77" i="57"/>
  <c r="T130" i="57"/>
  <c r="M111" i="57"/>
  <c r="G63" i="57"/>
  <c r="G18" i="57"/>
  <c r="V69" i="57"/>
  <c r="I44" i="61"/>
  <c r="Z32" i="61"/>
  <c r="V45" i="57"/>
  <c r="V101" i="57"/>
  <c r="J82" i="57"/>
  <c r="M22" i="57"/>
  <c r="J83" i="57"/>
  <c r="T47" i="57"/>
  <c r="AL55" i="61"/>
  <c r="AL127" i="57"/>
  <c r="J84" i="57"/>
  <c r="J77" i="57"/>
  <c r="B91" i="57"/>
  <c r="E103" i="57"/>
  <c r="E101" i="57"/>
  <c r="E81" i="57"/>
  <c r="AL79" i="57"/>
  <c r="B90" i="57"/>
  <c r="AL139" i="61"/>
  <c r="AL67" i="57"/>
  <c r="J79" i="57"/>
  <c r="X106" i="57"/>
  <c r="R53" i="57"/>
  <c r="W78" i="57"/>
  <c r="E142" i="57"/>
  <c r="E108" i="57"/>
  <c r="AL140" i="61"/>
  <c r="B56" i="57"/>
  <c r="J67" i="57"/>
  <c r="B88" i="57"/>
  <c r="B89" i="57"/>
  <c r="B96" i="57"/>
  <c r="E104" i="57"/>
  <c r="E102" i="57"/>
  <c r="W138" i="57"/>
  <c r="AB120" i="61"/>
  <c r="AB143" i="61"/>
  <c r="AL41" i="61"/>
  <c r="AL43" i="61"/>
  <c r="AL42" i="61"/>
  <c r="AL46" i="61"/>
  <c r="AL113" i="61"/>
  <c r="AL48" i="61"/>
  <c r="AL47" i="61"/>
  <c r="AL65" i="61"/>
  <c r="AL125" i="61"/>
  <c r="AD130" i="61"/>
  <c r="AD102" i="61"/>
  <c r="AD57" i="61"/>
  <c r="AD107" i="61"/>
  <c r="E48" i="61"/>
  <c r="E137" i="61"/>
  <c r="AA71" i="61"/>
  <c r="AA66" i="61"/>
  <c r="AA68" i="61"/>
  <c r="AA139" i="61"/>
  <c r="AA72" i="61"/>
  <c r="AA127" i="61"/>
  <c r="AA54" i="61"/>
  <c r="AA91" i="61"/>
  <c r="F117" i="61"/>
  <c r="F95" i="61"/>
  <c r="F94" i="61"/>
  <c r="F129" i="61"/>
  <c r="W141" i="57"/>
  <c r="W144" i="57"/>
  <c r="J92" i="57"/>
  <c r="W132" i="57"/>
  <c r="J80" i="57"/>
  <c r="C69" i="61"/>
  <c r="AD104" i="61"/>
  <c r="AB142" i="61"/>
  <c r="AB108" i="61"/>
  <c r="E45" i="61"/>
  <c r="AL77" i="61"/>
  <c r="AA63" i="61"/>
  <c r="M142" i="61"/>
  <c r="M120" i="61"/>
  <c r="M143" i="61"/>
  <c r="M108" i="61"/>
  <c r="M96" i="61"/>
  <c r="M141" i="61"/>
  <c r="Z129" i="61"/>
  <c r="Z141" i="61"/>
  <c r="Z95" i="61"/>
  <c r="Z94" i="61"/>
  <c r="Z96" i="61"/>
  <c r="Z117" i="61"/>
  <c r="J140" i="57"/>
  <c r="AB140" i="61"/>
  <c r="AB84" i="61"/>
  <c r="E77" i="61"/>
  <c r="K125" i="61"/>
  <c r="K65" i="61"/>
  <c r="AD81" i="61"/>
  <c r="C101" i="61"/>
  <c r="C142" i="61"/>
  <c r="H41" i="61"/>
  <c r="H53" i="61"/>
  <c r="AL137" i="61"/>
  <c r="AL144" i="61"/>
  <c r="AL132" i="61"/>
  <c r="AL72" i="61"/>
  <c r="AL120" i="61"/>
  <c r="AL143" i="61"/>
  <c r="AL138" i="61"/>
  <c r="AL53" i="61"/>
  <c r="AL126" i="61"/>
  <c r="AL60" i="61"/>
  <c r="AL59" i="61"/>
  <c r="AL78" i="61"/>
  <c r="AL114" i="61"/>
  <c r="AL66" i="61"/>
  <c r="AL58" i="61"/>
  <c r="W72" i="57"/>
  <c r="M41" i="57"/>
  <c r="E43" i="61"/>
  <c r="K47" i="61"/>
  <c r="AA69" i="61"/>
  <c r="AA65" i="61"/>
  <c r="AD106" i="61"/>
  <c r="V66" i="61"/>
  <c r="V54" i="61"/>
  <c r="O53" i="61"/>
  <c r="O41" i="61"/>
  <c r="W60" i="57"/>
  <c r="W108" i="57"/>
  <c r="M90" i="57"/>
  <c r="W142" i="57"/>
  <c r="D138" i="57"/>
  <c r="W139" i="57"/>
  <c r="O131" i="61"/>
  <c r="O119" i="61"/>
  <c r="R96" i="61"/>
  <c r="R56" i="61"/>
  <c r="X77" i="61"/>
  <c r="I65" i="61"/>
  <c r="I42" i="61"/>
  <c r="I43" i="61"/>
  <c r="G115" i="57"/>
  <c r="M126" i="57"/>
  <c r="M59" i="57"/>
  <c r="R91" i="61"/>
  <c r="I46" i="61"/>
  <c r="G42" i="57"/>
  <c r="AA53" i="57"/>
  <c r="G70" i="57"/>
  <c r="AM116" i="57"/>
  <c r="P135" i="57"/>
  <c r="AM120" i="57"/>
  <c r="AA65" i="57"/>
  <c r="T124" i="57"/>
  <c r="T132" i="57"/>
  <c r="T127" i="57"/>
  <c r="G139" i="57"/>
  <c r="AA137" i="57"/>
  <c r="Z116" i="57"/>
  <c r="P16" i="57"/>
  <c r="AB123" i="61"/>
  <c r="AB111" i="61"/>
  <c r="AD80" i="57"/>
  <c r="R60" i="61"/>
  <c r="R138" i="61"/>
  <c r="C48" i="61"/>
  <c r="C125" i="61"/>
  <c r="C45" i="61"/>
  <c r="O48" i="61"/>
  <c r="O142" i="61"/>
  <c r="O60" i="61"/>
  <c r="O143" i="61"/>
  <c r="O138" i="61"/>
  <c r="O137" i="61"/>
  <c r="C107" i="61"/>
  <c r="C130" i="61"/>
  <c r="C106" i="61"/>
  <c r="C118" i="61"/>
  <c r="O45" i="61"/>
  <c r="O57" i="61"/>
  <c r="O106" i="61"/>
  <c r="O101" i="61"/>
  <c r="O102" i="61"/>
  <c r="O108" i="61"/>
  <c r="K53" i="61"/>
  <c r="K48" i="61"/>
  <c r="K137" i="61"/>
  <c r="K41" i="61"/>
  <c r="G72" i="57"/>
  <c r="G67" i="57"/>
  <c r="G71" i="57"/>
  <c r="T83" i="57"/>
  <c r="G79" i="57"/>
  <c r="T107" i="57"/>
  <c r="T128" i="57"/>
  <c r="T131" i="57"/>
  <c r="Z94" i="57"/>
  <c r="G127" i="57"/>
  <c r="Z112" i="57"/>
  <c r="Z115" i="57"/>
  <c r="P139" i="57"/>
  <c r="M123" i="57"/>
  <c r="AB22" i="61"/>
  <c r="AB23" i="61"/>
  <c r="AB128" i="61"/>
  <c r="AB99" i="61"/>
  <c r="O120" i="61"/>
  <c r="O58" i="61"/>
  <c r="O114" i="61"/>
  <c r="O118" i="61"/>
  <c r="O113" i="61"/>
  <c r="O46" i="61"/>
  <c r="O132" i="61"/>
  <c r="AA48" i="57"/>
  <c r="AA43" i="57"/>
  <c r="AA41" i="57"/>
  <c r="T59" i="57"/>
  <c r="AM113" i="57"/>
  <c r="AM94" i="57"/>
  <c r="Z82" i="57"/>
  <c r="M39" i="57"/>
  <c r="Z119" i="57"/>
  <c r="AB15" i="61"/>
  <c r="AB83" i="61"/>
  <c r="R132" i="61"/>
  <c r="C113" i="61"/>
  <c r="C108" i="61"/>
  <c r="C137" i="61"/>
  <c r="C102" i="61"/>
  <c r="X46" i="61"/>
  <c r="X125" i="61"/>
  <c r="X47" i="61"/>
  <c r="X53" i="61"/>
  <c r="X113" i="61"/>
  <c r="X41" i="61"/>
  <c r="I41" i="61"/>
  <c r="I53" i="61"/>
  <c r="I125" i="61"/>
  <c r="I47" i="61"/>
  <c r="G137" i="61"/>
  <c r="I142" i="61"/>
  <c r="AC117" i="61"/>
  <c r="P43" i="61"/>
  <c r="I21" i="61"/>
  <c r="AC96" i="61"/>
  <c r="AC88" i="61"/>
  <c r="M83" i="61"/>
  <c r="G43" i="61"/>
  <c r="P77" i="61"/>
  <c r="I130" i="61"/>
  <c r="I102" i="61"/>
  <c r="I57" i="61"/>
  <c r="I69" i="61"/>
  <c r="W96" i="61"/>
  <c r="P55" i="61"/>
  <c r="AC141" i="61"/>
  <c r="W94" i="61"/>
  <c r="M59" i="61"/>
  <c r="D135" i="57"/>
  <c r="K43" i="57"/>
  <c r="AD75" i="57"/>
  <c r="AD77" i="57"/>
  <c r="W129" i="61"/>
  <c r="AD92" i="57"/>
  <c r="Q35" i="57"/>
  <c r="M23" i="61"/>
  <c r="Q40" i="57"/>
  <c r="AL100" i="61"/>
  <c r="AD128" i="57"/>
  <c r="AD81" i="57"/>
  <c r="AD104" i="57"/>
  <c r="AL81" i="61"/>
  <c r="AL33" i="61"/>
  <c r="I33" i="61"/>
  <c r="W20" i="61"/>
  <c r="W141" i="61"/>
  <c r="G65" i="61"/>
  <c r="AC87" i="61"/>
  <c r="AC105" i="61"/>
  <c r="I108" i="61"/>
  <c r="P82" i="61"/>
  <c r="I100" i="61"/>
  <c r="M124" i="61"/>
  <c r="M126" i="61"/>
  <c r="I93" i="61"/>
  <c r="D24" i="57"/>
  <c r="K77" i="57"/>
  <c r="W77" i="57"/>
  <c r="W43" i="57"/>
  <c r="D36" i="57"/>
  <c r="W32" i="61"/>
  <c r="W44" i="61"/>
  <c r="Q28" i="57"/>
  <c r="AL99" i="61"/>
  <c r="AL93" i="61"/>
  <c r="Q30" i="57"/>
  <c r="W19" i="57"/>
  <c r="AH128" i="57"/>
  <c r="AD55" i="57"/>
  <c r="AD79" i="57"/>
  <c r="AD76" i="57"/>
  <c r="AD83" i="57"/>
  <c r="AD84" i="57"/>
  <c r="P128" i="61"/>
  <c r="AD72" i="61"/>
  <c r="G53" i="61"/>
  <c r="G42" i="61"/>
  <c r="W117" i="61"/>
  <c r="AC20" i="61"/>
  <c r="G39" i="61"/>
  <c r="G16" i="61"/>
  <c r="AC44" i="61"/>
  <c r="AC68" i="61"/>
  <c r="I104" i="61"/>
  <c r="AC129" i="61"/>
  <c r="AC94" i="61"/>
  <c r="AC95" i="61"/>
  <c r="M125" i="61"/>
  <c r="I101" i="61"/>
  <c r="I45" i="61"/>
  <c r="I106" i="61"/>
  <c r="AC32" i="61"/>
  <c r="W87" i="61"/>
  <c r="I107" i="61"/>
  <c r="AD19" i="57"/>
  <c r="W31" i="57"/>
  <c r="AD43" i="57"/>
  <c r="K31" i="57"/>
  <c r="W92" i="61"/>
  <c r="W88" i="61"/>
  <c r="W82" i="57"/>
  <c r="AD78" i="57"/>
  <c r="D144" i="57"/>
  <c r="AD140" i="57"/>
  <c r="D132" i="57"/>
  <c r="D60" i="57"/>
  <c r="AD116" i="57"/>
  <c r="AD64" i="61"/>
  <c r="P67" i="61"/>
  <c r="P84" i="61"/>
  <c r="P81" i="61"/>
  <c r="P79" i="61"/>
  <c r="P140" i="61"/>
  <c r="P75" i="61"/>
  <c r="AF53" i="61"/>
  <c r="AF41" i="61"/>
  <c r="P31" i="61"/>
  <c r="P76" i="61"/>
  <c r="W76" i="57"/>
  <c r="AB136" i="61"/>
  <c r="D120" i="57"/>
  <c r="AB36" i="57"/>
  <c r="W55" i="57"/>
  <c r="AB60" i="57"/>
  <c r="P92" i="61"/>
  <c r="D84" i="57"/>
  <c r="W81" i="57"/>
  <c r="AB84" i="57"/>
  <c r="W104" i="57"/>
  <c r="D139" i="57"/>
  <c r="D140" i="57"/>
  <c r="D72" i="57"/>
  <c r="AB139" i="57"/>
  <c r="AB144" i="57"/>
  <c r="W83" i="57"/>
  <c r="AB72" i="57"/>
  <c r="AF42" i="61"/>
  <c r="P83" i="61"/>
  <c r="M128" i="61"/>
  <c r="AB135" i="61"/>
  <c r="AB75" i="61"/>
  <c r="AL108" i="61"/>
  <c r="AL45" i="61"/>
  <c r="AL106" i="61"/>
  <c r="AL57" i="61"/>
  <c r="AL107" i="61"/>
  <c r="AL130" i="61"/>
  <c r="AL142" i="61"/>
  <c r="AL102" i="61"/>
  <c r="AL104" i="61"/>
  <c r="AL69" i="61"/>
  <c r="AL118" i="61"/>
  <c r="AL103" i="61"/>
  <c r="AL101" i="61"/>
  <c r="U144" i="61"/>
  <c r="U138" i="61"/>
  <c r="U60" i="61"/>
  <c r="U120" i="61"/>
  <c r="U143" i="61"/>
  <c r="U132" i="61"/>
  <c r="D136" i="57"/>
  <c r="W90" i="61"/>
  <c r="W105" i="61"/>
  <c r="AB100" i="61"/>
  <c r="AB112" i="61"/>
  <c r="AB24" i="57"/>
  <c r="AB32" i="61"/>
  <c r="AB27" i="61"/>
  <c r="W92" i="57"/>
  <c r="AF28" i="61"/>
  <c r="AB143" i="57"/>
  <c r="W93" i="61"/>
  <c r="W67" i="57"/>
  <c r="W84" i="57"/>
  <c r="W128" i="57"/>
  <c r="D137" i="57"/>
  <c r="W140" i="57"/>
  <c r="AB140" i="57"/>
  <c r="AB132" i="57"/>
  <c r="AB138" i="57"/>
  <c r="AF65" i="61"/>
  <c r="M127" i="61"/>
  <c r="AD79" i="61"/>
  <c r="R21" i="57"/>
  <c r="R17" i="57"/>
  <c r="R18" i="57"/>
  <c r="P142" i="61"/>
  <c r="P108" i="61"/>
  <c r="P103" i="61"/>
  <c r="P69" i="61"/>
  <c r="P104" i="61"/>
  <c r="G113" i="61"/>
  <c r="G47" i="61"/>
  <c r="G125" i="61"/>
  <c r="G46" i="61"/>
  <c r="U135" i="61"/>
  <c r="W56" i="61"/>
  <c r="W80" i="57"/>
  <c r="AD30" i="61"/>
  <c r="AF40" i="61"/>
  <c r="D96" i="57"/>
  <c r="W75" i="57"/>
  <c r="W116" i="57"/>
  <c r="W95" i="61"/>
  <c r="D143" i="57"/>
  <c r="P80" i="61"/>
  <c r="D48" i="57"/>
  <c r="D142" i="57"/>
  <c r="AB142" i="57"/>
  <c r="M71" i="61"/>
  <c r="F107" i="61"/>
  <c r="F118" i="61"/>
  <c r="F106" i="61"/>
  <c r="F105" i="61"/>
  <c r="F130" i="61"/>
  <c r="F93" i="61"/>
  <c r="AB131" i="61"/>
  <c r="AB119" i="61"/>
  <c r="AB132" i="61"/>
  <c r="AB144" i="61"/>
  <c r="AB130" i="61"/>
  <c r="AB107" i="61"/>
  <c r="AB127" i="61"/>
  <c r="R89" i="57"/>
  <c r="AI126" i="57"/>
  <c r="AI59" i="57"/>
  <c r="R46" i="57"/>
  <c r="AI23" i="57"/>
  <c r="K82" i="57"/>
  <c r="K67" i="57"/>
  <c r="R41" i="57"/>
  <c r="K128" i="57"/>
  <c r="R129" i="61"/>
  <c r="K80" i="57"/>
  <c r="H32" i="57"/>
  <c r="H36" i="57"/>
  <c r="C100" i="61"/>
  <c r="C34" i="61"/>
  <c r="R44" i="57"/>
  <c r="AI129" i="57"/>
  <c r="AI127" i="57"/>
  <c r="AI83" i="57"/>
  <c r="R47" i="57"/>
  <c r="AI107" i="57"/>
  <c r="R65" i="57"/>
  <c r="R101" i="57"/>
  <c r="R141" i="61"/>
  <c r="R95" i="61"/>
  <c r="R137" i="57"/>
  <c r="H112" i="57"/>
  <c r="AI124" i="57"/>
  <c r="C40" i="61"/>
  <c r="C35" i="61"/>
  <c r="C33" i="61"/>
  <c r="C64" i="61"/>
  <c r="C28" i="61"/>
  <c r="C52" i="61"/>
  <c r="K75" i="57"/>
  <c r="R125" i="57"/>
  <c r="K19" i="57"/>
  <c r="R39" i="57"/>
  <c r="R113" i="57"/>
  <c r="AI131" i="57"/>
  <c r="AI71" i="57"/>
  <c r="AI125" i="57"/>
  <c r="AI130" i="57"/>
  <c r="AI95" i="57"/>
  <c r="K55" i="57"/>
  <c r="R45" i="57"/>
  <c r="R42" i="57"/>
  <c r="R90" i="61"/>
  <c r="C67" i="57"/>
  <c r="P84" i="57"/>
  <c r="C127" i="57"/>
  <c r="P141" i="57"/>
  <c r="P60" i="57"/>
  <c r="C30" i="57"/>
  <c r="P138" i="57"/>
  <c r="K79" i="61"/>
  <c r="K77" i="61"/>
  <c r="K128" i="61"/>
  <c r="K43" i="61"/>
  <c r="K84" i="61"/>
  <c r="K140" i="61"/>
  <c r="K83" i="61"/>
  <c r="K55" i="61"/>
  <c r="K78" i="61"/>
  <c r="K67" i="61"/>
  <c r="P140" i="57"/>
  <c r="P142" i="57"/>
  <c r="P136" i="57"/>
  <c r="P48" i="57"/>
  <c r="C64" i="57"/>
  <c r="C65" i="57"/>
  <c r="P24" i="57"/>
  <c r="AD66" i="61"/>
  <c r="AD127" i="61"/>
  <c r="AD54" i="61"/>
  <c r="AD69" i="61"/>
  <c r="AD71" i="61"/>
  <c r="AD67" i="61"/>
  <c r="AD103" i="61"/>
  <c r="M129" i="61"/>
  <c r="M131" i="61"/>
  <c r="M107" i="61"/>
  <c r="M95" i="61"/>
  <c r="M119" i="61"/>
  <c r="M130" i="61"/>
  <c r="M144" i="61"/>
  <c r="M132" i="61"/>
  <c r="P144" i="57"/>
  <c r="P132" i="57"/>
  <c r="P108" i="57"/>
  <c r="P36" i="57"/>
  <c r="P120" i="57"/>
  <c r="P96" i="57"/>
  <c r="P137" i="57"/>
  <c r="Q87" i="61"/>
  <c r="Q123" i="61"/>
  <c r="Q15" i="61"/>
  <c r="Q16" i="61"/>
  <c r="Q135" i="61"/>
  <c r="Q99" i="61"/>
  <c r="Q63" i="61"/>
  <c r="Q21" i="61"/>
  <c r="Q19" i="61"/>
  <c r="Q51" i="61"/>
  <c r="AB30" i="61"/>
  <c r="J105" i="61"/>
  <c r="C115" i="57"/>
  <c r="C70" i="57"/>
  <c r="C69" i="57"/>
  <c r="C63" i="57"/>
  <c r="K79" i="57"/>
  <c r="K116" i="57"/>
  <c r="K83" i="57"/>
  <c r="K81" i="57"/>
  <c r="K140" i="57"/>
  <c r="K78" i="57"/>
  <c r="J87" i="61"/>
  <c r="J32" i="61"/>
  <c r="J89" i="61"/>
  <c r="J95" i="61"/>
  <c r="J141" i="61"/>
  <c r="C68" i="57"/>
  <c r="J20" i="61"/>
  <c r="C71" i="57"/>
  <c r="C54" i="57"/>
  <c r="C42" i="57"/>
  <c r="J90" i="61"/>
  <c r="J129" i="61"/>
  <c r="J88" i="61"/>
  <c r="J44" i="61"/>
  <c r="J94" i="61"/>
  <c r="J91" i="61"/>
  <c r="C79" i="57"/>
  <c r="C91" i="57"/>
  <c r="AH144" i="57"/>
  <c r="AH125" i="57"/>
  <c r="C103" i="57"/>
  <c r="C66" i="57"/>
  <c r="C72" i="57"/>
  <c r="K104" i="57"/>
  <c r="C139" i="57"/>
  <c r="AB105" i="57"/>
  <c r="AB96" i="57"/>
  <c r="AB56" i="57"/>
  <c r="Q34" i="57"/>
  <c r="AB91" i="57"/>
  <c r="AB124" i="61"/>
  <c r="AB31" i="61"/>
  <c r="AB76" i="61"/>
  <c r="Q52" i="57"/>
  <c r="Q33" i="57"/>
  <c r="Q124" i="57"/>
  <c r="AB34" i="61"/>
  <c r="AB29" i="61"/>
  <c r="AB129" i="57"/>
  <c r="AB117" i="57"/>
  <c r="AB88" i="57"/>
  <c r="AB90" i="57"/>
  <c r="AB36" i="61"/>
  <c r="Q31" i="57"/>
  <c r="Q29" i="57"/>
  <c r="Q32" i="57"/>
  <c r="Q100" i="57"/>
  <c r="Q136" i="57"/>
  <c r="AB64" i="61"/>
  <c r="AB92" i="57"/>
  <c r="AB20" i="57"/>
  <c r="AB32" i="57"/>
  <c r="AB87" i="57"/>
  <c r="Q112" i="57"/>
  <c r="AB35" i="61"/>
  <c r="Q88" i="57"/>
  <c r="Q15" i="57"/>
  <c r="Q36" i="57"/>
  <c r="Q76" i="57"/>
  <c r="AB33" i="61"/>
  <c r="N31" i="61"/>
  <c r="N30" i="61"/>
  <c r="N34" i="61"/>
  <c r="N40" i="61"/>
  <c r="N112" i="61"/>
  <c r="N64" i="61"/>
  <c r="N27" i="61"/>
  <c r="N52" i="61"/>
  <c r="N28" i="61"/>
  <c r="N136" i="61"/>
  <c r="N36" i="61"/>
  <c r="M42" i="57"/>
  <c r="M54" i="57"/>
  <c r="M69" i="57"/>
  <c r="AH126" i="57"/>
  <c r="AH129" i="57"/>
  <c r="AH83" i="57"/>
  <c r="AH124" i="57"/>
  <c r="AH35" i="57"/>
  <c r="AH123" i="57"/>
  <c r="AH47" i="57"/>
  <c r="AH131" i="57"/>
  <c r="AH95" i="57"/>
  <c r="AH59" i="57"/>
  <c r="AH23" i="57"/>
  <c r="AH127" i="57"/>
  <c r="AH119" i="57"/>
  <c r="AH71" i="57"/>
  <c r="M103" i="57"/>
  <c r="M115" i="57"/>
  <c r="M79" i="57"/>
  <c r="M66" i="57"/>
  <c r="M71" i="57"/>
  <c r="M91" i="57"/>
  <c r="M18" i="57"/>
  <c r="M64" i="57"/>
  <c r="M67" i="57"/>
  <c r="M30" i="57"/>
  <c r="M63" i="57"/>
  <c r="M127" i="57"/>
  <c r="M65" i="57"/>
  <c r="M70" i="57"/>
  <c r="AB65" i="57" l="1"/>
  <c r="AB113" i="57"/>
  <c r="AC84" i="57"/>
  <c r="AC77" i="57"/>
  <c r="AC92" i="57"/>
  <c r="AC83" i="57"/>
  <c r="AC31" i="57"/>
  <c r="AC104" i="57"/>
  <c r="AC75" i="57"/>
  <c r="AN75" i="57" s="1"/>
  <c r="AC81" i="57"/>
  <c r="AC80" i="57"/>
  <c r="AC67" i="57"/>
  <c r="AC128" i="57"/>
  <c r="AC140" i="57"/>
  <c r="AC116" i="57"/>
  <c r="AC19" i="57"/>
  <c r="AC55" i="57"/>
  <c r="AC43" i="57"/>
  <c r="AC78" i="57"/>
  <c r="AC82" i="57"/>
  <c r="AH108" i="61"/>
  <c r="AC76" i="57"/>
  <c r="AB101" i="57"/>
  <c r="AB28" i="57"/>
  <c r="AB125" i="57"/>
  <c r="AB44" i="57"/>
  <c r="AB137" i="57"/>
  <c r="AB42" i="57"/>
  <c r="AB43" i="57"/>
  <c r="AB89" i="57"/>
  <c r="AB40" i="57"/>
  <c r="AB77" i="57"/>
  <c r="AB41" i="57"/>
  <c r="AB46" i="57"/>
  <c r="AB48" i="57"/>
  <c r="AB16" i="57"/>
  <c r="AB39" i="57"/>
  <c r="AB53" i="57"/>
  <c r="AB47" i="57"/>
  <c r="AN4" i="61"/>
  <c r="AH34" i="61"/>
  <c r="AH105" i="61"/>
  <c r="AH58" i="61"/>
  <c r="AH117" i="61"/>
  <c r="AH120" i="61"/>
  <c r="AH69" i="61"/>
  <c r="AH94" i="61"/>
  <c r="AH131" i="61"/>
  <c r="Z31" i="61"/>
  <c r="AH92" i="61"/>
  <c r="AG82" i="61"/>
  <c r="AG116" i="61"/>
  <c r="AG143" i="61"/>
  <c r="AG46" i="61"/>
  <c r="AG113" i="61"/>
  <c r="AG94" i="61"/>
  <c r="H111" i="57"/>
  <c r="AH100" i="61"/>
  <c r="AH130" i="61"/>
  <c r="AH143" i="61"/>
  <c r="T93" i="61"/>
  <c r="AH45" i="61"/>
  <c r="AH99" i="61"/>
  <c r="AH106" i="61"/>
  <c r="AH46" i="61"/>
  <c r="AH113" i="61"/>
  <c r="AH101" i="61"/>
  <c r="AH33" i="61"/>
  <c r="AH107" i="61"/>
  <c r="AH103" i="61"/>
  <c r="AH102" i="61"/>
  <c r="AH57" i="61"/>
  <c r="AG112" i="61"/>
  <c r="AG119" i="61"/>
  <c r="AH115" i="61"/>
  <c r="AH111" i="61"/>
  <c r="AH70" i="61"/>
  <c r="AG117" i="61"/>
  <c r="AG34" i="61"/>
  <c r="AG111" i="61"/>
  <c r="AH142" i="61"/>
  <c r="AH118" i="61"/>
  <c r="AH93" i="61"/>
  <c r="AG131" i="61"/>
  <c r="AG22" i="61"/>
  <c r="AH114" i="61"/>
  <c r="AH22" i="61"/>
  <c r="AH112" i="61"/>
  <c r="AH83" i="61"/>
  <c r="AH55" i="61"/>
  <c r="AH80" i="61"/>
  <c r="AH43" i="61"/>
  <c r="AH76" i="61"/>
  <c r="AH19" i="61"/>
  <c r="AH31" i="61"/>
  <c r="AH104" i="61"/>
  <c r="AH116" i="61"/>
  <c r="AH75" i="61"/>
  <c r="AH84" i="61"/>
  <c r="AH78" i="61"/>
  <c r="AH67" i="61"/>
  <c r="AH81" i="61"/>
  <c r="AH77" i="61"/>
  <c r="AH82" i="61"/>
  <c r="AH79" i="61"/>
  <c r="AH140" i="61"/>
  <c r="AN7" i="61"/>
  <c r="AO7" i="61"/>
  <c r="AO4" i="61"/>
  <c r="AN6" i="61"/>
  <c r="AP4" i="61"/>
  <c r="AP7" i="61"/>
  <c r="AO6" i="61"/>
  <c r="S43" i="61"/>
  <c r="AF125" i="61"/>
  <c r="AA46" i="57"/>
  <c r="H143" i="61"/>
  <c r="H46" i="61"/>
  <c r="Z81" i="61"/>
  <c r="F32" i="61"/>
  <c r="F56" i="61"/>
  <c r="T103" i="61"/>
  <c r="T21" i="61"/>
  <c r="AP6" i="61"/>
  <c r="M84" i="57"/>
  <c r="AB16" i="61"/>
  <c r="AB39" i="61"/>
  <c r="AG71" i="61"/>
  <c r="AF130" i="57"/>
  <c r="AB40" i="61"/>
  <c r="L100" i="57"/>
  <c r="AB28" i="61"/>
  <c r="Z118" i="61"/>
  <c r="AB125" i="61"/>
  <c r="AG72" i="61"/>
  <c r="H21" i="57"/>
  <c r="Q112" i="61"/>
  <c r="M141" i="57"/>
  <c r="M136" i="57"/>
  <c r="M142" i="57"/>
  <c r="H23" i="57"/>
  <c r="H22" i="57"/>
  <c r="H135" i="57"/>
  <c r="AB137" i="61"/>
  <c r="AF125" i="57"/>
  <c r="L52" i="61"/>
  <c r="AJ131" i="61"/>
  <c r="AJ57" i="61"/>
  <c r="T114" i="61"/>
  <c r="L103" i="57"/>
  <c r="AB48" i="61"/>
  <c r="AF47" i="57"/>
  <c r="L93" i="57"/>
  <c r="L33" i="57"/>
  <c r="AB46" i="61"/>
  <c r="Z93" i="61"/>
  <c r="M143" i="57"/>
  <c r="M144" i="57"/>
  <c r="AA113" i="57"/>
  <c r="AR10" i="57"/>
  <c r="AJ117" i="61"/>
  <c r="AF95" i="57"/>
  <c r="L130" i="57"/>
  <c r="AG139" i="61"/>
  <c r="M139" i="57"/>
  <c r="M72" i="57"/>
  <c r="M135" i="57"/>
  <c r="M96" i="57"/>
  <c r="M140" i="57"/>
  <c r="M132" i="57"/>
  <c r="H20" i="57"/>
  <c r="L102" i="57"/>
  <c r="T34" i="61"/>
  <c r="H16" i="57"/>
  <c r="H18" i="57"/>
  <c r="H19" i="57"/>
  <c r="H39" i="57"/>
  <c r="Q111" i="61"/>
  <c r="L107" i="57"/>
  <c r="L118" i="57"/>
  <c r="T112" i="61"/>
  <c r="AJ138" i="61"/>
  <c r="AR2" i="57"/>
  <c r="AG115" i="61"/>
  <c r="Z107" i="61"/>
  <c r="M60" i="57"/>
  <c r="M24" i="57"/>
  <c r="H51" i="57"/>
  <c r="AN51" i="57" s="1"/>
  <c r="H24" i="57"/>
  <c r="L142" i="57"/>
  <c r="L21" i="57"/>
  <c r="Q22" i="61"/>
  <c r="H17" i="57"/>
  <c r="Z108" i="61"/>
  <c r="Z106" i="61"/>
  <c r="Z100" i="61"/>
  <c r="L105" i="57"/>
  <c r="Z21" i="61"/>
  <c r="Z130" i="61"/>
  <c r="Z45" i="61"/>
  <c r="Z102" i="61"/>
  <c r="H15" i="57"/>
  <c r="L104" i="57"/>
  <c r="L99" i="57"/>
  <c r="M120" i="57"/>
  <c r="M138" i="57"/>
  <c r="M48" i="57"/>
  <c r="H87" i="57"/>
  <c r="M108" i="57"/>
  <c r="L57" i="57"/>
  <c r="H27" i="57"/>
  <c r="H99" i="57"/>
  <c r="H63" i="57"/>
  <c r="Q34" i="61"/>
  <c r="L101" i="57"/>
  <c r="L108" i="57"/>
  <c r="L29" i="61"/>
  <c r="AJ70" i="61"/>
  <c r="AJ59" i="61"/>
  <c r="L114" i="61"/>
  <c r="T120" i="61"/>
  <c r="AG67" i="61"/>
  <c r="AG79" i="61"/>
  <c r="AJ112" i="61"/>
  <c r="AJ34" i="61"/>
  <c r="AJ119" i="61"/>
  <c r="AJ143" i="61"/>
  <c r="AJ58" i="61"/>
  <c r="AF127" i="57"/>
  <c r="AG64" i="61"/>
  <c r="T113" i="61"/>
  <c r="AG65" i="61"/>
  <c r="AG68" i="61"/>
  <c r="L69" i="57"/>
  <c r="L81" i="57"/>
  <c r="AA118" i="57"/>
  <c r="AJ120" i="61"/>
  <c r="AG127" i="61"/>
  <c r="AF126" i="57"/>
  <c r="AR126" i="57" s="1"/>
  <c r="AG63" i="61"/>
  <c r="AJ102" i="61"/>
  <c r="L58" i="61"/>
  <c r="AG42" i="61"/>
  <c r="AJ118" i="61"/>
  <c r="T116" i="61"/>
  <c r="AG30" i="61"/>
  <c r="AG70" i="61"/>
  <c r="N142" i="61"/>
  <c r="N105" i="61"/>
  <c r="T106" i="61"/>
  <c r="AF95" i="61"/>
  <c r="T57" i="61"/>
  <c r="H63" i="61"/>
  <c r="AM30" i="61"/>
  <c r="AF35" i="61"/>
  <c r="AC19" i="61"/>
  <c r="AC67" i="61"/>
  <c r="AF124" i="61"/>
  <c r="F33" i="61"/>
  <c r="F100" i="61"/>
  <c r="V55" i="61"/>
  <c r="AF119" i="61"/>
  <c r="AM31" i="61"/>
  <c r="AC76" i="61"/>
  <c r="AG72" i="57"/>
  <c r="AC83" i="61"/>
  <c r="AF129" i="61"/>
  <c r="F136" i="57"/>
  <c r="F76" i="57"/>
  <c r="K81" i="61"/>
  <c r="AF130" i="61"/>
  <c r="V123" i="61"/>
  <c r="AM112" i="61"/>
  <c r="AM29" i="61"/>
  <c r="T69" i="61"/>
  <c r="H119" i="61"/>
  <c r="AF33" i="61"/>
  <c r="U69" i="61"/>
  <c r="S48" i="61"/>
  <c r="AF57" i="61"/>
  <c r="H45" i="61"/>
  <c r="H114" i="61"/>
  <c r="H82" i="61"/>
  <c r="R43" i="57"/>
  <c r="H99" i="61"/>
  <c r="S39" i="61"/>
  <c r="N59" i="61"/>
  <c r="H57" i="61"/>
  <c r="Z104" i="61"/>
  <c r="H102" i="61"/>
  <c r="H94" i="61"/>
  <c r="H113" i="61"/>
  <c r="H131" i="61"/>
  <c r="H116" i="61"/>
  <c r="S77" i="61"/>
  <c r="G45" i="61"/>
  <c r="AF45" i="61"/>
  <c r="U107" i="61"/>
  <c r="AF104" i="61"/>
  <c r="W65" i="61"/>
  <c r="AG127" i="57"/>
  <c r="AI120" i="57"/>
  <c r="O70" i="61"/>
  <c r="O103" i="61"/>
  <c r="S40" i="57"/>
  <c r="AP40" i="57" s="1"/>
  <c r="AI142" i="57"/>
  <c r="AI140" i="57"/>
  <c r="N35" i="61"/>
  <c r="H101" i="61"/>
  <c r="H120" i="61"/>
  <c r="H58" i="61"/>
  <c r="H115" i="61"/>
  <c r="AF101" i="61"/>
  <c r="S125" i="61"/>
  <c r="U108" i="61"/>
  <c r="U118" i="61"/>
  <c r="R75" i="57"/>
  <c r="S101" i="61"/>
  <c r="W91" i="61"/>
  <c r="AF103" i="61"/>
  <c r="H107" i="61"/>
  <c r="N144" i="61"/>
  <c r="U21" i="61"/>
  <c r="H142" i="61"/>
  <c r="H81" i="61"/>
  <c r="S89" i="61"/>
  <c r="S137" i="61"/>
  <c r="S44" i="61"/>
  <c r="H106" i="61"/>
  <c r="H118" i="61"/>
  <c r="H117" i="61"/>
  <c r="H108" i="61"/>
  <c r="R77" i="57"/>
  <c r="AF102" i="61"/>
  <c r="S47" i="61"/>
  <c r="G101" i="61"/>
  <c r="U142" i="61"/>
  <c r="U106" i="61"/>
  <c r="U102" i="61"/>
  <c r="Z80" i="61"/>
  <c r="S45" i="61"/>
  <c r="H69" i="61"/>
  <c r="AR4" i="61"/>
  <c r="W68" i="61"/>
  <c r="S40" i="61"/>
  <c r="S28" i="61"/>
  <c r="U57" i="61"/>
  <c r="AF100" i="61"/>
  <c r="AF106" i="61"/>
  <c r="N83" i="61"/>
  <c r="AI125" i="61"/>
  <c r="AR7" i="57"/>
  <c r="U105" i="61"/>
  <c r="U81" i="61"/>
  <c r="S65" i="61"/>
  <c r="S42" i="61"/>
  <c r="U130" i="61"/>
  <c r="Z92" i="61"/>
  <c r="Z76" i="61"/>
  <c r="H100" i="61"/>
  <c r="N131" i="61"/>
  <c r="W71" i="61"/>
  <c r="AF105" i="61"/>
  <c r="AF99" i="61"/>
  <c r="AI47" i="61"/>
  <c r="U104" i="61"/>
  <c r="AF142" i="61"/>
  <c r="N47" i="61"/>
  <c r="U45" i="61"/>
  <c r="AF81" i="61"/>
  <c r="L102" i="61"/>
  <c r="L57" i="61"/>
  <c r="AB45" i="61"/>
  <c r="Q46" i="61"/>
  <c r="AJ55" i="61"/>
  <c r="AB47" i="61"/>
  <c r="AJ111" i="61"/>
  <c r="AB113" i="61"/>
  <c r="AJ17" i="61"/>
  <c r="AJ51" i="61"/>
  <c r="AJ41" i="61"/>
  <c r="Q113" i="61"/>
  <c r="AA112" i="57"/>
  <c r="Q106" i="61"/>
  <c r="AJ113" i="61"/>
  <c r="AJ115" i="61"/>
  <c r="AJ116" i="61"/>
  <c r="AF59" i="57"/>
  <c r="AR59" i="57" s="1"/>
  <c r="AJ66" i="61"/>
  <c r="AJ90" i="61"/>
  <c r="AJ53" i="61"/>
  <c r="AJ94" i="61"/>
  <c r="AJ56" i="61"/>
  <c r="AJ114" i="61"/>
  <c r="AJ126" i="61"/>
  <c r="AJ60" i="61"/>
  <c r="AF129" i="57"/>
  <c r="H123" i="57"/>
  <c r="AG91" i="61"/>
  <c r="L106" i="57"/>
  <c r="AA70" i="57"/>
  <c r="AJ82" i="61"/>
  <c r="AJ78" i="61"/>
  <c r="AJ46" i="61"/>
  <c r="AR11" i="57"/>
  <c r="AJ106" i="61"/>
  <c r="AJ52" i="61"/>
  <c r="AJ29" i="61"/>
  <c r="AR9" i="57"/>
  <c r="H17" i="61"/>
  <c r="H27" i="61"/>
  <c r="H23" i="61"/>
  <c r="H24" i="61"/>
  <c r="H19" i="61"/>
  <c r="H75" i="61"/>
  <c r="T33" i="61"/>
  <c r="T100" i="61"/>
  <c r="N118" i="61"/>
  <c r="AC75" i="61"/>
  <c r="V78" i="61"/>
  <c r="AC140" i="61"/>
  <c r="AM33" i="61"/>
  <c r="AM88" i="61"/>
  <c r="AM64" i="61"/>
  <c r="AM136" i="61"/>
  <c r="AC31" i="61"/>
  <c r="AC104" i="61"/>
  <c r="AC77" i="61"/>
  <c r="AC79" i="61"/>
  <c r="T107" i="61"/>
  <c r="AM35" i="61"/>
  <c r="F31" i="61"/>
  <c r="AF144" i="61"/>
  <c r="AF71" i="61"/>
  <c r="T99" i="61"/>
  <c r="T108" i="61"/>
  <c r="T142" i="61"/>
  <c r="T81" i="61"/>
  <c r="V128" i="61"/>
  <c r="V116" i="61"/>
  <c r="H22" i="61"/>
  <c r="AC92" i="61"/>
  <c r="AF59" i="61"/>
  <c r="AH107" i="57"/>
  <c r="H111" i="61"/>
  <c r="H51" i="61"/>
  <c r="H87" i="61"/>
  <c r="H18" i="61"/>
  <c r="AF126" i="61"/>
  <c r="V79" i="61"/>
  <c r="O103" i="57"/>
  <c r="AC80" i="61"/>
  <c r="O63" i="57"/>
  <c r="N81" i="61"/>
  <c r="N108" i="61"/>
  <c r="AC84" i="61"/>
  <c r="AR11" i="61"/>
  <c r="AM52" i="61"/>
  <c r="AM40" i="61"/>
  <c r="AM124" i="61"/>
  <c r="AM76" i="61"/>
  <c r="AC81" i="61"/>
  <c r="V75" i="61"/>
  <c r="T130" i="61"/>
  <c r="O71" i="57"/>
  <c r="AC82" i="61"/>
  <c r="AC43" i="61"/>
  <c r="AM100" i="61"/>
  <c r="F76" i="61"/>
  <c r="F15" i="61"/>
  <c r="AF23" i="61"/>
  <c r="G106" i="61"/>
  <c r="AF128" i="61"/>
  <c r="AF131" i="61"/>
  <c r="Z55" i="61"/>
  <c r="T104" i="61"/>
  <c r="T101" i="61"/>
  <c r="Z43" i="61"/>
  <c r="T118" i="61"/>
  <c r="N33" i="61"/>
  <c r="H39" i="61"/>
  <c r="H21" i="61"/>
  <c r="AF107" i="61"/>
  <c r="H20" i="61"/>
  <c r="AF47" i="61"/>
  <c r="H135" i="61"/>
  <c r="H123" i="61"/>
  <c r="V67" i="61"/>
  <c r="H16" i="61"/>
  <c r="O115" i="57"/>
  <c r="N69" i="61"/>
  <c r="N45" i="61"/>
  <c r="AR3" i="61"/>
  <c r="AM34" i="61"/>
  <c r="AM36" i="61"/>
  <c r="AM27" i="61"/>
  <c r="AM32" i="61"/>
  <c r="AC116" i="61"/>
  <c r="AF132" i="61"/>
  <c r="AF83" i="61"/>
  <c r="AF127" i="61"/>
  <c r="V31" i="61"/>
  <c r="V76" i="61"/>
  <c r="F51" i="61"/>
  <c r="V104" i="61"/>
  <c r="V77" i="61"/>
  <c r="T105" i="61"/>
  <c r="T45" i="61"/>
  <c r="V83" i="61"/>
  <c r="R83" i="61"/>
  <c r="AI138" i="57"/>
  <c r="F112" i="57"/>
  <c r="AG71" i="57"/>
  <c r="S22" i="61"/>
  <c r="S111" i="61"/>
  <c r="S70" i="61"/>
  <c r="AG59" i="61"/>
  <c r="O65" i="61"/>
  <c r="AG55" i="61"/>
  <c r="AG90" i="61"/>
  <c r="AI36" i="57"/>
  <c r="AI139" i="57"/>
  <c r="D99" i="61"/>
  <c r="D104" i="61"/>
  <c r="K33" i="61"/>
  <c r="V87" i="61"/>
  <c r="AR12" i="61"/>
  <c r="S82" i="61"/>
  <c r="AG139" i="57"/>
  <c r="AG69" i="57"/>
  <c r="AG68" i="57"/>
  <c r="O71" i="61"/>
  <c r="O127" i="61"/>
  <c r="F28" i="57"/>
  <c r="O63" i="61"/>
  <c r="D69" i="61"/>
  <c r="S46" i="61"/>
  <c r="D105" i="61"/>
  <c r="AI60" i="57"/>
  <c r="AI84" i="57"/>
  <c r="O139" i="61"/>
  <c r="AG64" i="57"/>
  <c r="F40" i="57"/>
  <c r="W69" i="61"/>
  <c r="N132" i="61"/>
  <c r="W42" i="61"/>
  <c r="U103" i="61"/>
  <c r="U33" i="61"/>
  <c r="G33" i="61"/>
  <c r="W139" i="61"/>
  <c r="AM16" i="61"/>
  <c r="N125" i="61"/>
  <c r="U100" i="61"/>
  <c r="H105" i="61"/>
  <c r="R140" i="57"/>
  <c r="H130" i="61"/>
  <c r="Z78" i="61"/>
  <c r="W127" i="61"/>
  <c r="AF118" i="61"/>
  <c r="AI131" i="61"/>
  <c r="AI119" i="61"/>
  <c r="N128" i="61"/>
  <c r="AI137" i="61"/>
  <c r="U99" i="61"/>
  <c r="U93" i="61"/>
  <c r="AF69" i="61"/>
  <c r="H33" i="61"/>
  <c r="H93" i="61"/>
  <c r="N119" i="61"/>
  <c r="G21" i="61"/>
  <c r="N126" i="61"/>
  <c r="AM18" i="61"/>
  <c r="F34" i="57"/>
  <c r="AR7" i="61"/>
  <c r="G96" i="61"/>
  <c r="AR3" i="57"/>
  <c r="R82" i="61"/>
  <c r="O30" i="61"/>
  <c r="AG66" i="57"/>
  <c r="AG65" i="57"/>
  <c r="AG63" i="57"/>
  <c r="AG70" i="57"/>
  <c r="AC102" i="61"/>
  <c r="AC57" i="61"/>
  <c r="O66" i="61"/>
  <c r="K142" i="61"/>
  <c r="F31" i="57"/>
  <c r="S117" i="61"/>
  <c r="F88" i="57"/>
  <c r="F35" i="57"/>
  <c r="AI60" i="61"/>
  <c r="AI142" i="61"/>
  <c r="AG51" i="61"/>
  <c r="R128" i="61"/>
  <c r="AI135" i="57"/>
  <c r="R31" i="61"/>
  <c r="R19" i="61"/>
  <c r="D107" i="61"/>
  <c r="D57" i="61"/>
  <c r="D93" i="61"/>
  <c r="D130" i="61"/>
  <c r="R79" i="61"/>
  <c r="R84" i="61"/>
  <c r="K104" i="61"/>
  <c r="AI48" i="57"/>
  <c r="AI144" i="57"/>
  <c r="AI108" i="57"/>
  <c r="AI136" i="57"/>
  <c r="AI24" i="57"/>
  <c r="R77" i="61"/>
  <c r="R43" i="61"/>
  <c r="AI141" i="57"/>
  <c r="O115" i="61"/>
  <c r="O72" i="61"/>
  <c r="O54" i="61"/>
  <c r="F33" i="57"/>
  <c r="AN33" i="57" s="1"/>
  <c r="R67" i="61"/>
  <c r="G44" i="61"/>
  <c r="G93" i="61"/>
  <c r="AI143" i="61"/>
  <c r="AG54" i="57"/>
  <c r="AG18" i="57"/>
  <c r="AG91" i="57"/>
  <c r="AG67" i="57"/>
  <c r="AG42" i="57"/>
  <c r="F124" i="57"/>
  <c r="F36" i="57"/>
  <c r="F27" i="57"/>
  <c r="AI135" i="61"/>
  <c r="F30" i="57"/>
  <c r="O18" i="61"/>
  <c r="AG29" i="61"/>
  <c r="O79" i="61"/>
  <c r="O67" i="61"/>
  <c r="O68" i="61"/>
  <c r="O42" i="61"/>
  <c r="AG114" i="61"/>
  <c r="R78" i="61"/>
  <c r="R80" i="61"/>
  <c r="S53" i="61"/>
  <c r="R76" i="61"/>
  <c r="R81" i="61"/>
  <c r="D108" i="61"/>
  <c r="D103" i="61"/>
  <c r="D21" i="61"/>
  <c r="D142" i="61"/>
  <c r="D118" i="61"/>
  <c r="D45" i="61"/>
  <c r="D106" i="61"/>
  <c r="R140" i="61"/>
  <c r="R55" i="61"/>
  <c r="D33" i="61"/>
  <c r="R92" i="61"/>
  <c r="S113" i="61"/>
  <c r="AI96" i="57"/>
  <c r="AI132" i="57"/>
  <c r="AI137" i="57"/>
  <c r="R75" i="61"/>
  <c r="AI143" i="57"/>
  <c r="R104" i="61"/>
  <c r="O69" i="61"/>
  <c r="F100" i="57"/>
  <c r="G68" i="61"/>
  <c r="G80" i="61"/>
  <c r="G94" i="61"/>
  <c r="S58" i="61"/>
  <c r="O64" i="61"/>
  <c r="AG103" i="57"/>
  <c r="AG79" i="57"/>
  <c r="AG115" i="57"/>
  <c r="D81" i="61"/>
  <c r="AC29" i="61"/>
  <c r="F52" i="57"/>
  <c r="AR52" i="57" s="1"/>
  <c r="F32" i="57"/>
  <c r="F15" i="57"/>
  <c r="F64" i="57"/>
  <c r="O127" i="57"/>
  <c r="N101" i="61"/>
  <c r="N107" i="61"/>
  <c r="N130" i="61"/>
  <c r="AG33" i="61"/>
  <c r="AG93" i="61"/>
  <c r="F17" i="61"/>
  <c r="G91" i="57"/>
  <c r="F57" i="61"/>
  <c r="F102" i="61"/>
  <c r="G44" i="57"/>
  <c r="O68" i="57"/>
  <c r="F90" i="61"/>
  <c r="N57" i="61"/>
  <c r="N102" i="61"/>
  <c r="N100" i="61"/>
  <c r="AG103" i="61"/>
  <c r="B118" i="61"/>
  <c r="AR8" i="57"/>
  <c r="AG118" i="61"/>
  <c r="G89" i="57"/>
  <c r="O69" i="57"/>
  <c r="O54" i="57"/>
  <c r="O67" i="57"/>
  <c r="N93" i="61"/>
  <c r="N99" i="61"/>
  <c r="N21" i="61"/>
  <c r="N104" i="61"/>
  <c r="N106" i="61"/>
  <c r="O91" i="57"/>
  <c r="F78" i="61"/>
  <c r="N23" i="61"/>
  <c r="AI130" i="61"/>
  <c r="V43" i="61"/>
  <c r="Z33" i="61"/>
  <c r="K100" i="61"/>
  <c r="S52" i="61"/>
  <c r="V63" i="61"/>
  <c r="K105" i="61"/>
  <c r="AR8" i="61"/>
  <c r="S112" i="61"/>
  <c r="G87" i="61"/>
  <c r="V51" i="61"/>
  <c r="V24" i="61"/>
  <c r="AI120" i="61"/>
  <c r="G91" i="61"/>
  <c r="G56" i="61"/>
  <c r="G95" i="61"/>
  <c r="AM15" i="61"/>
  <c r="S116" i="61"/>
  <c r="AM22" i="61"/>
  <c r="V39" i="61"/>
  <c r="AG57" i="61"/>
  <c r="S118" i="61"/>
  <c r="S120" i="61"/>
  <c r="AM21" i="61"/>
  <c r="AG41" i="61"/>
  <c r="AI132" i="61"/>
  <c r="AI136" i="61"/>
  <c r="Z69" i="61"/>
  <c r="S44" i="57"/>
  <c r="Z103" i="61"/>
  <c r="AG52" i="61"/>
  <c r="G57" i="61"/>
  <c r="AG56" i="61"/>
  <c r="AI107" i="61"/>
  <c r="AI124" i="61"/>
  <c r="AM63" i="61"/>
  <c r="K99" i="61"/>
  <c r="V82" i="61"/>
  <c r="S29" i="61"/>
  <c r="V17" i="61"/>
  <c r="AC51" i="61"/>
  <c r="V21" i="61"/>
  <c r="AR10" i="61"/>
  <c r="AR2" i="61"/>
  <c r="AC55" i="61"/>
  <c r="AC58" i="61"/>
  <c r="G117" i="61"/>
  <c r="G88" i="61"/>
  <c r="AN88" i="61" s="1"/>
  <c r="G92" i="61"/>
  <c r="AG66" i="61"/>
  <c r="S131" i="61"/>
  <c r="AR4" i="57"/>
  <c r="V15" i="61"/>
  <c r="V22" i="61"/>
  <c r="AM111" i="61"/>
  <c r="AC52" i="61"/>
  <c r="S106" i="61"/>
  <c r="S114" i="61"/>
  <c r="AI144" i="61"/>
  <c r="AI36" i="61"/>
  <c r="AI108" i="61"/>
  <c r="AI141" i="61"/>
  <c r="AR141" i="61" s="1"/>
  <c r="S89" i="57"/>
  <c r="AI24" i="61"/>
  <c r="AG78" i="61"/>
  <c r="AM87" i="61"/>
  <c r="S57" i="61"/>
  <c r="D101" i="61"/>
  <c r="Z105" i="61"/>
  <c r="Z142" i="61"/>
  <c r="Z101" i="61"/>
  <c r="D100" i="61"/>
  <c r="S41" i="61"/>
  <c r="AR9" i="61"/>
  <c r="G89" i="61"/>
  <c r="AC90" i="61"/>
  <c r="K45" i="61"/>
  <c r="AN91" i="61"/>
  <c r="K101" i="61"/>
  <c r="H34" i="61"/>
  <c r="H70" i="61"/>
  <c r="S34" i="61"/>
  <c r="K93" i="61"/>
  <c r="V135" i="61"/>
  <c r="V19" i="61"/>
  <c r="V99" i="61"/>
  <c r="AR5" i="61"/>
  <c r="G20" i="61"/>
  <c r="V27" i="61"/>
  <c r="V20" i="61"/>
  <c r="V111" i="61"/>
  <c r="V18" i="61"/>
  <c r="AC78" i="61"/>
  <c r="AC114" i="61"/>
  <c r="G32" i="61"/>
  <c r="AG54" i="61"/>
  <c r="G129" i="61"/>
  <c r="G90" i="61"/>
  <c r="AM51" i="61"/>
  <c r="AM17" i="61"/>
  <c r="S119" i="61"/>
  <c r="V23" i="61"/>
  <c r="AM19" i="61"/>
  <c r="AM75" i="61"/>
  <c r="AI48" i="61"/>
  <c r="AG58" i="61"/>
  <c r="S143" i="61"/>
  <c r="S115" i="61"/>
  <c r="AM39" i="61"/>
  <c r="AI140" i="61"/>
  <c r="AI84" i="61"/>
  <c r="AG53" i="61"/>
  <c r="AI96" i="61"/>
  <c r="D113" i="61"/>
  <c r="AG17" i="61"/>
  <c r="AM20" i="61"/>
  <c r="AG126" i="61"/>
  <c r="AG138" i="61"/>
  <c r="K107" i="61"/>
  <c r="AI139" i="61"/>
  <c r="AM135" i="61"/>
  <c r="AB77" i="61"/>
  <c r="AB41" i="61"/>
  <c r="AB42" i="61"/>
  <c r="AB89" i="61"/>
  <c r="AB65" i="61"/>
  <c r="AB53" i="61"/>
  <c r="AB43" i="61"/>
  <c r="H103" i="61"/>
  <c r="AF21" i="61"/>
  <c r="K130" i="61"/>
  <c r="K106" i="61"/>
  <c r="S102" i="61"/>
  <c r="S138" i="61"/>
  <c r="AF108" i="61"/>
  <c r="K118" i="61"/>
  <c r="K102" i="61"/>
  <c r="K69" i="61"/>
  <c r="K21" i="61"/>
  <c r="R84" i="57"/>
  <c r="F124" i="61"/>
  <c r="F112" i="61"/>
  <c r="F35" i="61"/>
  <c r="F28" i="61"/>
  <c r="F136" i="61"/>
  <c r="F40" i="61"/>
  <c r="F64" i="61"/>
  <c r="F36" i="61"/>
  <c r="AP36" i="61" s="1"/>
  <c r="F34" i="61"/>
  <c r="F30" i="61"/>
  <c r="V140" i="61"/>
  <c r="V84" i="61"/>
  <c r="V92" i="61"/>
  <c r="V80" i="61"/>
  <c r="AH105" i="57"/>
  <c r="AH103" i="57"/>
  <c r="AH101" i="57"/>
  <c r="AH118" i="57"/>
  <c r="AH99" i="57"/>
  <c r="AH142" i="57"/>
  <c r="AH104" i="57"/>
  <c r="AH93" i="57"/>
  <c r="AH108" i="57"/>
  <c r="AH45" i="57"/>
  <c r="AH69" i="57"/>
  <c r="AH106" i="57"/>
  <c r="AH100" i="57"/>
  <c r="AH57" i="57"/>
  <c r="AH81" i="57"/>
  <c r="AH21" i="57"/>
  <c r="AH102" i="57"/>
  <c r="AH33" i="57"/>
  <c r="K108" i="61"/>
  <c r="N124" i="61"/>
  <c r="N127" i="61"/>
  <c r="K103" i="61"/>
  <c r="AB44" i="61"/>
  <c r="D82" i="61"/>
  <c r="D94" i="61"/>
  <c r="D117" i="61"/>
  <c r="D111" i="61"/>
  <c r="D34" i="61"/>
  <c r="D115" i="61"/>
  <c r="D22" i="61"/>
  <c r="D112" i="61"/>
  <c r="D120" i="61"/>
  <c r="D58" i="61"/>
  <c r="D70" i="61"/>
  <c r="D114" i="61"/>
  <c r="D131" i="61"/>
  <c r="D143" i="61"/>
  <c r="D119" i="61"/>
  <c r="D116" i="61"/>
  <c r="AM123" i="61"/>
  <c r="AM24" i="61"/>
  <c r="AM23" i="61"/>
  <c r="AF132" i="57"/>
  <c r="AF131" i="57"/>
  <c r="T22" i="61"/>
  <c r="T119" i="61"/>
  <c r="T131" i="61"/>
  <c r="T82" i="61"/>
  <c r="G118" i="61"/>
  <c r="O65" i="57"/>
  <c r="O42" i="57"/>
  <c r="AA34" i="57"/>
  <c r="AA94" i="57"/>
  <c r="AA111" i="57"/>
  <c r="AR111" i="57" s="1"/>
  <c r="AA106" i="57"/>
  <c r="AG45" i="61"/>
  <c r="AG99" i="61"/>
  <c r="AG105" i="61"/>
  <c r="AG104" i="61"/>
  <c r="AF107" i="57"/>
  <c r="AA22" i="57"/>
  <c r="AR22" i="57" s="1"/>
  <c r="AF124" i="57"/>
  <c r="G103" i="61"/>
  <c r="O64" i="57"/>
  <c r="O30" i="57"/>
  <c r="Z57" i="61"/>
  <c r="T143" i="61"/>
  <c r="AR12" i="57"/>
  <c r="AF144" i="57"/>
  <c r="AF35" i="57"/>
  <c r="AF123" i="57"/>
  <c r="T70" i="61"/>
  <c r="T117" i="61"/>
  <c r="T46" i="61"/>
  <c r="G105" i="61"/>
  <c r="T58" i="61"/>
  <c r="AR6" i="57"/>
  <c r="G100" i="61"/>
  <c r="AG130" i="61"/>
  <c r="O79" i="57"/>
  <c r="O72" i="57"/>
  <c r="AA119" i="57"/>
  <c r="AA131" i="57"/>
  <c r="AA82" i="57"/>
  <c r="AA117" i="57"/>
  <c r="AG106" i="61"/>
  <c r="AG81" i="61"/>
  <c r="AG100" i="61"/>
  <c r="AG108" i="61"/>
  <c r="AG142" i="61"/>
  <c r="AF128" i="57"/>
  <c r="AF71" i="57"/>
  <c r="AA58" i="57"/>
  <c r="AR58" i="57" s="1"/>
  <c r="O66" i="57"/>
  <c r="G69" i="61"/>
  <c r="G99" i="61"/>
  <c r="G108" i="61"/>
  <c r="AG69" i="61"/>
  <c r="O18" i="57"/>
  <c r="O139" i="57"/>
  <c r="AA114" i="57"/>
  <c r="AR114" i="57" s="1"/>
  <c r="AA143" i="57"/>
  <c r="AA116" i="57"/>
  <c r="AG101" i="61"/>
  <c r="AG102" i="61"/>
  <c r="AG107" i="61"/>
  <c r="AF119" i="57"/>
  <c r="AA120" i="57"/>
  <c r="AF23" i="57"/>
  <c r="M36" i="57"/>
  <c r="G142" i="61"/>
  <c r="B114" i="61"/>
  <c r="B119" i="61"/>
  <c r="B58" i="61"/>
  <c r="B22" i="61"/>
  <c r="B116" i="61"/>
  <c r="B82" i="61"/>
  <c r="B111" i="61"/>
  <c r="B113" i="61"/>
  <c r="B94" i="61"/>
  <c r="B46" i="61"/>
  <c r="B115" i="61"/>
  <c r="B131" i="61"/>
  <c r="B34" i="61"/>
  <c r="B70" i="61"/>
  <c r="B112" i="61"/>
  <c r="B117" i="61"/>
  <c r="B143" i="61"/>
  <c r="B120" i="61"/>
  <c r="R104" i="57"/>
  <c r="R128" i="57"/>
  <c r="R81" i="57"/>
  <c r="R82" i="57"/>
  <c r="R83" i="57"/>
  <c r="R55" i="57"/>
  <c r="R67" i="57"/>
  <c r="R78" i="57"/>
  <c r="R116" i="57"/>
  <c r="R80" i="57"/>
  <c r="R76" i="57"/>
  <c r="R31" i="57"/>
  <c r="R79" i="57"/>
  <c r="R92" i="57"/>
  <c r="F58" i="61"/>
  <c r="F126" i="61"/>
  <c r="F114" i="61"/>
  <c r="F60" i="61"/>
  <c r="F138" i="61"/>
  <c r="F29" i="61"/>
  <c r="F52" i="61"/>
  <c r="F53" i="61"/>
  <c r="F54" i="61"/>
  <c r="F59" i="61"/>
  <c r="F41" i="61"/>
  <c r="F66" i="61"/>
  <c r="G92" i="57"/>
  <c r="G87" i="57"/>
  <c r="G96" i="57"/>
  <c r="G141" i="57"/>
  <c r="G94" i="57"/>
  <c r="G32" i="57"/>
  <c r="G88" i="57"/>
  <c r="G56" i="57"/>
  <c r="G80" i="57"/>
  <c r="G93" i="57"/>
  <c r="G117" i="57"/>
  <c r="G95" i="57"/>
  <c r="G90" i="57"/>
  <c r="AO90" i="57" s="1"/>
  <c r="G20" i="57"/>
  <c r="G129" i="57"/>
  <c r="G105" i="57"/>
  <c r="G107" i="61"/>
  <c r="G102" i="61"/>
  <c r="G81" i="61"/>
  <c r="G104" i="61"/>
  <c r="W30" i="61"/>
  <c r="W64" i="61"/>
  <c r="W54" i="61"/>
  <c r="W70" i="61"/>
  <c r="W18" i="61"/>
  <c r="W63" i="61"/>
  <c r="W67" i="61"/>
  <c r="W79" i="61"/>
  <c r="W66" i="61"/>
  <c r="N123" i="61"/>
  <c r="N95" i="61"/>
  <c r="N129" i="61"/>
  <c r="W72" i="61"/>
  <c r="S53" i="57"/>
  <c r="AR53" i="57" s="1"/>
  <c r="S113" i="57"/>
  <c r="S42" i="57"/>
  <c r="S125" i="57"/>
  <c r="S137" i="57"/>
  <c r="S46" i="57"/>
  <c r="S39" i="57"/>
  <c r="S101" i="57"/>
  <c r="S45" i="57"/>
  <c r="S43" i="57"/>
  <c r="S65" i="57"/>
  <c r="S41" i="57"/>
  <c r="AR41" i="57" s="1"/>
  <c r="S47" i="57"/>
  <c r="S48" i="57"/>
  <c r="S77" i="57"/>
  <c r="S16" i="57"/>
  <c r="W115" i="61"/>
  <c r="T111" i="61"/>
  <c r="T115" i="61"/>
  <c r="Q119" i="61"/>
  <c r="Q131" i="61"/>
  <c r="Q143" i="61"/>
  <c r="Q115" i="61"/>
  <c r="Q70" i="61"/>
  <c r="Q94" i="61"/>
  <c r="Q58" i="61"/>
  <c r="Q82" i="61"/>
  <c r="Q117" i="61"/>
  <c r="Q120" i="61"/>
  <c r="Q116" i="61"/>
  <c r="Q114" i="61"/>
  <c r="L126" i="61"/>
  <c r="L56" i="61"/>
  <c r="L17" i="61"/>
  <c r="L138" i="61"/>
  <c r="L60" i="61"/>
  <c r="L90" i="61"/>
  <c r="L51" i="61"/>
  <c r="L54" i="61"/>
  <c r="L41" i="61"/>
  <c r="L53" i="61"/>
  <c r="L78" i="61"/>
  <c r="L59" i="61"/>
  <c r="L66" i="61"/>
  <c r="AC60" i="61"/>
  <c r="AC138" i="61"/>
  <c r="AC59" i="61"/>
  <c r="AC54" i="61"/>
  <c r="AC126" i="61"/>
  <c r="AC66" i="61"/>
  <c r="AC17" i="61"/>
  <c r="AC53" i="61"/>
  <c r="AC41" i="61"/>
  <c r="S55" i="61"/>
  <c r="S126" i="61"/>
  <c r="S17" i="61"/>
  <c r="S54" i="61"/>
  <c r="S56" i="61"/>
  <c r="S78" i="61"/>
  <c r="S51" i="61"/>
  <c r="S59" i="61"/>
  <c r="S66" i="61"/>
  <c r="S90" i="61"/>
  <c r="AI83" i="61"/>
  <c r="AI126" i="61"/>
  <c r="AI95" i="61"/>
  <c r="AI128" i="61"/>
  <c r="AI129" i="61"/>
  <c r="AI123" i="61"/>
  <c r="AI59" i="61"/>
  <c r="AI23" i="61"/>
  <c r="Z128" i="61"/>
  <c r="Z84" i="61"/>
  <c r="Z82" i="61"/>
  <c r="Z83" i="61"/>
  <c r="Z140" i="61"/>
  <c r="Z67" i="61"/>
  <c r="Z19" i="61"/>
  <c r="Z75" i="61"/>
  <c r="Z79" i="61"/>
  <c r="Z116" i="61"/>
  <c r="AI70" i="61"/>
  <c r="AI42" i="61"/>
  <c r="AR6" i="61"/>
  <c r="AI115" i="61"/>
  <c r="AI65" i="61"/>
  <c r="AI72" i="61"/>
  <c r="AI64" i="61"/>
  <c r="AI67" i="61"/>
  <c r="AI68" i="61"/>
  <c r="AI54" i="61"/>
  <c r="AI18" i="61"/>
  <c r="AI127" i="61"/>
  <c r="AI91" i="61"/>
  <c r="AI63" i="61"/>
  <c r="AI103" i="61"/>
  <c r="AI69" i="61"/>
  <c r="AI79" i="61"/>
  <c r="AI30" i="61"/>
  <c r="AI71" i="61"/>
  <c r="AR17" i="57"/>
  <c r="AR29" i="57"/>
  <c r="AP39" i="14"/>
  <c r="AQ39" i="14"/>
  <c r="AP25" i="22"/>
  <c r="AQ25" i="22"/>
  <c r="AQ32" i="22"/>
  <c r="AP32" i="22"/>
  <c r="AP38" i="22"/>
  <c r="AQ38" i="22"/>
  <c r="AQ30" i="22"/>
  <c r="AP30" i="22"/>
  <c r="AP30" i="14"/>
  <c r="AQ30" i="14"/>
  <c r="AP36" i="14"/>
  <c r="AQ36" i="14"/>
  <c r="AP27" i="14"/>
  <c r="AQ27" i="14"/>
  <c r="AP41" i="14"/>
  <c r="AQ41" i="14"/>
  <c r="AQ33" i="14"/>
  <c r="AP33" i="14"/>
  <c r="AN141" i="61"/>
  <c r="AP28" i="22"/>
  <c r="AQ28" i="22"/>
  <c r="AQ28" i="14"/>
  <c r="AP28" i="14"/>
  <c r="AP42" i="14"/>
  <c r="AQ42" i="14"/>
  <c r="AP26" i="14"/>
  <c r="AQ26" i="14"/>
  <c r="AQ43" i="14"/>
  <c r="AP43" i="14"/>
  <c r="AP35" i="22"/>
  <c r="AQ35" i="22"/>
  <c r="AQ33" i="22"/>
  <c r="AP33" i="22"/>
  <c r="AP42" i="22"/>
  <c r="AQ42" i="22"/>
  <c r="AQ38" i="14"/>
  <c r="AP38" i="14"/>
  <c r="AP29" i="22"/>
  <c r="AQ29" i="22"/>
  <c r="AP40" i="14"/>
  <c r="AQ40" i="14"/>
  <c r="AQ39" i="22"/>
  <c r="AP39" i="22"/>
  <c r="AP31" i="14"/>
  <c r="AQ31" i="14"/>
  <c r="AP35" i="14"/>
  <c r="AQ35" i="14"/>
  <c r="AQ41" i="22"/>
  <c r="AP41" i="22"/>
  <c r="AQ32" i="14"/>
  <c r="AP32" i="14"/>
  <c r="AP24" i="14"/>
  <c r="AQ24" i="14"/>
  <c r="AP40" i="22"/>
  <c r="AQ40" i="22"/>
  <c r="AP70" i="14"/>
  <c r="AQ70" i="14"/>
  <c r="AP77" i="14"/>
  <c r="AQ77" i="14"/>
  <c r="AQ85" i="22"/>
  <c r="AP85" i="22"/>
  <c r="AO5" i="61"/>
  <c r="AN5" i="61"/>
  <c r="AP5" i="61"/>
  <c r="AP3" i="61"/>
  <c r="AO3" i="61"/>
  <c r="AN3" i="61"/>
  <c r="AP12" i="61"/>
  <c r="AN12" i="61"/>
  <c r="AO12" i="61"/>
  <c r="AP11" i="61"/>
  <c r="AO11" i="61"/>
  <c r="AN11" i="61"/>
  <c r="AP9" i="61"/>
  <c r="AN9" i="61"/>
  <c r="AO9" i="61"/>
  <c r="AP10" i="61"/>
  <c r="AO10" i="61"/>
  <c r="AN10" i="61"/>
  <c r="AO8" i="61"/>
  <c r="AP8" i="61"/>
  <c r="AN8" i="61"/>
  <c r="AO2" i="61"/>
  <c r="AN2" i="61"/>
  <c r="AP2" i="61"/>
  <c r="AQ37" i="14"/>
  <c r="AP37" i="14"/>
  <c r="AQ27" i="22"/>
  <c r="AP27" i="22"/>
  <c r="AQ34" i="22"/>
  <c r="AP34" i="22"/>
  <c r="AQ37" i="22"/>
  <c r="AP37" i="22"/>
  <c r="AQ29" i="14"/>
  <c r="AP29" i="14"/>
  <c r="AP26" i="22"/>
  <c r="AQ26" i="22"/>
  <c r="AQ25" i="14"/>
  <c r="AP25" i="14"/>
  <c r="AP43" i="22"/>
  <c r="AQ43" i="22"/>
  <c r="AQ24" i="22"/>
  <c r="AP24" i="22"/>
  <c r="AQ34" i="14"/>
  <c r="AP34" i="14"/>
  <c r="AQ31" i="22"/>
  <c r="AP31" i="22"/>
  <c r="AQ36" i="22"/>
  <c r="AP36" i="22"/>
  <c r="AP29" i="57"/>
  <c r="AN29" i="57"/>
  <c r="AO29" i="57"/>
  <c r="AQ78" i="22"/>
  <c r="AP78" i="22"/>
  <c r="AN126" i="57"/>
  <c r="AP5" i="57"/>
  <c r="AN5" i="57"/>
  <c r="AO5" i="57"/>
  <c r="AQ84" i="22"/>
  <c r="AP84" i="22"/>
  <c r="AQ84" i="14"/>
  <c r="AP84" i="14"/>
  <c r="AP72" i="14"/>
  <c r="AQ72" i="14"/>
  <c r="AP12" i="57"/>
  <c r="AO12" i="57"/>
  <c r="AN12" i="57"/>
  <c r="AQ68" i="14"/>
  <c r="AP68" i="14"/>
  <c r="AO6" i="57"/>
  <c r="AN6" i="57"/>
  <c r="AP6" i="57"/>
  <c r="AO4" i="57"/>
  <c r="AP4" i="57"/>
  <c r="AN4" i="57"/>
  <c r="AO9" i="57"/>
  <c r="AN9" i="57"/>
  <c r="AP9" i="57"/>
  <c r="AQ71" i="22"/>
  <c r="AP71" i="22"/>
  <c r="AP81" i="22"/>
  <c r="AQ81" i="22"/>
  <c r="AQ78" i="14"/>
  <c r="AP78" i="14"/>
  <c r="AQ76" i="22"/>
  <c r="AP76" i="22"/>
  <c r="AQ86" i="14"/>
  <c r="AP86" i="14"/>
  <c r="AQ73" i="14"/>
  <c r="AP73" i="14"/>
  <c r="AP80" i="22"/>
  <c r="AQ80" i="22"/>
  <c r="AP82" i="22"/>
  <c r="AQ82" i="22"/>
  <c r="AO7" i="57"/>
  <c r="AN7" i="57"/>
  <c r="AP7" i="57"/>
  <c r="AQ72" i="22"/>
  <c r="AP72" i="22"/>
  <c r="AQ87" i="22"/>
  <c r="AP87" i="22"/>
  <c r="AQ74" i="22"/>
  <c r="AP74" i="22"/>
  <c r="AQ74" i="14"/>
  <c r="AP74" i="14"/>
  <c r="AQ82" i="14"/>
  <c r="AP82" i="14"/>
  <c r="AQ71" i="14"/>
  <c r="AP71" i="14"/>
  <c r="AQ87" i="14"/>
  <c r="AP87" i="14"/>
  <c r="AQ86" i="22"/>
  <c r="AP86" i="22"/>
  <c r="AQ73" i="22"/>
  <c r="AP73" i="22"/>
  <c r="AP81" i="14"/>
  <c r="AQ81" i="14"/>
  <c r="AQ68" i="22"/>
  <c r="AP68" i="22"/>
  <c r="AQ85" i="14"/>
  <c r="AP85" i="14"/>
  <c r="AP70" i="22"/>
  <c r="AQ70" i="22"/>
  <c r="AP76" i="14"/>
  <c r="AQ76" i="14"/>
  <c r="AP79" i="14"/>
  <c r="AQ79" i="14"/>
  <c r="AP79" i="22"/>
  <c r="AQ79" i="22"/>
  <c r="AQ83" i="22"/>
  <c r="AP83" i="22"/>
  <c r="AP69" i="22"/>
  <c r="AQ69" i="22"/>
  <c r="AQ83" i="14"/>
  <c r="AP83" i="14"/>
  <c r="AP80" i="14"/>
  <c r="AQ80" i="14"/>
  <c r="AP11" i="57"/>
  <c r="AN11" i="57"/>
  <c r="AO11" i="57"/>
  <c r="AP8" i="57"/>
  <c r="AN8" i="57"/>
  <c r="AO8" i="57"/>
  <c r="AP3" i="57"/>
  <c r="AN3" i="57"/>
  <c r="AO3" i="57"/>
  <c r="AP2" i="57"/>
  <c r="AO2" i="57"/>
  <c r="AN2" i="57"/>
  <c r="AP77" i="22"/>
  <c r="AQ77" i="22"/>
  <c r="AP10" i="57"/>
  <c r="AN10" i="57"/>
  <c r="AO10" i="57"/>
  <c r="AQ75" i="14"/>
  <c r="AP75" i="14"/>
  <c r="AQ75" i="22"/>
  <c r="AP75" i="22"/>
  <c r="AP69" i="14"/>
  <c r="AQ69" i="14"/>
  <c r="AO141" i="61" l="1"/>
  <c r="AN59" i="57"/>
  <c r="AQ7" i="61"/>
  <c r="AQ10" i="61"/>
  <c r="AQ3" i="61"/>
  <c r="AQ5" i="61"/>
  <c r="AQ11" i="57"/>
  <c r="AQ2" i="57"/>
  <c r="AQ9" i="57"/>
  <c r="AQ12" i="61"/>
  <c r="AQ4" i="57"/>
  <c r="AQ6" i="57"/>
  <c r="AQ12" i="57"/>
  <c r="AQ2" i="61"/>
  <c r="AQ6" i="61"/>
  <c r="AQ7" i="57"/>
  <c r="AQ11" i="61"/>
  <c r="AQ4" i="61"/>
  <c r="AQ8" i="57"/>
  <c r="AQ29" i="57"/>
  <c r="AO91" i="61"/>
  <c r="AQ91" i="61" s="1"/>
  <c r="AQ9" i="61"/>
  <c r="AQ10" i="57"/>
  <c r="AQ3" i="57"/>
  <c r="AQ5" i="57"/>
  <c r="AQ8" i="61"/>
  <c r="AN77" i="57"/>
  <c r="AO59" i="57"/>
  <c r="AO126" i="57"/>
  <c r="AQ126" i="57" s="1"/>
  <c r="AO70" i="57"/>
  <c r="AP141" i="61"/>
  <c r="AO131" i="57"/>
  <c r="AO119" i="57"/>
  <c r="AO124" i="57"/>
  <c r="AP136" i="57"/>
  <c r="AP138" i="57"/>
  <c r="AO19" i="57"/>
  <c r="AR83" i="57"/>
  <c r="AR75" i="57"/>
  <c r="AR55" i="57"/>
  <c r="AR78" i="57"/>
  <c r="AR76" i="57"/>
  <c r="AN137" i="61"/>
  <c r="AN70" i="57"/>
  <c r="AP57" i="57"/>
  <c r="AN119" i="57"/>
  <c r="AN58" i="57"/>
  <c r="AN111" i="57"/>
  <c r="AN114" i="57"/>
  <c r="AP66" i="57"/>
  <c r="AN131" i="57"/>
  <c r="AN117" i="57"/>
  <c r="AN116" i="57"/>
  <c r="AN82" i="57"/>
  <c r="AP54" i="57"/>
  <c r="AP59" i="57"/>
  <c r="AP126" i="57"/>
  <c r="AQ141" i="61"/>
  <c r="AP130" i="57"/>
  <c r="AP23" i="57"/>
  <c r="AP144" i="61"/>
  <c r="AN65" i="61"/>
  <c r="AP111" i="57"/>
  <c r="AO111" i="57"/>
  <c r="AO114" i="57"/>
  <c r="AO58" i="57"/>
  <c r="AO22" i="57"/>
  <c r="AN139" i="61"/>
  <c r="AN71" i="61"/>
  <c r="AN42" i="61"/>
  <c r="AN30" i="61"/>
  <c r="AN72" i="61"/>
  <c r="AN77" i="61"/>
  <c r="AN135" i="61"/>
  <c r="AN84" i="61"/>
  <c r="AN140" i="61"/>
  <c r="AP119" i="57"/>
  <c r="AP70" i="57"/>
  <c r="AN43" i="61"/>
  <c r="AP46" i="57"/>
  <c r="AP131" i="57"/>
  <c r="AP58" i="57"/>
  <c r="AP114" i="57"/>
  <c r="AP106" i="57"/>
  <c r="AO127" i="61"/>
  <c r="AO64" i="61"/>
  <c r="AN48" i="61"/>
  <c r="AO48" i="61"/>
  <c r="AN43" i="57"/>
  <c r="AO42" i="61"/>
  <c r="AR128" i="57"/>
  <c r="AN55" i="61"/>
  <c r="AN46" i="57"/>
  <c r="AN113" i="57"/>
  <c r="AN83" i="57"/>
  <c r="AN89" i="61"/>
  <c r="AN47" i="57"/>
  <c r="AN137" i="57"/>
  <c r="AN45" i="57"/>
  <c r="AN53" i="57"/>
  <c r="AN125" i="57"/>
  <c r="AN41" i="57"/>
  <c r="AN78" i="57"/>
  <c r="AO15" i="61"/>
  <c r="AN101" i="57"/>
  <c r="AN128" i="57"/>
  <c r="AN55" i="57"/>
  <c r="AN67" i="61"/>
  <c r="AN67" i="57"/>
  <c r="AN19" i="61"/>
  <c r="AN140" i="57"/>
  <c r="AN79" i="57"/>
  <c r="AN84" i="57"/>
  <c r="AN75" i="61"/>
  <c r="AN81" i="57"/>
  <c r="AN104" i="57"/>
  <c r="AO46" i="57"/>
  <c r="AO113" i="57"/>
  <c r="AO125" i="57"/>
  <c r="AO41" i="57"/>
  <c r="AO47" i="57"/>
  <c r="AO53" i="57"/>
  <c r="AN46" i="61"/>
  <c r="AO137" i="57"/>
  <c r="AO45" i="57"/>
  <c r="AN70" i="61"/>
  <c r="AN94" i="61"/>
  <c r="AO125" i="61"/>
  <c r="AO137" i="61"/>
  <c r="AO77" i="61"/>
  <c r="AO47" i="61"/>
  <c r="AO42" i="57"/>
  <c r="AO48" i="57"/>
  <c r="AO65" i="57"/>
  <c r="AO16" i="57"/>
  <c r="AO55" i="61"/>
  <c r="AP43" i="61"/>
  <c r="AP84" i="61"/>
  <c r="AO77" i="57"/>
  <c r="AO39" i="57"/>
  <c r="AP140" i="61"/>
  <c r="AO43" i="57"/>
  <c r="AN115" i="57"/>
  <c r="AN132" i="57"/>
  <c r="AR138" i="57"/>
  <c r="AN144" i="61"/>
  <c r="AO111" i="61"/>
  <c r="AN68" i="57"/>
  <c r="AO75" i="57"/>
  <c r="AQ75" i="57" s="1"/>
  <c r="AN71" i="57"/>
  <c r="AO43" i="61"/>
  <c r="AO84" i="61"/>
  <c r="AO78" i="57"/>
  <c r="AN54" i="57"/>
  <c r="AN42" i="57"/>
  <c r="AN127" i="57"/>
  <c r="AO128" i="57"/>
  <c r="AO55" i="57"/>
  <c r="AO140" i="61"/>
  <c r="AO82" i="57"/>
  <c r="AN65" i="57"/>
  <c r="AO79" i="61"/>
  <c r="AN66" i="57"/>
  <c r="AO116" i="57"/>
  <c r="AO83" i="57"/>
  <c r="AO92" i="57"/>
  <c r="AO67" i="61"/>
  <c r="AO67" i="57"/>
  <c r="AO79" i="57"/>
  <c r="AN30" i="57"/>
  <c r="AN79" i="61"/>
  <c r="AO83" i="61"/>
  <c r="AN69" i="57"/>
  <c r="AN72" i="57"/>
  <c r="AN103" i="57"/>
  <c r="AO128" i="61"/>
  <c r="AN18" i="61"/>
  <c r="AN63" i="61"/>
  <c r="AN139" i="57"/>
  <c r="AR112" i="57"/>
  <c r="AN132" i="61"/>
  <c r="AN83" i="61"/>
  <c r="AP68" i="61"/>
  <c r="AO71" i="61"/>
  <c r="AN128" i="61"/>
  <c r="AN125" i="61"/>
  <c r="AN47" i="61"/>
  <c r="AQ47" i="61" s="1"/>
  <c r="AO82" i="61"/>
  <c r="AN127" i="61"/>
  <c r="AQ127" i="61" s="1"/>
  <c r="AO143" i="61"/>
  <c r="AN124" i="61"/>
  <c r="AN95" i="61"/>
  <c r="AN131" i="61"/>
  <c r="AN123" i="61"/>
  <c r="AO113" i="61"/>
  <c r="AN130" i="57"/>
  <c r="AN144" i="57"/>
  <c r="AO115" i="57"/>
  <c r="AN107" i="57"/>
  <c r="AN48" i="57"/>
  <c r="AP137" i="61"/>
  <c r="AP48" i="61"/>
  <c r="AP77" i="61"/>
  <c r="AO72" i="61"/>
  <c r="AP43" i="57"/>
  <c r="AN106" i="57"/>
  <c r="AN142" i="57"/>
  <c r="AP47" i="57"/>
  <c r="AR118" i="57"/>
  <c r="AP44" i="61"/>
  <c r="AN118" i="57"/>
  <c r="AN102" i="57"/>
  <c r="AN96" i="57"/>
  <c r="AP55" i="61"/>
  <c r="AO54" i="57"/>
  <c r="AP65" i="61"/>
  <c r="AP82" i="57"/>
  <c r="AN108" i="57"/>
  <c r="AN143" i="57"/>
  <c r="AN120" i="57"/>
  <c r="AP77" i="57"/>
  <c r="AN141" i="57"/>
  <c r="AN60" i="57"/>
  <c r="AN138" i="57"/>
  <c r="AP112" i="61"/>
  <c r="AP137" i="57"/>
  <c r="AP53" i="57"/>
  <c r="AP78" i="57"/>
  <c r="AP113" i="57"/>
  <c r="AP45" i="57"/>
  <c r="AP125" i="57"/>
  <c r="AP41" i="57"/>
  <c r="AP44" i="57"/>
  <c r="AN36" i="57"/>
  <c r="AP75" i="57"/>
  <c r="AP29" i="61"/>
  <c r="AO65" i="61"/>
  <c r="AO127" i="57"/>
  <c r="AO71" i="57"/>
  <c r="AP128" i="57"/>
  <c r="AP55" i="57"/>
  <c r="AR46" i="57"/>
  <c r="AR57" i="57"/>
  <c r="AN57" i="57"/>
  <c r="AP116" i="57"/>
  <c r="AP83" i="57"/>
  <c r="AO68" i="57"/>
  <c r="AO139" i="61"/>
  <c r="AP80" i="57"/>
  <c r="AP79" i="57"/>
  <c r="AO66" i="57"/>
  <c r="AP67" i="57"/>
  <c r="AO64" i="57"/>
  <c r="AP83" i="61"/>
  <c r="AO69" i="57"/>
  <c r="AO72" i="57"/>
  <c r="AN21" i="57"/>
  <c r="AP31" i="61"/>
  <c r="AO63" i="57"/>
  <c r="AP140" i="57"/>
  <c r="AO139" i="57"/>
  <c r="AO103" i="57"/>
  <c r="AN54" i="61"/>
  <c r="AO115" i="61"/>
  <c r="AN66" i="61"/>
  <c r="AP81" i="57"/>
  <c r="AP104" i="57"/>
  <c r="AP84" i="57"/>
  <c r="AO144" i="61"/>
  <c r="AO132" i="61"/>
  <c r="AO35" i="61"/>
  <c r="AN103" i="61"/>
  <c r="AP120" i="61"/>
  <c r="AN106" i="61"/>
  <c r="AO23" i="61"/>
  <c r="AN130" i="61"/>
  <c r="AO119" i="61"/>
  <c r="AO129" i="61"/>
  <c r="AO120" i="57"/>
  <c r="AO143" i="57"/>
  <c r="AO140" i="57"/>
  <c r="AO144" i="57"/>
  <c r="AO132" i="57"/>
  <c r="AO60" i="57"/>
  <c r="AO138" i="57"/>
  <c r="AO84" i="57"/>
  <c r="AO108" i="57"/>
  <c r="AO135" i="57"/>
  <c r="AO24" i="57"/>
  <c r="AP39" i="57"/>
  <c r="AN24" i="57"/>
  <c r="AO99" i="57"/>
  <c r="AP46" i="61"/>
  <c r="AP99" i="57"/>
  <c r="AN27" i="61"/>
  <c r="AN23" i="57"/>
  <c r="AO102" i="57"/>
  <c r="AO46" i="61"/>
  <c r="AO51" i="57"/>
  <c r="AQ51" i="57" s="1"/>
  <c r="AP17" i="57"/>
  <c r="AR39" i="57"/>
  <c r="AP120" i="57"/>
  <c r="AO17" i="57"/>
  <c r="AO100" i="57"/>
  <c r="AN22" i="57"/>
  <c r="AN39" i="57"/>
  <c r="AP143" i="57"/>
  <c r="AN143" i="61"/>
  <c r="AP143" i="61"/>
  <c r="AO104" i="57"/>
  <c r="AP72" i="61"/>
  <c r="AP115" i="57"/>
  <c r="AP107" i="57"/>
  <c r="AP127" i="57"/>
  <c r="AP71" i="61"/>
  <c r="AP139" i="57"/>
  <c r="AN99" i="61"/>
  <c r="AN68" i="61"/>
  <c r="AP22" i="57"/>
  <c r="AN63" i="57"/>
  <c r="AN17" i="57"/>
  <c r="AR51" i="57"/>
  <c r="AP105" i="57"/>
  <c r="AR140" i="57"/>
  <c r="AR77" i="57"/>
  <c r="AP19" i="57"/>
  <c r="AP118" i="57"/>
  <c r="AN113" i="61"/>
  <c r="AP139" i="61"/>
  <c r="AP63" i="57"/>
  <c r="AP142" i="57"/>
  <c r="AN135" i="57"/>
  <c r="AP60" i="57"/>
  <c r="AN16" i="57"/>
  <c r="AO142" i="57"/>
  <c r="AP69" i="57"/>
  <c r="AP132" i="57"/>
  <c r="AP144" i="57"/>
  <c r="AP68" i="57"/>
  <c r="AP65" i="57"/>
  <c r="AO57" i="57"/>
  <c r="AR60" i="57"/>
  <c r="AP21" i="57"/>
  <c r="AP135" i="57"/>
  <c r="AP42" i="57"/>
  <c r="AN19" i="57"/>
  <c r="AN99" i="57"/>
  <c r="AO118" i="57"/>
  <c r="AP51" i="57"/>
  <c r="AO75" i="61"/>
  <c r="AN142" i="61"/>
  <c r="AO106" i="57"/>
  <c r="AO21" i="57"/>
  <c r="AO23" i="57"/>
  <c r="AO101" i="57"/>
  <c r="AR19" i="57"/>
  <c r="AP67" i="61"/>
  <c r="AN115" i="61"/>
  <c r="AP16" i="57"/>
  <c r="AO130" i="57"/>
  <c r="AO107" i="57"/>
  <c r="AO81" i="57"/>
  <c r="AP71" i="57"/>
  <c r="AP103" i="57"/>
  <c r="AP108" i="57"/>
  <c r="AP102" i="57"/>
  <c r="AP42" i="61"/>
  <c r="AP79" i="61"/>
  <c r="AR16" i="57"/>
  <c r="AR125" i="57"/>
  <c r="AR87" i="57"/>
  <c r="AR23" i="57"/>
  <c r="AP127" i="61"/>
  <c r="AR102" i="57"/>
  <c r="AR99" i="57"/>
  <c r="AP113" i="61"/>
  <c r="AP47" i="61"/>
  <c r="AR43" i="57"/>
  <c r="AR47" i="57"/>
  <c r="AP91" i="57"/>
  <c r="AP72" i="57"/>
  <c r="AO59" i="61"/>
  <c r="AO126" i="61"/>
  <c r="AO56" i="61"/>
  <c r="AO138" i="61"/>
  <c r="AO53" i="61"/>
  <c r="AO60" i="61"/>
  <c r="AP18" i="57"/>
  <c r="AP112" i="57"/>
  <c r="AP101" i="57"/>
  <c r="AN117" i="61"/>
  <c r="AP24" i="57"/>
  <c r="AR24" i="57"/>
  <c r="AP35" i="57"/>
  <c r="AN18" i="57"/>
  <c r="AP48" i="57"/>
  <c r="AR130" i="57"/>
  <c r="AN58" i="61"/>
  <c r="AR107" i="57"/>
  <c r="AR21" i="57"/>
  <c r="AN82" i="61"/>
  <c r="AN17" i="61"/>
  <c r="AP15" i="57"/>
  <c r="AO18" i="57"/>
  <c r="AR20" i="57"/>
  <c r="AN112" i="57"/>
  <c r="AN35" i="57"/>
  <c r="AP135" i="61"/>
  <c r="AP82" i="61"/>
  <c r="AR113" i="57"/>
  <c r="AR48" i="61"/>
  <c r="AR135" i="57"/>
  <c r="AP76" i="57"/>
  <c r="AP53" i="61"/>
  <c r="AR54" i="57"/>
  <c r="AN33" i="61"/>
  <c r="AR15" i="57"/>
  <c r="AO54" i="61"/>
  <c r="AN15" i="57"/>
  <c r="AO68" i="61"/>
  <c r="AO33" i="57"/>
  <c r="AQ33" i="57" s="1"/>
  <c r="AR35" i="61"/>
  <c r="AO63" i="61"/>
  <c r="AP63" i="61"/>
  <c r="AR40" i="57"/>
  <c r="AP124" i="57"/>
  <c r="AO30" i="57"/>
  <c r="AN124" i="57"/>
  <c r="AO89" i="57"/>
  <c r="AP15" i="61"/>
  <c r="AR15" i="61"/>
  <c r="AO142" i="61"/>
  <c r="AN21" i="61"/>
  <c r="AP87" i="61"/>
  <c r="AN136" i="57"/>
  <c r="AN119" i="61"/>
  <c r="AO123" i="61"/>
  <c r="AP27" i="61"/>
  <c r="AP123" i="61"/>
  <c r="AR66" i="57"/>
  <c r="AN100" i="61"/>
  <c r="AO136" i="57"/>
  <c r="AO27" i="61"/>
  <c r="AN31" i="57"/>
  <c r="AP125" i="61"/>
  <c r="AP75" i="61"/>
  <c r="AP115" i="61"/>
  <c r="AR139" i="57"/>
  <c r="AR132" i="61"/>
  <c r="AR136" i="57"/>
  <c r="AP119" i="61"/>
  <c r="AN101" i="61"/>
  <c r="AR127" i="57"/>
  <c r="AN45" i="61"/>
  <c r="AR68" i="57"/>
  <c r="AR32" i="61"/>
  <c r="AN56" i="61"/>
  <c r="AN27" i="57"/>
  <c r="AN76" i="57"/>
  <c r="AN91" i="57"/>
  <c r="AO120" i="61"/>
  <c r="AP32" i="61"/>
  <c r="AP23" i="61"/>
  <c r="AN35" i="61"/>
  <c r="AR68" i="61"/>
  <c r="AR27" i="61"/>
  <c r="AP45" i="61"/>
  <c r="AO91" i="57"/>
  <c r="AP104" i="61"/>
  <c r="AP27" i="57"/>
  <c r="AO32" i="61"/>
  <c r="AP131" i="61"/>
  <c r="AN31" i="61"/>
  <c r="AN64" i="61"/>
  <c r="AQ64" i="61" s="1"/>
  <c r="AP18" i="61"/>
  <c r="AN80" i="61"/>
  <c r="AO80" i="61"/>
  <c r="AP80" i="61"/>
  <c r="AP64" i="57"/>
  <c r="AN64" i="57"/>
  <c r="AO34" i="57"/>
  <c r="AO28" i="57"/>
  <c r="AP76" i="61"/>
  <c r="AO76" i="61"/>
  <c r="AO22" i="61"/>
  <c r="AP22" i="61"/>
  <c r="AN28" i="57"/>
  <c r="AN22" i="61"/>
  <c r="AP90" i="57"/>
  <c r="AN90" i="57"/>
  <c r="AQ90" i="57" s="1"/>
  <c r="AO94" i="57"/>
  <c r="AN94" i="57"/>
  <c r="AR120" i="57"/>
  <c r="AN40" i="61"/>
  <c r="AR40" i="61"/>
  <c r="AR87" i="61"/>
  <c r="AO87" i="61"/>
  <c r="AN87" i="61"/>
  <c r="AO78" i="61"/>
  <c r="AN78" i="61"/>
  <c r="AP94" i="57"/>
  <c r="AN76" i="61"/>
  <c r="AR28" i="57"/>
  <c r="AP128" i="61"/>
  <c r="AO16" i="61"/>
  <c r="AN16" i="61"/>
  <c r="AP16" i="61"/>
  <c r="AP39" i="61"/>
  <c r="AO39" i="61"/>
  <c r="AN39" i="61"/>
  <c r="AR63" i="57"/>
  <c r="AP111" i="61"/>
  <c r="AN111" i="61"/>
  <c r="AP24" i="61"/>
  <c r="AO24" i="61"/>
  <c r="AN24" i="61"/>
  <c r="AO123" i="57"/>
  <c r="AN116" i="61"/>
  <c r="AP116" i="61"/>
  <c r="AO116" i="61"/>
  <c r="AN34" i="57"/>
  <c r="AQ34" i="57" s="1"/>
  <c r="AN123" i="57"/>
  <c r="AN80" i="57"/>
  <c r="AO80" i="57"/>
  <c r="AN92" i="57"/>
  <c r="AP30" i="61"/>
  <c r="AO30" i="61"/>
  <c r="AO112" i="61"/>
  <c r="AN90" i="61"/>
  <c r="AO90" i="61"/>
  <c r="AP91" i="61"/>
  <c r="AP34" i="57"/>
  <c r="AP123" i="57"/>
  <c r="AP28" i="57"/>
  <c r="AP92" i="57"/>
  <c r="AN120" i="61"/>
  <c r="AN138" i="61"/>
  <c r="AQ138" i="61" s="1"/>
  <c r="AR80" i="61"/>
  <c r="AR91" i="61"/>
  <c r="AR123" i="57"/>
  <c r="AR132" i="57"/>
  <c r="AP132" i="61"/>
  <c r="AO131" i="61"/>
  <c r="AR27" i="57"/>
  <c r="AR95" i="57"/>
  <c r="AN114" i="61"/>
  <c r="AR46" i="61"/>
  <c r="AR33" i="57"/>
  <c r="AR142" i="57"/>
  <c r="AP106" i="61"/>
  <c r="AR113" i="61"/>
  <c r="AR48" i="57"/>
  <c r="AP81" i="61"/>
  <c r="AN69" i="61"/>
  <c r="AO15" i="57"/>
  <c r="AO27" i="57"/>
  <c r="AO76" i="57"/>
  <c r="AP33" i="57"/>
  <c r="AN23" i="61"/>
  <c r="AQ23" i="61" s="1"/>
  <c r="AO31" i="61"/>
  <c r="AO18" i="61"/>
  <c r="AR88" i="57"/>
  <c r="AR143" i="57"/>
  <c r="AO20" i="61"/>
  <c r="AR93" i="57"/>
  <c r="AR22" i="61"/>
  <c r="AO101" i="61"/>
  <c r="AR144" i="61"/>
  <c r="AR70" i="57"/>
  <c r="AR67" i="57"/>
  <c r="AO33" i="61"/>
  <c r="AR111" i="61"/>
  <c r="AR96" i="61"/>
  <c r="AN53" i="61"/>
  <c r="AP56" i="57"/>
  <c r="AR34" i="57"/>
  <c r="AO69" i="61"/>
  <c r="AR76" i="61"/>
  <c r="AR16" i="61"/>
  <c r="AP141" i="57"/>
  <c r="AR103" i="57"/>
  <c r="AR139" i="61"/>
  <c r="AR77" i="61"/>
  <c r="AR31" i="61"/>
  <c r="AR47" i="61"/>
  <c r="AO117" i="61"/>
  <c r="AR137" i="61"/>
  <c r="AP58" i="61"/>
  <c r="AN32" i="61"/>
  <c r="AP89" i="61"/>
  <c r="AO99" i="61"/>
  <c r="AO112" i="57"/>
  <c r="AO35" i="57"/>
  <c r="AN95" i="57"/>
  <c r="AN40" i="57"/>
  <c r="AO21" i="61"/>
  <c r="AO135" i="61"/>
  <c r="AN51" i="61"/>
  <c r="AN15" i="61"/>
  <c r="AO81" i="61"/>
  <c r="AP19" i="61"/>
  <c r="AO66" i="61"/>
  <c r="AR55" i="61"/>
  <c r="AR35" i="57"/>
  <c r="AR124" i="57"/>
  <c r="AP95" i="57"/>
  <c r="AO105" i="57"/>
  <c r="AO40" i="57"/>
  <c r="AP30" i="57"/>
  <c r="AN52" i="57"/>
  <c r="AN105" i="61"/>
  <c r="AN60" i="61"/>
  <c r="AO51" i="61"/>
  <c r="AO94" i="61"/>
  <c r="AO45" i="61"/>
  <c r="AR71" i="61"/>
  <c r="AP107" i="61"/>
  <c r="AR144" i="57"/>
  <c r="AP118" i="61"/>
  <c r="AP21" i="61"/>
  <c r="AP117" i="61"/>
  <c r="AN56" i="57"/>
  <c r="AP52" i="57"/>
  <c r="AO105" i="61"/>
  <c r="AR105" i="57"/>
  <c r="AO19" i="61"/>
  <c r="AP51" i="61"/>
  <c r="AR90" i="57"/>
  <c r="AR106" i="57"/>
  <c r="AR115" i="57"/>
  <c r="AO108" i="61"/>
  <c r="AO57" i="61"/>
  <c r="AR64" i="57"/>
  <c r="AO107" i="61"/>
  <c r="AP95" i="61"/>
  <c r="AR30" i="57"/>
  <c r="AO93" i="61"/>
  <c r="AO130" i="61"/>
  <c r="AO106" i="61"/>
  <c r="AP101" i="61"/>
  <c r="AO28" i="61"/>
  <c r="AP33" i="61"/>
  <c r="AR84" i="57"/>
  <c r="AP100" i="57"/>
  <c r="AO36" i="57"/>
  <c r="AN96" i="61"/>
  <c r="AR36" i="61"/>
  <c r="AR28" i="61"/>
  <c r="AR125" i="61"/>
  <c r="AO92" i="61"/>
  <c r="AR71" i="57"/>
  <c r="AR33" i="61"/>
  <c r="AP87" i="57"/>
  <c r="AP94" i="61"/>
  <c r="AN44" i="61"/>
  <c r="AO44" i="61"/>
  <c r="AR88" i="61"/>
  <c r="AR94" i="61"/>
  <c r="AR18" i="57"/>
  <c r="AR44" i="61"/>
  <c r="AR104" i="57"/>
  <c r="AP31" i="57"/>
  <c r="AP93" i="61"/>
  <c r="AP96" i="61"/>
  <c r="AR140" i="61"/>
  <c r="AR32" i="57"/>
  <c r="AO31" i="57"/>
  <c r="AN100" i="57"/>
  <c r="AN93" i="61"/>
  <c r="AQ93" i="61" s="1"/>
  <c r="AO96" i="61"/>
  <c r="AR31" i="57"/>
  <c r="AP17" i="61"/>
  <c r="AR100" i="57"/>
  <c r="AR108" i="57"/>
  <c r="AP88" i="57"/>
  <c r="AO44" i="57"/>
  <c r="AR94" i="57"/>
  <c r="AR57" i="61"/>
  <c r="AR92" i="57"/>
  <c r="AR80" i="57"/>
  <c r="AR104" i="61"/>
  <c r="AR65" i="61"/>
  <c r="AO95" i="57"/>
  <c r="AP142" i="61"/>
  <c r="AN126" i="61"/>
  <c r="AN105" i="57"/>
  <c r="AO141" i="57"/>
  <c r="AO56" i="57"/>
  <c r="AP105" i="61"/>
  <c r="AN112" i="61"/>
  <c r="AP40" i="61"/>
  <c r="AR141" i="57"/>
  <c r="AR56" i="57"/>
  <c r="AP66" i="61"/>
  <c r="AR137" i="57"/>
  <c r="AR116" i="57"/>
  <c r="AP93" i="57"/>
  <c r="AO52" i="57"/>
  <c r="AP88" i="61"/>
  <c r="AP69" i="61"/>
  <c r="AR20" i="61"/>
  <c r="AO40" i="61"/>
  <c r="AN81" i="61"/>
  <c r="AR81" i="61"/>
  <c r="AR143" i="61"/>
  <c r="AR42" i="57"/>
  <c r="AR93" i="61"/>
  <c r="AR131" i="57"/>
  <c r="AN57" i="61"/>
  <c r="AR130" i="61"/>
  <c r="AR53" i="61"/>
  <c r="AR101" i="61"/>
  <c r="AR142" i="61"/>
  <c r="AR119" i="57"/>
  <c r="AO103" i="61"/>
  <c r="AR91" i="57"/>
  <c r="AP59" i="61"/>
  <c r="AR82" i="57"/>
  <c r="AP57" i="61"/>
  <c r="AR21" i="61"/>
  <c r="AR24" i="61"/>
  <c r="AN87" i="57"/>
  <c r="AR72" i="61"/>
  <c r="AR75" i="61"/>
  <c r="AR58" i="61"/>
  <c r="AO36" i="61"/>
  <c r="AN107" i="61"/>
  <c r="AO29" i="61"/>
  <c r="AO95" i="61"/>
  <c r="AP28" i="61"/>
  <c r="AR42" i="61"/>
  <c r="AO20" i="57"/>
  <c r="AP32" i="57"/>
  <c r="AN108" i="61"/>
  <c r="AN36" i="61"/>
  <c r="AN93" i="57"/>
  <c r="AN89" i="57"/>
  <c r="AQ89" i="57" s="1"/>
  <c r="AP130" i="61"/>
  <c r="AO118" i="61"/>
  <c r="AN29" i="61"/>
  <c r="AN59" i="61"/>
  <c r="AP20" i="61"/>
  <c r="AO88" i="61"/>
  <c r="AQ88" i="61" s="1"/>
  <c r="AO58" i="61"/>
  <c r="AP35" i="61"/>
  <c r="AO104" i="61"/>
  <c r="AN104" i="61"/>
  <c r="AR29" i="61"/>
  <c r="AR118" i="61"/>
  <c r="AN28" i="61"/>
  <c r="AR89" i="57"/>
  <c r="AR72" i="57"/>
  <c r="AO89" i="61"/>
  <c r="AP64" i="61"/>
  <c r="AR127" i="61"/>
  <c r="AR95" i="61"/>
  <c r="AP56" i="61"/>
  <c r="AR131" i="61"/>
  <c r="AN20" i="57"/>
  <c r="AN32" i="57"/>
  <c r="AP89" i="57"/>
  <c r="AN118" i="61"/>
  <c r="AN20" i="61"/>
  <c r="AP20" i="57"/>
  <c r="AO87" i="57"/>
  <c r="AO32" i="57"/>
  <c r="AO93" i="57"/>
  <c r="AP78" i="61"/>
  <c r="AR117" i="61"/>
  <c r="AR45" i="57"/>
  <c r="AP102" i="61"/>
  <c r="AR117" i="57"/>
  <c r="AR52" i="61"/>
  <c r="AR79" i="57"/>
  <c r="AR69" i="61"/>
  <c r="AR81" i="57"/>
  <c r="AR101" i="57"/>
  <c r="AO34" i="61"/>
  <c r="AR136" i="61"/>
  <c r="AR89" i="61"/>
  <c r="AR135" i="61"/>
  <c r="AR39" i="61"/>
  <c r="AR129" i="61"/>
  <c r="AR45" i="61"/>
  <c r="AP99" i="61"/>
  <c r="AR120" i="61"/>
  <c r="AR112" i="61"/>
  <c r="AR43" i="61"/>
  <c r="AR119" i="61"/>
  <c r="AR105" i="61"/>
  <c r="AR106" i="61"/>
  <c r="AR51" i="61"/>
  <c r="AR56" i="61"/>
  <c r="AR107" i="61"/>
  <c r="AR123" i="61"/>
  <c r="AR41" i="61"/>
  <c r="AO117" i="57"/>
  <c r="AO129" i="57"/>
  <c r="AP114" i="61"/>
  <c r="AP60" i="61"/>
  <c r="AO102" i="61"/>
  <c r="AP41" i="61"/>
  <c r="AR65" i="57"/>
  <c r="AN41" i="61"/>
  <c r="AO70" i="61"/>
  <c r="AR79" i="61"/>
  <c r="AP54" i="61"/>
  <c r="AR128" i="61"/>
  <c r="AR60" i="61"/>
  <c r="AR115" i="61"/>
  <c r="AR66" i="61"/>
  <c r="AR59" i="61"/>
  <c r="AO96" i="57"/>
  <c r="AO100" i="61"/>
  <c r="AO52" i="61"/>
  <c r="AP34" i="61"/>
  <c r="AR124" i="61"/>
  <c r="AR23" i="61"/>
  <c r="AP126" i="61"/>
  <c r="AP124" i="61"/>
  <c r="AP136" i="61"/>
  <c r="AR102" i="61"/>
  <c r="AP70" i="61"/>
  <c r="AP103" i="61"/>
  <c r="AR129" i="57"/>
  <c r="AR69" i="57"/>
  <c r="AN129" i="57"/>
  <c r="AN44" i="57"/>
  <c r="AP36" i="57"/>
  <c r="AO114" i="61"/>
  <c r="AP100" i="61"/>
  <c r="AO17" i="61"/>
  <c r="AP52" i="61"/>
  <c r="AP138" i="61"/>
  <c r="AP129" i="61"/>
  <c r="AO136" i="61"/>
  <c r="AR108" i="61"/>
  <c r="AO41" i="61"/>
  <c r="AR100" i="61"/>
  <c r="AR36" i="57"/>
  <c r="AR92" i="61"/>
  <c r="AR44" i="57"/>
  <c r="AR96" i="57"/>
  <c r="AN92" i="61"/>
  <c r="AN88" i="57"/>
  <c r="AP117" i="57"/>
  <c r="AP129" i="57"/>
  <c r="AP108" i="61"/>
  <c r="AP96" i="57"/>
  <c r="AO124" i="61"/>
  <c r="AN52" i="61"/>
  <c r="AQ52" i="61" s="1"/>
  <c r="AN102" i="61"/>
  <c r="AN34" i="61"/>
  <c r="AN129" i="61"/>
  <c r="AQ129" i="61" s="1"/>
  <c r="AN136" i="61"/>
  <c r="AR114" i="61"/>
  <c r="AR99" i="61"/>
  <c r="AP92" i="61"/>
  <c r="AR34" i="61"/>
  <c r="AR138" i="61"/>
  <c r="AR103" i="61"/>
  <c r="AR18" i="61"/>
  <c r="AR70" i="61"/>
  <c r="AR19" i="61"/>
  <c r="AR78" i="61"/>
  <c r="AO88" i="57"/>
  <c r="AR30" i="61"/>
  <c r="AR63" i="61"/>
  <c r="AR64" i="61"/>
  <c r="AR116" i="61"/>
  <c r="AR84" i="61"/>
  <c r="AR83" i="61"/>
  <c r="AR17" i="61"/>
  <c r="AR67" i="61"/>
  <c r="AR82" i="61"/>
  <c r="AR126" i="61"/>
  <c r="AR54" i="61"/>
  <c r="AP90" i="61"/>
  <c r="AR90" i="61"/>
  <c r="AQ59" i="57" l="1"/>
  <c r="AQ59" i="61"/>
  <c r="AQ65" i="61"/>
  <c r="AQ35" i="61"/>
  <c r="AQ113" i="61"/>
  <c r="AQ63" i="57"/>
  <c r="AQ131" i="57"/>
  <c r="AQ111" i="61"/>
  <c r="AQ22" i="57"/>
  <c r="AQ112" i="61"/>
  <c r="AQ56" i="61"/>
  <c r="AQ115" i="61"/>
  <c r="AQ99" i="57"/>
  <c r="AQ108" i="61"/>
  <c r="AQ32" i="61"/>
  <c r="AQ82" i="61"/>
  <c r="AQ60" i="61"/>
  <c r="AQ79" i="57"/>
  <c r="AQ48" i="57"/>
  <c r="AQ119" i="57"/>
  <c r="AQ92" i="61"/>
  <c r="AQ100" i="57"/>
  <c r="AQ79" i="61"/>
  <c r="AQ15" i="61"/>
  <c r="AQ120" i="61"/>
  <c r="AQ42" i="57"/>
  <c r="AQ28" i="61"/>
  <c r="AQ39" i="57"/>
  <c r="AQ125" i="61"/>
  <c r="AQ135" i="57"/>
  <c r="AQ20" i="57"/>
  <c r="AQ92" i="57"/>
  <c r="AQ143" i="61"/>
  <c r="AQ64" i="57"/>
  <c r="AQ119" i="61"/>
  <c r="AQ19" i="57"/>
  <c r="AQ24" i="61"/>
  <c r="AQ78" i="61"/>
  <c r="AQ94" i="57"/>
  <c r="AQ57" i="61"/>
  <c r="AQ83" i="61"/>
  <c r="AQ107" i="61"/>
  <c r="AQ81" i="61"/>
  <c r="AQ44" i="57"/>
  <c r="AQ17" i="57"/>
  <c r="AQ118" i="61"/>
  <c r="AQ44" i="61"/>
  <c r="AQ51" i="61"/>
  <c r="AQ34" i="61"/>
  <c r="AQ105" i="57"/>
  <c r="AQ22" i="61"/>
  <c r="AQ80" i="61"/>
  <c r="AQ102" i="61"/>
  <c r="AQ29" i="61"/>
  <c r="AQ126" i="61"/>
  <c r="AQ53" i="61"/>
  <c r="AQ28" i="57"/>
  <c r="AQ124" i="57"/>
  <c r="AQ16" i="57"/>
  <c r="AQ128" i="61"/>
  <c r="AQ65" i="57"/>
  <c r="AQ70" i="57"/>
  <c r="AQ129" i="57"/>
  <c r="AQ20" i="61"/>
  <c r="AQ123" i="57"/>
  <c r="AQ39" i="61"/>
  <c r="AQ16" i="61"/>
  <c r="AQ76" i="61"/>
  <c r="AQ90" i="61"/>
  <c r="AQ48" i="61"/>
  <c r="AQ32" i="57"/>
  <c r="AQ116" i="61"/>
  <c r="AQ87" i="61"/>
  <c r="AQ40" i="61"/>
  <c r="AQ76" i="57"/>
  <c r="AQ136" i="57"/>
  <c r="AQ15" i="57"/>
  <c r="AQ35" i="57"/>
  <c r="AQ18" i="57"/>
  <c r="AQ117" i="61"/>
  <c r="AQ68" i="61"/>
  <c r="AQ54" i="61"/>
  <c r="AQ57" i="57"/>
  <c r="AQ138" i="57"/>
  <c r="AQ120" i="57"/>
  <c r="AQ102" i="57"/>
  <c r="AQ130" i="57"/>
  <c r="AQ95" i="61"/>
  <c r="AQ127" i="57"/>
  <c r="AQ68" i="57"/>
  <c r="AQ132" i="57"/>
  <c r="AQ104" i="57"/>
  <c r="AQ67" i="61"/>
  <c r="AQ53" i="57"/>
  <c r="AQ89" i="61"/>
  <c r="AQ55" i="61"/>
  <c r="AQ140" i="61"/>
  <c r="AQ72" i="61"/>
  <c r="AQ139" i="61"/>
  <c r="AQ58" i="57"/>
  <c r="AQ137" i="61"/>
  <c r="AQ77" i="57"/>
  <c r="AQ88" i="57"/>
  <c r="AQ105" i="61"/>
  <c r="AQ40" i="57"/>
  <c r="AQ31" i="61"/>
  <c r="AQ27" i="57"/>
  <c r="AQ45" i="61"/>
  <c r="AQ112" i="57"/>
  <c r="AQ17" i="61"/>
  <c r="AQ58" i="61"/>
  <c r="AQ99" i="61"/>
  <c r="AQ106" i="61"/>
  <c r="AQ60" i="57"/>
  <c r="AQ143" i="57"/>
  <c r="AQ118" i="57"/>
  <c r="AQ142" i="57"/>
  <c r="AQ107" i="57"/>
  <c r="AQ124" i="61"/>
  <c r="AQ139" i="57"/>
  <c r="AQ103" i="57"/>
  <c r="AQ66" i="57"/>
  <c r="AQ115" i="57"/>
  <c r="AQ94" i="61"/>
  <c r="AQ46" i="61"/>
  <c r="AQ81" i="57"/>
  <c r="AQ140" i="57"/>
  <c r="AQ55" i="57"/>
  <c r="AQ78" i="57"/>
  <c r="AQ45" i="57"/>
  <c r="AQ83" i="57"/>
  <c r="AQ43" i="61"/>
  <c r="AQ84" i="61"/>
  <c r="AQ30" i="61"/>
  <c r="AQ82" i="57"/>
  <c r="AQ41" i="61"/>
  <c r="AQ93" i="57"/>
  <c r="AQ87" i="57"/>
  <c r="AQ96" i="61"/>
  <c r="AQ56" i="57"/>
  <c r="AQ52" i="57"/>
  <c r="AQ95" i="57"/>
  <c r="AQ91" i="57"/>
  <c r="AQ100" i="61"/>
  <c r="AQ21" i="61"/>
  <c r="AQ142" i="61"/>
  <c r="AQ23" i="57"/>
  <c r="AQ66" i="61"/>
  <c r="AQ21" i="57"/>
  <c r="AQ36" i="57"/>
  <c r="AQ141" i="57"/>
  <c r="AQ108" i="57"/>
  <c r="AQ106" i="57"/>
  <c r="AQ123" i="61"/>
  <c r="AQ63" i="61"/>
  <c r="AQ72" i="57"/>
  <c r="AQ30" i="57"/>
  <c r="AQ54" i="57"/>
  <c r="AQ71" i="57"/>
  <c r="AQ144" i="61"/>
  <c r="AQ70" i="61"/>
  <c r="AQ75" i="61"/>
  <c r="AQ19" i="61"/>
  <c r="AQ128" i="57"/>
  <c r="AQ41" i="57"/>
  <c r="AQ137" i="57"/>
  <c r="AQ113" i="57"/>
  <c r="AQ135" i="61"/>
  <c r="AQ42" i="61"/>
  <c r="AQ116" i="57"/>
  <c r="AQ114" i="57"/>
  <c r="AQ136" i="61"/>
  <c r="AQ104" i="61"/>
  <c r="AQ36" i="61"/>
  <c r="AQ69" i="61"/>
  <c r="AQ114" i="61"/>
  <c r="AQ80" i="57"/>
  <c r="AQ101" i="61"/>
  <c r="AQ31" i="57"/>
  <c r="AQ33" i="61"/>
  <c r="AQ27" i="61"/>
  <c r="AQ24" i="57"/>
  <c r="AQ130" i="61"/>
  <c r="AQ103" i="61"/>
  <c r="AQ96" i="57"/>
  <c r="AQ144" i="57"/>
  <c r="AQ131" i="61"/>
  <c r="AQ132" i="61"/>
  <c r="AQ18" i="61"/>
  <c r="AQ69" i="57"/>
  <c r="AQ84" i="57"/>
  <c r="AQ67" i="57"/>
  <c r="AQ101" i="57"/>
  <c r="AQ125" i="57"/>
  <c r="AQ47" i="57"/>
  <c r="AQ46" i="57"/>
  <c r="AQ43" i="57"/>
  <c r="AQ77" i="61"/>
  <c r="AQ71" i="61"/>
  <c r="AQ117" i="57"/>
  <c r="AQ111" i="57"/>
</calcChain>
</file>

<file path=xl/sharedStrings.xml><?xml version="1.0" encoding="utf-8"?>
<sst xmlns="http://schemas.openxmlformats.org/spreadsheetml/2006/main" count="1456" uniqueCount="180">
  <si>
    <t>Team</t>
  </si>
  <si>
    <t>MCI</t>
  </si>
  <si>
    <t>NEW</t>
  </si>
  <si>
    <t>TOT</t>
  </si>
  <si>
    <t>EVE</t>
  </si>
  <si>
    <t>ARS</t>
  </si>
  <si>
    <t>MUN</t>
  </si>
  <si>
    <t>CHE</t>
  </si>
  <si>
    <t>LIV</t>
  </si>
  <si>
    <t>DEF</t>
  </si>
  <si>
    <t>SOU</t>
  </si>
  <si>
    <t>SOT</t>
  </si>
  <si>
    <t>Tm</t>
  </si>
  <si>
    <t>Avg.</t>
  </si>
  <si>
    <t>Big Chances</t>
  </si>
  <si>
    <t>BC</t>
  </si>
  <si>
    <t>GS / G</t>
  </si>
  <si>
    <t>AVG</t>
  </si>
  <si>
    <t>GAPG</t>
  </si>
  <si>
    <t>GSPG</t>
  </si>
  <si>
    <t>FGAPG</t>
  </si>
  <si>
    <t>FGSPG</t>
  </si>
  <si>
    <t>@LIV</t>
  </si>
  <si>
    <t>@EVE</t>
  </si>
  <si>
    <t>@CHE</t>
  </si>
  <si>
    <t>@TOT</t>
  </si>
  <si>
    <t>@ARS</t>
  </si>
  <si>
    <t>Opp GSPG</t>
  </si>
  <si>
    <t>Opp GAPG</t>
  </si>
  <si>
    <t>Op GS</t>
  </si>
  <si>
    <t>Op GA</t>
  </si>
  <si>
    <t>Def Rtg</t>
  </si>
  <si>
    <t>Off Rtg</t>
  </si>
  <si>
    <t>Total Rtg</t>
  </si>
  <si>
    <t>Home</t>
  </si>
  <si>
    <t>OFF</t>
  </si>
  <si>
    <t>OFF RATIO</t>
  </si>
  <si>
    <t>DEF RATIO</t>
  </si>
  <si>
    <t>OPP Shots On Target</t>
  </si>
  <si>
    <t>OPP Goals</t>
  </si>
  <si>
    <t>Shots On Target</t>
  </si>
  <si>
    <t>Goals</t>
  </si>
  <si>
    <t>Games Played</t>
  </si>
  <si>
    <t>GA / G</t>
  </si>
  <si>
    <t>OPP Big Chances</t>
  </si>
  <si>
    <t>ACTIVE GA / G</t>
  </si>
  <si>
    <t>ACTIVE GS / G</t>
  </si>
  <si>
    <t>Dif</t>
  </si>
  <si>
    <t>Form GS</t>
  </si>
  <si>
    <t>Form GS Sub</t>
  </si>
  <si>
    <t>Form GA Sub</t>
  </si>
  <si>
    <t>Form GA</t>
  </si>
  <si>
    <t>GW</t>
  </si>
  <si>
    <t>CRY</t>
  </si>
  <si>
    <t>@SOU</t>
  </si>
  <si>
    <t>@CRY</t>
  </si>
  <si>
    <t>3 Wk Avg</t>
  </si>
  <si>
    <t>6 Wk Avg</t>
  </si>
  <si>
    <t>9 Wk Avg</t>
  </si>
  <si>
    <t>Avg</t>
  </si>
  <si>
    <t>@LEI</t>
  </si>
  <si>
    <t>BUR</t>
  </si>
  <si>
    <t>LEI</t>
  </si>
  <si>
    <t>WHU</t>
  </si>
  <si>
    <t>OPP SOT BC</t>
  </si>
  <si>
    <t>OPP Other BC</t>
  </si>
  <si>
    <t>SOT BC</t>
  </si>
  <si>
    <t>Other BC</t>
  </si>
  <si>
    <t>GS</t>
  </si>
  <si>
    <t>GA</t>
  </si>
  <si>
    <t>@WAT</t>
  </si>
  <si>
    <t>WAT</t>
  </si>
  <si>
    <t>@MUN</t>
  </si>
  <si>
    <t>BOU</t>
  </si>
  <si>
    <t>@BOU</t>
  </si>
  <si>
    <t>@MCI</t>
  </si>
  <si>
    <t>@BUR</t>
  </si>
  <si>
    <t>xG</t>
  </si>
  <si>
    <t>Use xG?</t>
  </si>
  <si>
    <t>XGA</t>
  </si>
  <si>
    <t>@WHU</t>
  </si>
  <si>
    <t>@NEW</t>
  </si>
  <si>
    <t>12 Wk Avg</t>
  </si>
  <si>
    <t>xG Scored</t>
  </si>
  <si>
    <t>xG Allowed</t>
  </si>
  <si>
    <t>Understat</t>
  </si>
  <si>
    <t>Understat Avg.</t>
  </si>
  <si>
    <t>FFS</t>
  </si>
  <si>
    <t>FFS Avg.</t>
  </si>
  <si>
    <t>WOL</t>
  </si>
  <si>
    <t>@WOL</t>
  </si>
  <si>
    <t>Tottenham Hotspur</t>
  </si>
  <si>
    <t>Liverpool</t>
  </si>
  <si>
    <t>Wolverhampton Wanderers</t>
  </si>
  <si>
    <t>Manchester City</t>
  </si>
  <si>
    <t>Newcastle United</t>
  </si>
  <si>
    <t>West Ham United</t>
  </si>
  <si>
    <t>Brighton and Hove Albion</t>
  </si>
  <si>
    <t>Burnley</t>
  </si>
  <si>
    <t>Bournemouth</t>
  </si>
  <si>
    <t>Crystal Palace</t>
  </si>
  <si>
    <t>Leicester City</t>
  </si>
  <si>
    <t>Southampton</t>
  </si>
  <si>
    <t>Watford</t>
  </si>
  <si>
    <t>Arsenal</t>
  </si>
  <si>
    <t>Chelsea</t>
  </si>
  <si>
    <t>Manchester United</t>
  </si>
  <si>
    <t>Everton</t>
  </si>
  <si>
    <t>Pre GA</t>
  </si>
  <si>
    <t>Pre GS</t>
  </si>
  <si>
    <t>ACTIVE GD / G</t>
  </si>
  <si>
    <t>AVL</t>
  </si>
  <si>
    <t>SHU</t>
  </si>
  <si>
    <t>NOR</t>
  </si>
  <si>
    <t>@SHU</t>
  </si>
  <si>
    <t>@NOR</t>
  </si>
  <si>
    <t>@AVL</t>
  </si>
  <si>
    <t>Aston Villa</t>
  </si>
  <si>
    <t>Norwich City</t>
  </si>
  <si>
    <t>Sheffield United</t>
  </si>
  <si>
    <t>Y</t>
  </si>
  <si>
    <t>BRI</t>
  </si>
  <si>
    <t>@BRI</t>
  </si>
  <si>
    <t>FA Cup 4th</t>
  </si>
  <si>
    <t>EPL GW25</t>
  </si>
  <si>
    <t>EPL GW26</t>
  </si>
  <si>
    <t>FA Cup R</t>
  </si>
  <si>
    <t>EPL GW27</t>
  </si>
  <si>
    <t>EUROPE</t>
  </si>
  <si>
    <t>FA Cup 5th</t>
  </si>
  <si>
    <t>LC FINAL</t>
  </si>
  <si>
    <t>EPL GW28</t>
  </si>
  <si>
    <t>EPL GW29</t>
  </si>
  <si>
    <t>EPL GW30</t>
  </si>
  <si>
    <t>FA Cup QF</t>
  </si>
  <si>
    <t>EPL GW31</t>
  </si>
  <si>
    <t>INTERNATIONAL</t>
  </si>
  <si>
    <t>EPL GW32</t>
  </si>
  <si>
    <t>EPL GW33</t>
  </si>
  <si>
    <t>EPL GW34</t>
  </si>
  <si>
    <t>DGW</t>
  </si>
  <si>
    <t>FA Cup SF</t>
  </si>
  <si>
    <t>EPL GW35</t>
  </si>
  <si>
    <t>EPL GW36</t>
  </si>
  <si>
    <t>EPL GW37</t>
  </si>
  <si>
    <t>EPL GW38</t>
  </si>
  <si>
    <t>WBA</t>
  </si>
  <si>
    <t>LC SEMI</t>
  </si>
  <si>
    <t>@BRENT</t>
  </si>
  <si>
    <t>@MILL</t>
  </si>
  <si>
    <t>OX UN</t>
  </si>
  <si>
    <t>@HULL</t>
  </si>
  <si>
    <t>FUL</t>
  </si>
  <si>
    <t>@AT MAD</t>
  </si>
  <si>
    <t>@R MAD</t>
  </si>
  <si>
    <t>BAY MUN</t>
  </si>
  <si>
    <t>RB LEIP</t>
  </si>
  <si>
    <t>ESP</t>
  </si>
  <si>
    <t>@OLY</t>
  </si>
  <si>
    <t>@CL BRUG</t>
  </si>
  <si>
    <t>OLY</t>
  </si>
  <si>
    <t>CL BRUG</t>
  </si>
  <si>
    <t>@ESP</t>
  </si>
  <si>
    <t>AT MAD</t>
  </si>
  <si>
    <t>@RB LEIP</t>
  </si>
  <si>
    <t>@BAY MUN</t>
  </si>
  <si>
    <t>R MAD</t>
  </si>
  <si>
    <t>EPL GW24</t>
  </si>
  <si>
    <t>@SHW TN</t>
  </si>
  <si>
    <t>@TRN</t>
  </si>
  <si>
    <t>@SH WED</t>
  </si>
  <si>
    <t>@WBA</t>
  </si>
  <si>
    <t>@PORT</t>
  </si>
  <si>
    <t>SHR TOWN</t>
  </si>
  <si>
    <t>@OXF UN</t>
  </si>
  <si>
    <t>BIRM CITY</t>
  </si>
  <si>
    <t>@DERBY CTY</t>
  </si>
  <si>
    <t>@READ</t>
  </si>
  <si>
    <t>Fixtures</t>
  </si>
  <si>
    <t>LASK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</si>
</sst>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_);[Red]\(0.00\)"/>
    <numFmt numFmtId="166" formatCode="0.0_);[Red]\(0.0\)"/>
    <numFmt numFmtId="167" formatCode="0.0000"/>
    <numFmt numFmtId="168" formatCode="0.000"/>
    <numFmt numFmtId="169" formatCode="[$-409]ddd\,\ mmm\ d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6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66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6">
    <xf numFmtId="0" fontId="0" fillId="0" borderId="0" xfId="0"/>
    <xf numFmtId="0" fontId="18" fillId="0" borderId="0" xfId="0" applyFont="1"/>
    <xf numFmtId="0" fontId="19" fillId="34" borderId="10" xfId="0" applyFont="1" applyFill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/>
    </xf>
    <xf numFmtId="0" fontId="19" fillId="34" borderId="10" xfId="0" applyFont="1" applyFill="1" applyBorder="1" applyAlignment="1">
      <alignment horizontal="center" vertical="top" wrapText="1"/>
    </xf>
    <xf numFmtId="0" fontId="19" fillId="35" borderId="10" xfId="0" applyFont="1" applyFill="1" applyBorder="1" applyAlignment="1">
      <alignment horizontal="center" vertical="center"/>
    </xf>
    <xf numFmtId="2" fontId="18" fillId="0" borderId="0" xfId="0" applyNumberFormat="1" applyFont="1"/>
    <xf numFmtId="165" fontId="18" fillId="0" borderId="0" xfId="0" applyNumberFormat="1" applyFont="1"/>
    <xf numFmtId="0" fontId="19" fillId="33" borderId="10" xfId="0" applyFont="1" applyFill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/>
    </xf>
    <xf numFmtId="165" fontId="18" fillId="0" borderId="10" xfId="0" applyNumberFormat="1" applyFont="1" applyBorder="1" applyAlignment="1">
      <alignment horizontal="center" vertical="top"/>
    </xf>
    <xf numFmtId="0" fontId="19" fillId="38" borderId="10" xfId="0" applyFont="1" applyFill="1" applyBorder="1" applyAlignment="1">
      <alignment horizontal="center" vertical="top" wrapText="1"/>
    </xf>
    <xf numFmtId="0" fontId="19" fillId="39" borderId="10" xfId="0" applyFont="1" applyFill="1" applyBorder="1" applyAlignment="1">
      <alignment horizontal="center" vertical="top" wrapText="1"/>
    </xf>
    <xf numFmtId="167" fontId="18" fillId="0" borderId="0" xfId="0" applyNumberFormat="1" applyFont="1"/>
    <xf numFmtId="0" fontId="19" fillId="35" borderId="10" xfId="0" applyFont="1" applyFill="1" applyBorder="1" applyAlignment="1">
      <alignment horizontal="center" vertical="top"/>
    </xf>
    <xf numFmtId="0" fontId="19" fillId="37" borderId="10" xfId="0" applyFont="1" applyFill="1" applyBorder="1" applyAlignment="1">
      <alignment horizontal="center" vertical="center"/>
    </xf>
    <xf numFmtId="164" fontId="18" fillId="0" borderId="10" xfId="0" applyNumberFormat="1" applyFont="1" applyBorder="1" applyAlignment="1">
      <alignment horizontal="center"/>
    </xf>
    <xf numFmtId="166" fontId="18" fillId="0" borderId="10" xfId="0" applyNumberFormat="1" applyFont="1" applyBorder="1" applyAlignment="1">
      <alignment horizontal="center"/>
    </xf>
    <xf numFmtId="10" fontId="18" fillId="0" borderId="10" xfId="0" applyNumberFormat="1" applyFont="1" applyBorder="1" applyAlignment="1">
      <alignment horizontal="center"/>
    </xf>
    <xf numFmtId="164" fontId="18" fillId="0" borderId="0" xfId="0" applyNumberFormat="1" applyFont="1"/>
    <xf numFmtId="164" fontId="18" fillId="0" borderId="10" xfId="0" applyNumberFormat="1" applyFont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1" fillId="0" borderId="0" xfId="0" applyFont="1"/>
    <xf numFmtId="0" fontId="21" fillId="0" borderId="10" xfId="0" quotePrefix="1" applyFont="1" applyBorder="1" applyAlignment="1">
      <alignment horizontal="center" vertical="center"/>
    </xf>
    <xf numFmtId="10" fontId="18" fillId="0" borderId="0" xfId="0" applyNumberFormat="1" applyFont="1"/>
    <xf numFmtId="1" fontId="18" fillId="0" borderId="10" xfId="0" applyNumberFormat="1" applyFont="1" applyBorder="1" applyAlignment="1">
      <alignment horizontal="center" vertical="top"/>
    </xf>
    <xf numFmtId="0" fontId="18" fillId="0" borderId="10" xfId="0" applyFont="1" applyBorder="1"/>
    <xf numFmtId="168" fontId="18" fillId="0" borderId="10" xfId="0" applyNumberFormat="1" applyFont="1" applyBorder="1"/>
    <xf numFmtId="164" fontId="19" fillId="34" borderId="10" xfId="0" applyNumberFormat="1" applyFont="1" applyFill="1" applyBorder="1" applyAlignment="1">
      <alignment horizontal="center" vertical="center"/>
    </xf>
    <xf numFmtId="164" fontId="19" fillId="35" borderId="10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left" vertical="top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top"/>
    </xf>
    <xf numFmtId="0" fontId="24" fillId="35" borderId="10" xfId="0" applyFont="1" applyFill="1" applyBorder="1" applyAlignment="1">
      <alignment horizontal="center" vertical="top"/>
    </xf>
    <xf numFmtId="0" fontId="25" fillId="0" borderId="0" xfId="0" applyFont="1" applyAlignment="1">
      <alignment horizontal="center"/>
    </xf>
    <xf numFmtId="0" fontId="24" fillId="33" borderId="10" xfId="0" applyFont="1" applyFill="1" applyBorder="1" applyAlignment="1">
      <alignment horizontal="center" vertical="center"/>
    </xf>
    <xf numFmtId="0" fontId="24" fillId="36" borderId="12" xfId="0" applyFont="1" applyFill="1" applyBorder="1" applyAlignment="1">
      <alignment horizontal="center"/>
    </xf>
    <xf numFmtId="0" fontId="24" fillId="36" borderId="0" xfId="0" applyFont="1" applyFill="1" applyAlignment="1">
      <alignment horizontal="center"/>
    </xf>
    <xf numFmtId="0" fontId="24" fillId="34" borderId="10" xfId="0" applyFont="1" applyFill="1" applyBorder="1" applyAlignment="1">
      <alignment horizontal="center" vertical="center"/>
    </xf>
    <xf numFmtId="2" fontId="25" fillId="0" borderId="10" xfId="0" applyNumberFormat="1" applyFont="1" applyBorder="1" applyAlignment="1">
      <alignment horizontal="center" vertical="top" wrapText="1"/>
    </xf>
    <xf numFmtId="0" fontId="25" fillId="0" borderId="10" xfId="0" applyFont="1" applyBorder="1" applyAlignment="1">
      <alignment horizontal="center"/>
    </xf>
    <xf numFmtId="2" fontId="25" fillId="0" borderId="10" xfId="0" applyNumberFormat="1" applyFont="1" applyBorder="1" applyAlignment="1">
      <alignment horizontal="center"/>
    </xf>
    <xf numFmtId="0" fontId="24" fillId="34" borderId="11" xfId="0" applyFont="1" applyFill="1" applyBorder="1" applyAlignment="1">
      <alignment horizontal="center" vertical="center"/>
    </xf>
    <xf numFmtId="0" fontId="24" fillId="35" borderId="11" xfId="0" applyFont="1" applyFill="1" applyBorder="1" applyAlignment="1">
      <alignment horizontal="center" vertical="center"/>
    </xf>
    <xf numFmtId="9" fontId="25" fillId="0" borderId="0" xfId="0" applyNumberFormat="1" applyFont="1" applyAlignment="1">
      <alignment horizontal="center"/>
    </xf>
    <xf numFmtId="2" fontId="25" fillId="0" borderId="10" xfId="0" applyNumberFormat="1" applyFont="1" applyBorder="1" applyAlignment="1">
      <alignment horizontal="center" vertical="center"/>
    </xf>
    <xf numFmtId="2" fontId="25" fillId="0" borderId="0" xfId="0" applyNumberFormat="1" applyFont="1" applyAlignment="1">
      <alignment horizontal="center"/>
    </xf>
    <xf numFmtId="0" fontId="25" fillId="0" borderId="10" xfId="0" quotePrefix="1" applyFont="1" applyBorder="1" applyAlignment="1">
      <alignment horizontal="center" vertical="center"/>
    </xf>
    <xf numFmtId="0" fontId="26" fillId="34" borderId="10" xfId="0" applyFont="1" applyFill="1" applyBorder="1" applyAlignment="1">
      <alignment horizontal="center" vertical="center"/>
    </xf>
    <xf numFmtId="0" fontId="27" fillId="0" borderId="10" xfId="0" quotePrefix="1" applyFont="1" applyBorder="1" applyAlignment="1">
      <alignment horizontal="center" vertical="center"/>
    </xf>
    <xf numFmtId="0" fontId="28" fillId="34" borderId="10" xfId="0" applyFont="1" applyFill="1" applyBorder="1" applyAlignment="1">
      <alignment horizontal="center" vertical="center"/>
    </xf>
    <xf numFmtId="0" fontId="28" fillId="41" borderId="10" xfId="0" applyFont="1" applyFill="1" applyBorder="1" applyAlignment="1">
      <alignment horizontal="center" vertical="center" wrapText="1"/>
    </xf>
    <xf numFmtId="0" fontId="28" fillId="42" borderId="10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2" fontId="30" fillId="0" borderId="10" xfId="0" applyNumberFormat="1" applyFont="1" applyBorder="1" applyAlignment="1">
      <alignment horizontal="center" vertical="center"/>
    </xf>
    <xf numFmtId="9" fontId="29" fillId="0" borderId="0" xfId="42" applyFont="1" applyAlignment="1">
      <alignment vertical="center"/>
    </xf>
    <xf numFmtId="0" fontId="31" fillId="34" borderId="10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10" xfId="0" quotePrefix="1" applyFont="1" applyBorder="1" applyAlignment="1">
      <alignment horizontal="center" vertical="center"/>
    </xf>
    <xf numFmtId="2" fontId="32" fillId="0" borderId="0" xfId="0" applyNumberFormat="1" applyFont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2" fontId="32" fillId="0" borderId="14" xfId="0" applyNumberFormat="1" applyFont="1" applyBorder="1" applyAlignment="1">
      <alignment horizontal="center" vertical="center"/>
    </xf>
    <xf numFmtId="2" fontId="32" fillId="0" borderId="10" xfId="0" applyNumberFormat="1" applyFont="1" applyBorder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164" fontId="32" fillId="0" borderId="10" xfId="0" applyNumberFormat="1" applyFont="1" applyBorder="1" applyAlignment="1">
      <alignment horizontal="center" vertical="center"/>
    </xf>
    <xf numFmtId="0" fontId="31" fillId="0" borderId="15" xfId="0" applyFont="1" applyBorder="1" applyAlignment="1">
      <alignment horizontal="center"/>
    </xf>
    <xf numFmtId="164" fontId="32" fillId="0" borderId="15" xfId="0" applyNumberFormat="1" applyFont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164" fontId="23" fillId="0" borderId="13" xfId="0" applyNumberFormat="1" applyFont="1" applyBorder="1" applyAlignment="1">
      <alignment horizontal="center" vertical="center"/>
    </xf>
    <xf numFmtId="2" fontId="18" fillId="0" borderId="0" xfId="0" quotePrefix="1" applyNumberFormat="1" applyFont="1" applyAlignment="1">
      <alignment horizontal="center" vertical="center"/>
    </xf>
    <xf numFmtId="2" fontId="32" fillId="0" borderId="10" xfId="0" quotePrefix="1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32" fillId="0" borderId="13" xfId="0" applyNumberFormat="1" applyFont="1" applyBorder="1" applyAlignment="1">
      <alignment horizontal="center" vertical="center"/>
    </xf>
    <xf numFmtId="0" fontId="32" fillId="0" borderId="10" xfId="0" quotePrefix="1" applyFont="1" applyFill="1" applyBorder="1" applyAlignment="1">
      <alignment horizontal="center" vertical="center"/>
    </xf>
    <xf numFmtId="2" fontId="18" fillId="0" borderId="10" xfId="0" applyNumberFormat="1" applyFont="1" applyFill="1" applyBorder="1" applyAlignment="1">
      <alignment horizontal="center" vertical="center"/>
    </xf>
    <xf numFmtId="2" fontId="32" fillId="0" borderId="10" xfId="0" quotePrefix="1" applyNumberFormat="1" applyFont="1" applyFill="1" applyBorder="1" applyAlignment="1">
      <alignment horizontal="center" vertical="center"/>
    </xf>
    <xf numFmtId="164" fontId="18" fillId="0" borderId="10" xfId="0" applyNumberFormat="1" applyFont="1" applyFill="1" applyBorder="1" applyAlignment="1">
      <alignment horizontal="center" vertical="center"/>
    </xf>
    <xf numFmtId="164" fontId="32" fillId="0" borderId="10" xfId="0" quotePrefix="1" applyNumberFormat="1" applyFont="1" applyFill="1" applyBorder="1" applyAlignment="1">
      <alignment horizontal="center" vertical="center"/>
    </xf>
    <xf numFmtId="2" fontId="32" fillId="0" borderId="0" xfId="0" applyNumberFormat="1" applyFont="1" applyFill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32" fillId="43" borderId="10" xfId="0" quotePrefix="1" applyFont="1" applyFill="1" applyBorder="1" applyAlignment="1">
      <alignment horizontal="center" vertical="center"/>
    </xf>
    <xf numFmtId="2" fontId="18" fillId="43" borderId="10" xfId="0" applyNumberFormat="1" applyFont="1" applyFill="1" applyBorder="1" applyAlignment="1">
      <alignment horizontal="center" vertical="center"/>
    </xf>
    <xf numFmtId="164" fontId="18" fillId="43" borderId="10" xfId="0" applyNumberFormat="1" applyFont="1" applyFill="1" applyBorder="1" applyAlignment="1">
      <alignment horizontal="center" vertical="center"/>
    </xf>
    <xf numFmtId="169" fontId="20" fillId="35" borderId="18" xfId="0" applyNumberFormat="1" applyFont="1" applyFill="1" applyBorder="1" applyAlignment="1">
      <alignment horizontal="center" vertical="center" wrapText="1"/>
    </xf>
    <xf numFmtId="0" fontId="21" fillId="0" borderId="23" xfId="0" quotePrefix="1" applyFont="1" applyBorder="1" applyAlignment="1">
      <alignment horizontal="center" vertical="center"/>
    </xf>
    <xf numFmtId="0" fontId="21" fillId="0" borderId="25" xfId="0" quotePrefix="1" applyFont="1" applyBorder="1" applyAlignment="1">
      <alignment horizontal="center" vertical="center"/>
    </xf>
    <xf numFmtId="0" fontId="21" fillId="0" borderId="26" xfId="0" quotePrefix="1" applyFont="1" applyBorder="1" applyAlignment="1">
      <alignment horizontal="center" vertical="center"/>
    </xf>
    <xf numFmtId="169" fontId="33" fillId="46" borderId="20" xfId="0" applyNumberFormat="1" applyFont="1" applyFill="1" applyBorder="1" applyAlignment="1">
      <alignment horizontal="center" vertical="center"/>
    </xf>
    <xf numFmtId="169" fontId="33" fillId="46" borderId="21" xfId="0" applyNumberFormat="1" applyFont="1" applyFill="1" applyBorder="1" applyAlignment="1">
      <alignment horizontal="center" vertical="center"/>
    </xf>
    <xf numFmtId="169" fontId="20" fillId="36" borderId="10" xfId="0" applyNumberFormat="1" applyFont="1" applyFill="1" applyBorder="1" applyAlignment="1">
      <alignment horizontal="center" vertical="center" wrapText="1"/>
    </xf>
    <xf numFmtId="169" fontId="20" fillId="34" borderId="10" xfId="0" applyNumberFormat="1" applyFont="1" applyFill="1" applyBorder="1" applyAlignment="1">
      <alignment horizontal="center" vertical="center" wrapText="1"/>
    </xf>
    <xf numFmtId="169" fontId="20" fillId="47" borderId="10" xfId="0" applyNumberFormat="1" applyFont="1" applyFill="1" applyBorder="1" applyAlignment="1">
      <alignment horizontal="center" vertical="center" wrapText="1"/>
    </xf>
    <xf numFmtId="169" fontId="20" fillId="35" borderId="10" xfId="0" applyNumberFormat="1" applyFont="1" applyFill="1" applyBorder="1" applyAlignment="1">
      <alignment horizontal="center" vertical="center" wrapText="1"/>
    </xf>
    <xf numFmtId="169" fontId="20" fillId="41" borderId="10" xfId="0" applyNumberFormat="1" applyFont="1" applyFill="1" applyBorder="1" applyAlignment="1">
      <alignment horizontal="center" vertical="center" wrapText="1"/>
    </xf>
    <xf numFmtId="169" fontId="20" fillId="34" borderId="23" xfId="0" applyNumberFormat="1" applyFont="1" applyFill="1" applyBorder="1" applyAlignment="1">
      <alignment horizontal="center" vertical="center" wrapText="1"/>
    </xf>
    <xf numFmtId="0" fontId="21" fillId="48" borderId="10" xfId="0" quotePrefix="1" applyFont="1" applyFill="1" applyBorder="1" applyAlignment="1">
      <alignment vertical="center"/>
    </xf>
    <xf numFmtId="0" fontId="21" fillId="48" borderId="25" xfId="0" quotePrefix="1" applyFont="1" applyFill="1" applyBorder="1" applyAlignment="1">
      <alignment vertical="center"/>
    </xf>
    <xf numFmtId="0" fontId="21" fillId="44" borderId="25" xfId="0" quotePrefix="1" applyFont="1" applyFill="1" applyBorder="1" applyAlignment="1">
      <alignment horizontal="center" vertical="center"/>
    </xf>
    <xf numFmtId="0" fontId="20" fillId="45" borderId="19" xfId="0" applyFont="1" applyFill="1" applyBorder="1" applyAlignment="1">
      <alignment horizontal="center" vertical="center"/>
    </xf>
    <xf numFmtId="0" fontId="20" fillId="34" borderId="22" xfId="0" applyFont="1" applyFill="1" applyBorder="1" applyAlignment="1">
      <alignment horizontal="center" vertical="center"/>
    </xf>
    <xf numFmtId="0" fontId="20" fillId="34" borderId="24" xfId="0" applyFont="1" applyFill="1" applyBorder="1" applyAlignment="1">
      <alignment horizontal="center" vertical="center"/>
    </xf>
    <xf numFmtId="0" fontId="21" fillId="0" borderId="10" xfId="0" quotePrefix="1" applyFont="1" applyFill="1" applyBorder="1" applyAlignment="1">
      <alignment horizontal="center" vertical="center"/>
    </xf>
    <xf numFmtId="169" fontId="33" fillId="46" borderId="20" xfId="0" applyNumberFormat="1" applyFont="1" applyFill="1" applyBorder="1" applyAlignment="1">
      <alignment horizontal="center" vertical="center"/>
    </xf>
    <xf numFmtId="0" fontId="21" fillId="48" borderId="10" xfId="0" quotePrefix="1" applyFont="1" applyFill="1" applyBorder="1" applyAlignment="1">
      <alignment horizontal="center" vertical="center"/>
    </xf>
    <xf numFmtId="0" fontId="21" fillId="48" borderId="25" xfId="0" quotePrefix="1" applyFont="1" applyFill="1" applyBorder="1" applyAlignment="1">
      <alignment horizontal="center" vertical="center"/>
    </xf>
    <xf numFmtId="0" fontId="21" fillId="44" borderId="18" xfId="0" quotePrefix="1" applyFont="1" applyFill="1" applyBorder="1" applyAlignment="1">
      <alignment horizontal="center" vertical="center"/>
    </xf>
    <xf numFmtId="0" fontId="21" fillId="44" borderId="11" xfId="0" quotePrefix="1" applyFont="1" applyFill="1" applyBorder="1" applyAlignment="1">
      <alignment horizontal="center" vertical="center"/>
    </xf>
    <xf numFmtId="0" fontId="21" fillId="44" borderId="10" xfId="0" quotePrefix="1" applyFont="1" applyFill="1" applyBorder="1" applyAlignment="1">
      <alignment horizontal="center" vertical="center"/>
    </xf>
    <xf numFmtId="0" fontId="21" fillId="48" borderId="18" xfId="0" quotePrefix="1" applyFont="1" applyFill="1" applyBorder="1" applyAlignment="1">
      <alignment horizontal="center" vertical="center"/>
    </xf>
    <xf numFmtId="0" fontId="21" fillId="48" borderId="11" xfId="0" quotePrefix="1" applyFont="1" applyFill="1" applyBorder="1" applyAlignment="1">
      <alignment horizontal="center" vertical="center"/>
    </xf>
    <xf numFmtId="0" fontId="21" fillId="48" borderId="10" xfId="0" quotePrefix="1" applyFont="1" applyFill="1" applyBorder="1" applyAlignment="1">
      <alignment horizontal="center" vertical="center"/>
    </xf>
    <xf numFmtId="0" fontId="21" fillId="0" borderId="25" xfId="0" quotePrefix="1" applyFont="1" applyFill="1" applyBorder="1" applyAlignment="1">
      <alignment horizontal="center" vertical="center"/>
    </xf>
    <xf numFmtId="0" fontId="21" fillId="44" borderId="14" xfId="0" quotePrefix="1" applyFont="1" applyFill="1" applyBorder="1" applyAlignment="1">
      <alignment horizontal="center" vertical="center"/>
    </xf>
    <xf numFmtId="0" fontId="21" fillId="48" borderId="14" xfId="0" quotePrefix="1" applyFont="1" applyFill="1" applyBorder="1" applyAlignment="1">
      <alignment horizontal="center" vertical="center"/>
    </xf>
    <xf numFmtId="0" fontId="21" fillId="49" borderId="25" xfId="0" quotePrefix="1" applyFont="1" applyFill="1" applyBorder="1" applyAlignment="1">
      <alignment horizontal="center" vertical="center"/>
    </xf>
    <xf numFmtId="0" fontId="21" fillId="0" borderId="14" xfId="0" quotePrefix="1" applyFont="1" applyFill="1" applyBorder="1" applyAlignment="1">
      <alignment horizontal="center" vertical="center"/>
    </xf>
    <xf numFmtId="0" fontId="21" fillId="35" borderId="10" xfId="0" quotePrefix="1" applyFont="1" applyFill="1" applyBorder="1" applyAlignment="1">
      <alignment horizontal="center" vertical="center"/>
    </xf>
    <xf numFmtId="0" fontId="21" fillId="48" borderId="10" xfId="0" quotePrefix="1" applyFont="1" applyFill="1" applyBorder="1" applyAlignment="1">
      <alignment horizontal="center" vertical="center"/>
    </xf>
    <xf numFmtId="0" fontId="32" fillId="35" borderId="10" xfId="0" quotePrefix="1" applyFont="1" applyFill="1" applyBorder="1" applyAlignment="1">
      <alignment horizontal="center" vertical="center"/>
    </xf>
    <xf numFmtId="2" fontId="32" fillId="35" borderId="10" xfId="0" quotePrefix="1" applyNumberFormat="1" applyFont="1" applyFill="1" applyBorder="1" applyAlignment="1">
      <alignment horizontal="center" vertical="center"/>
    </xf>
    <xf numFmtId="164" fontId="32" fillId="35" borderId="10" xfId="0" quotePrefix="1" applyNumberFormat="1" applyFont="1" applyFill="1" applyBorder="1" applyAlignment="1">
      <alignment horizontal="center" vertical="center"/>
    </xf>
    <xf numFmtId="0" fontId="21" fillId="48" borderId="10" xfId="0" quotePrefix="1" applyFont="1" applyFill="1" applyBorder="1" applyAlignment="1">
      <alignment horizontal="center" vertical="center"/>
    </xf>
    <xf numFmtId="0" fontId="21" fillId="48" borderId="10" xfId="0" quotePrefix="1" applyFont="1" applyFill="1" applyBorder="1" applyAlignment="1">
      <alignment horizontal="center" vertical="center"/>
    </xf>
    <xf numFmtId="0" fontId="21" fillId="0" borderId="29" xfId="0" applyFont="1" applyBorder="1"/>
    <xf numFmtId="0" fontId="21" fillId="48" borderId="10" xfId="0" quotePrefix="1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/>
    </xf>
    <xf numFmtId="0" fontId="21" fillId="0" borderId="10" xfId="0" quotePrefix="1" applyFont="1" applyBorder="1" applyAlignment="1">
      <alignment horizontal="center"/>
    </xf>
    <xf numFmtId="0" fontId="21" fillId="48" borderId="10" xfId="0" applyFont="1" applyFill="1" applyBorder="1" applyAlignment="1">
      <alignment horizontal="center"/>
    </xf>
    <xf numFmtId="0" fontId="21" fillId="0" borderId="0" xfId="0" quotePrefix="1" applyFont="1"/>
    <xf numFmtId="0" fontId="21" fillId="48" borderId="10" xfId="0" quotePrefix="1" applyFont="1" applyFill="1" applyBorder="1" applyAlignment="1">
      <alignment horizontal="center" vertical="center"/>
    </xf>
    <xf numFmtId="169" fontId="33" fillId="46" borderId="20" xfId="0" applyNumberFormat="1" applyFont="1" applyFill="1" applyBorder="1" applyAlignment="1">
      <alignment horizontal="center" vertical="center"/>
    </xf>
    <xf numFmtId="0" fontId="21" fillId="49" borderId="14" xfId="0" quotePrefix="1" applyFont="1" applyFill="1" applyBorder="1" applyAlignment="1">
      <alignment vertical="center"/>
    </xf>
    <xf numFmtId="2" fontId="25" fillId="35" borderId="10" xfId="0" applyNumberFormat="1" applyFont="1" applyFill="1" applyBorder="1" applyAlignment="1">
      <alignment horizontal="center" vertical="center"/>
    </xf>
    <xf numFmtId="0" fontId="19" fillId="40" borderId="16" xfId="0" applyFont="1" applyFill="1" applyBorder="1" applyAlignment="1">
      <alignment horizontal="center"/>
    </xf>
    <xf numFmtId="0" fontId="19" fillId="40" borderId="17" xfId="0" applyFont="1" applyFill="1" applyBorder="1" applyAlignment="1">
      <alignment horizontal="center"/>
    </xf>
    <xf numFmtId="0" fontId="19" fillId="35" borderId="16" xfId="0" applyFont="1" applyFill="1" applyBorder="1" applyAlignment="1">
      <alignment horizontal="center"/>
    </xf>
    <xf numFmtId="0" fontId="19" fillId="35" borderId="17" xfId="0" applyFont="1" applyFill="1" applyBorder="1" applyAlignment="1">
      <alignment horizontal="center"/>
    </xf>
    <xf numFmtId="0" fontId="21" fillId="49" borderId="18" xfId="0" quotePrefix="1" applyFont="1" applyFill="1" applyBorder="1" applyAlignment="1">
      <alignment horizontal="center" vertical="center"/>
    </xf>
    <xf numFmtId="0" fontId="21" fillId="49" borderId="14" xfId="0" quotePrefix="1" applyFont="1" applyFill="1" applyBorder="1" applyAlignment="1">
      <alignment horizontal="center" vertical="center"/>
    </xf>
    <xf numFmtId="0" fontId="21" fillId="49" borderId="11" xfId="0" quotePrefix="1" applyFont="1" applyFill="1" applyBorder="1" applyAlignment="1">
      <alignment horizontal="center" vertical="center"/>
    </xf>
    <xf numFmtId="169" fontId="33" fillId="46" borderId="20" xfId="0" applyNumberFormat="1" applyFont="1" applyFill="1" applyBorder="1" applyAlignment="1">
      <alignment horizontal="center" vertical="center"/>
    </xf>
    <xf numFmtId="0" fontId="21" fillId="44" borderId="10" xfId="0" quotePrefix="1" applyFont="1" applyFill="1" applyBorder="1" applyAlignment="1">
      <alignment horizontal="center" vertical="center"/>
    </xf>
    <xf numFmtId="0" fontId="21" fillId="48" borderId="18" xfId="0" quotePrefix="1" applyFont="1" applyFill="1" applyBorder="1" applyAlignment="1">
      <alignment horizontal="center" vertical="center"/>
    </xf>
    <xf numFmtId="0" fontId="21" fillId="48" borderId="11" xfId="0" quotePrefix="1" applyFont="1" applyFill="1" applyBorder="1" applyAlignment="1">
      <alignment horizontal="center" vertical="center"/>
    </xf>
    <xf numFmtId="169" fontId="33" fillId="46" borderId="27" xfId="0" applyNumberFormat="1" applyFont="1" applyFill="1" applyBorder="1" applyAlignment="1">
      <alignment horizontal="center" vertical="center"/>
    </xf>
    <xf numFmtId="169" fontId="33" fillId="46" borderId="28" xfId="0" applyNumberFormat="1" applyFont="1" applyFill="1" applyBorder="1" applyAlignment="1">
      <alignment horizontal="center" vertical="center"/>
    </xf>
    <xf numFmtId="0" fontId="21" fillId="48" borderId="10" xfId="0" quotePrefix="1" applyFont="1" applyFill="1" applyBorder="1" applyAlignment="1">
      <alignment horizontal="center" vertical="center"/>
    </xf>
    <xf numFmtId="169" fontId="20" fillId="34" borderId="16" xfId="0" applyNumberFormat="1" applyFont="1" applyFill="1" applyBorder="1" applyAlignment="1">
      <alignment horizontal="center" vertical="center" wrapText="1"/>
    </xf>
    <xf numFmtId="169" fontId="20" fillId="34" borderId="17" xfId="0" applyNumberFormat="1" applyFont="1" applyFill="1" applyBorder="1" applyAlignment="1">
      <alignment horizontal="center" vertical="center" wrapText="1"/>
    </xf>
    <xf numFmtId="169" fontId="20" fillId="42" borderId="10" xfId="0" applyNumberFormat="1" applyFont="1" applyFill="1" applyBorder="1" applyAlignment="1">
      <alignment horizontal="center" vertical="center" wrapText="1"/>
    </xf>
    <xf numFmtId="0" fontId="21" fillId="45" borderId="10" xfId="0" quotePrefix="1" applyFont="1" applyFill="1" applyBorder="1" applyAlignment="1">
      <alignment horizontal="center" vertical="center"/>
    </xf>
    <xf numFmtId="0" fontId="21" fillId="45" borderId="25" xfId="0" quotePrefix="1" applyFont="1" applyFill="1" applyBorder="1" applyAlignment="1">
      <alignment horizontal="center" vertical="center"/>
    </xf>
    <xf numFmtId="0" fontId="20" fillId="35" borderId="16" xfId="0" applyFont="1" applyFill="1" applyBorder="1" applyAlignment="1">
      <alignment horizontal="center"/>
    </xf>
    <xf numFmtId="0" fontId="20" fillId="35" borderId="17" xfId="0" applyFont="1" applyFill="1" applyBorder="1" applyAlignment="1">
      <alignment horizontal="center"/>
    </xf>
    <xf numFmtId="0" fontId="21" fillId="48" borderId="25" xfId="0" quotePrefix="1" applyFont="1" applyFill="1" applyBorder="1" applyAlignment="1">
      <alignment horizontal="center" vertical="center"/>
    </xf>
    <xf numFmtId="0" fontId="21" fillId="50" borderId="10" xfId="0" quotePrefix="1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4"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ont>
        <b/>
        <i val="0"/>
        <condense val="0"/>
        <extend val="0"/>
        <color indexed="8"/>
      </font>
      <fill>
        <patternFill>
          <bgColor indexed="48"/>
        </patternFill>
      </fill>
    </dxf>
    <dxf>
      <font>
        <b/>
        <i val="0"/>
        <condense val="0"/>
        <extend val="0"/>
        <color indexed="8"/>
      </font>
      <fill>
        <patternFill>
          <bgColor indexed="43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48"/>
        </patternFill>
      </fill>
    </dxf>
    <dxf>
      <font>
        <b/>
        <i val="0"/>
        <condense val="0"/>
        <extend val="0"/>
        <color indexed="8"/>
      </font>
      <fill>
        <patternFill>
          <bgColor indexed="43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66FF66"/>
      <color rgb="FF00FF00"/>
      <color rgb="FF00CC66"/>
      <color rgb="FF33CC33"/>
      <color rgb="FFCCFFCC"/>
      <color rgb="FF66FF99"/>
      <color rgb="FFFFFF99"/>
      <color rgb="FF339933"/>
      <color rgb="FF99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LJava/2019su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sum"/>
    </sheetNames>
    <sheetDataSet>
      <sheetData sheetId="0">
        <row r="1">
          <cell r="A1" t="str">
            <v>Team</v>
          </cell>
          <cell r="B1" t="str">
            <v>OPP Passes - Final Third - Successful</v>
          </cell>
          <cell r="C1" t="str">
            <v>OPP Touches - Penalty Area</v>
          </cell>
          <cell r="D1" t="str">
            <v>OPP Goal Attempts</v>
          </cell>
          <cell r="E1" t="str">
            <v>OPP Shots - Inside Box</v>
          </cell>
          <cell r="F1" t="str">
            <v>OPP Big Chances Total</v>
          </cell>
          <cell r="G1" t="str">
            <v>OPP Shots On Target</v>
          </cell>
          <cell r="H1" t="str">
            <v>OPP xG Expected Goals</v>
          </cell>
          <cell r="I1" t="str">
            <v>OPP Goals</v>
          </cell>
          <cell r="J1" t="str">
            <v xml:space="preserve"> Passes - Final Third - Successful</v>
          </cell>
          <cell r="K1" t="str">
            <v xml:space="preserve"> Touches - Penalty Area</v>
          </cell>
          <cell r="L1" t="str">
            <v xml:space="preserve"> Goal Attempts</v>
          </cell>
          <cell r="M1" t="str">
            <v xml:space="preserve"> Shots - Inside Box</v>
          </cell>
          <cell r="N1" t="str">
            <v xml:space="preserve"> Big Chances Total</v>
          </cell>
          <cell r="O1" t="str">
            <v xml:space="preserve"> Shots On Target</v>
          </cell>
          <cell r="P1" t="str">
            <v xml:space="preserve"> xG Expected Goals</v>
          </cell>
          <cell r="Q1" t="str">
            <v xml:space="preserve"> Goals</v>
          </cell>
          <cell r="R1" t="str">
            <v xml:space="preserve"> Games Played</v>
          </cell>
          <cell r="S1" t="str">
            <v>UxG</v>
          </cell>
          <cell r="T1" t="str">
            <v>UxGA</v>
          </cell>
        </row>
        <row r="2">
          <cell r="A2" t="str">
            <v>Tottenham Hotspur</v>
          </cell>
          <cell r="B2">
            <v>2164</v>
          </cell>
          <cell r="C2">
            <v>729</v>
          </cell>
          <cell r="D2">
            <v>397</v>
          </cell>
          <cell r="E2">
            <v>255</v>
          </cell>
          <cell r="F2">
            <v>47</v>
          </cell>
          <cell r="G2">
            <v>138</v>
          </cell>
          <cell r="H2">
            <v>41.29</v>
          </cell>
          <cell r="I2">
            <v>39</v>
          </cell>
          <cell r="J2">
            <v>2294</v>
          </cell>
          <cell r="K2">
            <v>582</v>
          </cell>
          <cell r="L2">
            <v>339</v>
          </cell>
          <cell r="M2">
            <v>211</v>
          </cell>
          <cell r="N2">
            <v>56</v>
          </cell>
          <cell r="O2">
            <v>126</v>
          </cell>
          <cell r="P2">
            <v>37.780003000000001</v>
          </cell>
          <cell r="Q2">
            <v>46</v>
          </cell>
          <cell r="R2">
            <v>28</v>
          </cell>
          <cell r="S2">
            <v>38.385123999999998</v>
          </cell>
          <cell r="T2">
            <v>40.642879999999998</v>
          </cell>
        </row>
        <row r="3">
          <cell r="A3" t="str">
            <v>Liverpool</v>
          </cell>
          <cell r="B3">
            <v>1346</v>
          </cell>
          <cell r="C3">
            <v>480</v>
          </cell>
          <cell r="D3">
            <v>267</v>
          </cell>
          <cell r="E3">
            <v>167</v>
          </cell>
          <cell r="F3">
            <v>45</v>
          </cell>
          <cell r="G3">
            <v>80</v>
          </cell>
          <cell r="H3">
            <v>26.39</v>
          </cell>
          <cell r="I3">
            <v>20</v>
          </cell>
          <cell r="J3">
            <v>3053</v>
          </cell>
          <cell r="K3">
            <v>909</v>
          </cell>
          <cell r="L3">
            <v>438</v>
          </cell>
          <cell r="M3">
            <v>313</v>
          </cell>
          <cell r="N3">
            <v>86</v>
          </cell>
          <cell r="O3">
            <v>168</v>
          </cell>
          <cell r="P3">
            <v>54.26</v>
          </cell>
          <cell r="Q3">
            <v>64</v>
          </cell>
          <cell r="R3">
            <v>28</v>
          </cell>
          <cell r="S3">
            <v>59.063324000000001</v>
          </cell>
          <cell r="T3">
            <v>27.372723000000001</v>
          </cell>
        </row>
        <row r="4">
          <cell r="A4" t="str">
            <v>Wolverhampton Wanderers</v>
          </cell>
          <cell r="B4">
            <v>2183</v>
          </cell>
          <cell r="C4">
            <v>561</v>
          </cell>
          <cell r="D4">
            <v>322</v>
          </cell>
          <cell r="E4">
            <v>205</v>
          </cell>
          <cell r="F4">
            <v>43</v>
          </cell>
          <cell r="G4">
            <v>109</v>
          </cell>
          <cell r="H4">
            <v>30.98</v>
          </cell>
          <cell r="I4">
            <v>34</v>
          </cell>
          <cell r="J4">
            <v>1759</v>
          </cell>
          <cell r="K4">
            <v>648</v>
          </cell>
          <cell r="L4">
            <v>361</v>
          </cell>
          <cell r="M4">
            <v>238</v>
          </cell>
          <cell r="N4">
            <v>69</v>
          </cell>
          <cell r="O4">
            <v>115</v>
          </cell>
          <cell r="P4">
            <v>43.23</v>
          </cell>
          <cell r="Q4">
            <v>41</v>
          </cell>
          <cell r="R4">
            <v>28</v>
          </cell>
          <cell r="S4">
            <v>43.357475000000001</v>
          </cell>
          <cell r="T4">
            <v>30.406175999999999</v>
          </cell>
        </row>
        <row r="5">
          <cell r="A5" t="str">
            <v>Sheffield United</v>
          </cell>
          <cell r="B5">
            <v>2349</v>
          </cell>
          <cell r="C5">
            <v>588</v>
          </cell>
          <cell r="D5">
            <v>306</v>
          </cell>
          <cell r="E5">
            <v>183</v>
          </cell>
          <cell r="F5">
            <v>50</v>
          </cell>
          <cell r="G5">
            <v>91</v>
          </cell>
          <cell r="H5">
            <v>34.909996</v>
          </cell>
          <cell r="I5">
            <v>25</v>
          </cell>
          <cell r="J5">
            <v>2066</v>
          </cell>
          <cell r="K5">
            <v>558</v>
          </cell>
          <cell r="L5">
            <v>276</v>
          </cell>
          <cell r="M5">
            <v>201</v>
          </cell>
          <cell r="N5">
            <v>58</v>
          </cell>
          <cell r="O5">
            <v>85</v>
          </cell>
          <cell r="P5">
            <v>33.520000000000003</v>
          </cell>
          <cell r="Q5">
            <v>29</v>
          </cell>
          <cell r="R5">
            <v>27</v>
          </cell>
          <cell r="S5">
            <v>35.329956000000003</v>
          </cell>
          <cell r="T5">
            <v>34.448259999999998</v>
          </cell>
        </row>
        <row r="6">
          <cell r="A6" t="str">
            <v>Aston Villa</v>
          </cell>
          <cell r="B6">
            <v>2633</v>
          </cell>
          <cell r="C6">
            <v>906</v>
          </cell>
          <cell r="D6">
            <v>492</v>
          </cell>
          <cell r="E6">
            <v>330</v>
          </cell>
          <cell r="F6">
            <v>86</v>
          </cell>
          <cell r="G6">
            <v>147</v>
          </cell>
          <cell r="H6">
            <v>56.940002</v>
          </cell>
          <cell r="I6">
            <v>52</v>
          </cell>
          <cell r="J6">
            <v>1768</v>
          </cell>
          <cell r="K6">
            <v>560</v>
          </cell>
          <cell r="L6">
            <v>339</v>
          </cell>
          <cell r="M6">
            <v>214</v>
          </cell>
          <cell r="N6">
            <v>47</v>
          </cell>
          <cell r="O6">
            <v>114</v>
          </cell>
          <cell r="P6">
            <v>33.789997</v>
          </cell>
          <cell r="Q6">
            <v>34</v>
          </cell>
          <cell r="R6">
            <v>27</v>
          </cell>
          <cell r="S6">
            <v>33.266193000000001</v>
          </cell>
          <cell r="T6">
            <v>58.474795999999998</v>
          </cell>
        </row>
        <row r="7">
          <cell r="A7" t="str">
            <v>Manchester City</v>
          </cell>
          <cell r="B7">
            <v>1145</v>
          </cell>
          <cell r="C7">
            <v>373</v>
          </cell>
          <cell r="D7">
            <v>199</v>
          </cell>
          <cell r="E7">
            <v>141</v>
          </cell>
          <cell r="F7">
            <v>43</v>
          </cell>
          <cell r="G7">
            <v>82</v>
          </cell>
          <cell r="H7">
            <v>26.450002999999999</v>
          </cell>
          <cell r="I7">
            <v>29</v>
          </cell>
          <cell r="J7">
            <v>4383</v>
          </cell>
          <cell r="K7">
            <v>1187</v>
          </cell>
          <cell r="L7">
            <v>535</v>
          </cell>
          <cell r="M7">
            <v>363</v>
          </cell>
          <cell r="N7">
            <v>102</v>
          </cell>
          <cell r="O7">
            <v>185</v>
          </cell>
          <cell r="P7">
            <v>67.02</v>
          </cell>
          <cell r="Q7">
            <v>68</v>
          </cell>
          <cell r="R7">
            <v>27</v>
          </cell>
          <cell r="S7">
            <v>71.943079999999995</v>
          </cell>
          <cell r="T7">
            <v>26.094805000000001</v>
          </cell>
        </row>
        <row r="8">
          <cell r="A8" t="str">
            <v>Newcastle United</v>
          </cell>
          <cell r="B8">
            <v>3359</v>
          </cell>
          <cell r="C8">
            <v>796</v>
          </cell>
          <cell r="D8">
            <v>437</v>
          </cell>
          <cell r="E8">
            <v>282</v>
          </cell>
          <cell r="F8">
            <v>74</v>
          </cell>
          <cell r="G8">
            <v>154</v>
          </cell>
          <cell r="H8">
            <v>50.99</v>
          </cell>
          <cell r="I8">
            <v>41</v>
          </cell>
          <cell r="J8">
            <v>1169</v>
          </cell>
          <cell r="K8">
            <v>416</v>
          </cell>
          <cell r="L8">
            <v>286</v>
          </cell>
          <cell r="M8">
            <v>160</v>
          </cell>
          <cell r="N8">
            <v>34</v>
          </cell>
          <cell r="O8">
            <v>90</v>
          </cell>
          <cell r="P8">
            <v>23.18</v>
          </cell>
          <cell r="Q8">
            <v>24</v>
          </cell>
          <cell r="R8">
            <v>28</v>
          </cell>
          <cell r="S8">
            <v>22.574943999999999</v>
          </cell>
          <cell r="T8">
            <v>51.357689999999998</v>
          </cell>
        </row>
        <row r="9">
          <cell r="A9" t="str">
            <v>Brighton and Hove Albion</v>
          </cell>
          <cell r="B9">
            <v>1850</v>
          </cell>
          <cell r="C9">
            <v>668</v>
          </cell>
          <cell r="D9">
            <v>347</v>
          </cell>
          <cell r="E9">
            <v>240</v>
          </cell>
          <cell r="F9">
            <v>63</v>
          </cell>
          <cell r="G9">
            <v>129</v>
          </cell>
          <cell r="H9">
            <v>39.749996000000003</v>
          </cell>
          <cell r="I9">
            <v>40</v>
          </cell>
          <cell r="J9">
            <v>2248</v>
          </cell>
          <cell r="K9">
            <v>628</v>
          </cell>
          <cell r="L9">
            <v>369</v>
          </cell>
          <cell r="M9">
            <v>227</v>
          </cell>
          <cell r="N9">
            <v>52</v>
          </cell>
          <cell r="O9">
            <v>118</v>
          </cell>
          <cell r="P9">
            <v>37.119999999999997</v>
          </cell>
          <cell r="Q9">
            <v>32</v>
          </cell>
          <cell r="R9">
            <v>28</v>
          </cell>
          <cell r="S9">
            <v>38.550488000000001</v>
          </cell>
          <cell r="T9">
            <v>42.785102999999999</v>
          </cell>
        </row>
        <row r="10">
          <cell r="A10" t="str">
            <v>West Ham United</v>
          </cell>
          <cell r="B10">
            <v>2366</v>
          </cell>
          <cell r="C10">
            <v>760</v>
          </cell>
          <cell r="D10">
            <v>382</v>
          </cell>
          <cell r="E10">
            <v>270</v>
          </cell>
          <cell r="F10">
            <v>88</v>
          </cell>
          <cell r="G10">
            <v>148</v>
          </cell>
          <cell r="H10">
            <v>52.230003000000004</v>
          </cell>
          <cell r="I10">
            <v>49</v>
          </cell>
          <cell r="J10">
            <v>1919</v>
          </cell>
          <cell r="K10">
            <v>564</v>
          </cell>
          <cell r="L10">
            <v>287</v>
          </cell>
          <cell r="M10">
            <v>205</v>
          </cell>
          <cell r="N10">
            <v>45</v>
          </cell>
          <cell r="O10">
            <v>120</v>
          </cell>
          <cell r="P10">
            <v>33.489998</v>
          </cell>
          <cell r="Q10">
            <v>35</v>
          </cell>
          <cell r="R10">
            <v>28</v>
          </cell>
          <cell r="S10">
            <v>32.868523000000003</v>
          </cell>
          <cell r="T10">
            <v>55.229846999999999</v>
          </cell>
        </row>
        <row r="11">
          <cell r="A11" t="str">
            <v>Burnley</v>
          </cell>
          <cell r="B11">
            <v>2541</v>
          </cell>
          <cell r="C11">
            <v>680</v>
          </cell>
          <cell r="D11">
            <v>391</v>
          </cell>
          <cell r="E11">
            <v>226</v>
          </cell>
          <cell r="F11">
            <v>51</v>
          </cell>
          <cell r="G11">
            <v>124</v>
          </cell>
          <cell r="H11">
            <v>38.130004999999997</v>
          </cell>
          <cell r="I11">
            <v>39</v>
          </cell>
          <cell r="J11">
            <v>1151</v>
          </cell>
          <cell r="K11">
            <v>442</v>
          </cell>
          <cell r="L11">
            <v>280</v>
          </cell>
          <cell r="M11">
            <v>188</v>
          </cell>
          <cell r="N11">
            <v>61</v>
          </cell>
          <cell r="O11">
            <v>93</v>
          </cell>
          <cell r="P11">
            <v>35.859997</v>
          </cell>
          <cell r="Q11">
            <v>33</v>
          </cell>
          <cell r="R11">
            <v>28</v>
          </cell>
          <cell r="S11">
            <v>36.391857000000002</v>
          </cell>
          <cell r="T11">
            <v>39.254215000000002</v>
          </cell>
        </row>
        <row r="12">
          <cell r="A12" t="str">
            <v>Norwich City</v>
          </cell>
          <cell r="B12">
            <v>2758</v>
          </cell>
          <cell r="C12">
            <v>842</v>
          </cell>
          <cell r="D12">
            <v>438</v>
          </cell>
          <cell r="E12">
            <v>285</v>
          </cell>
          <cell r="F12">
            <v>67</v>
          </cell>
          <cell r="G12">
            <v>150</v>
          </cell>
          <cell r="H12">
            <v>49.45</v>
          </cell>
          <cell r="I12">
            <v>51</v>
          </cell>
          <cell r="J12">
            <v>2016</v>
          </cell>
          <cell r="K12">
            <v>588</v>
          </cell>
          <cell r="L12">
            <v>323</v>
          </cell>
          <cell r="M12">
            <v>201</v>
          </cell>
          <cell r="N12">
            <v>34</v>
          </cell>
          <cell r="O12">
            <v>108</v>
          </cell>
          <cell r="P12">
            <v>29.91</v>
          </cell>
          <cell r="Q12">
            <v>25</v>
          </cell>
          <cell r="R12">
            <v>28</v>
          </cell>
          <cell r="S12">
            <v>29.534716</v>
          </cell>
          <cell r="T12">
            <v>52.432693</v>
          </cell>
        </row>
        <row r="13">
          <cell r="A13" t="str">
            <v>Bournemouth</v>
          </cell>
          <cell r="B13">
            <v>2458</v>
          </cell>
          <cell r="C13">
            <v>766</v>
          </cell>
          <cell r="D13">
            <v>437</v>
          </cell>
          <cell r="E13">
            <v>261</v>
          </cell>
          <cell r="F13">
            <v>64</v>
          </cell>
          <cell r="G13">
            <v>143</v>
          </cell>
          <cell r="H13">
            <v>47.699992999999999</v>
          </cell>
          <cell r="I13">
            <v>45</v>
          </cell>
          <cell r="J13">
            <v>1617</v>
          </cell>
          <cell r="K13">
            <v>523</v>
          </cell>
          <cell r="L13">
            <v>291</v>
          </cell>
          <cell r="M13">
            <v>186</v>
          </cell>
          <cell r="N13">
            <v>47</v>
          </cell>
          <cell r="O13">
            <v>94</v>
          </cell>
          <cell r="P13">
            <v>32.43</v>
          </cell>
          <cell r="Q13">
            <v>28</v>
          </cell>
          <cell r="R13">
            <v>28</v>
          </cell>
          <cell r="S13">
            <v>33.021976000000002</v>
          </cell>
          <cell r="T13">
            <v>47.671909999999997</v>
          </cell>
        </row>
        <row r="14">
          <cell r="A14" t="str">
            <v>Crystal Palace</v>
          </cell>
          <cell r="B14">
            <v>2478</v>
          </cell>
          <cell r="C14">
            <v>709</v>
          </cell>
          <cell r="D14">
            <v>385</v>
          </cell>
          <cell r="E14">
            <v>244</v>
          </cell>
          <cell r="F14">
            <v>59</v>
          </cell>
          <cell r="G14">
            <v>126</v>
          </cell>
          <cell r="H14">
            <v>43.64</v>
          </cell>
          <cell r="I14">
            <v>32</v>
          </cell>
          <cell r="J14">
            <v>1549</v>
          </cell>
          <cell r="K14">
            <v>634</v>
          </cell>
          <cell r="L14">
            <v>277</v>
          </cell>
          <cell r="M14">
            <v>187</v>
          </cell>
          <cell r="N14">
            <v>33</v>
          </cell>
          <cell r="O14">
            <v>89</v>
          </cell>
          <cell r="P14">
            <v>28.340001999999998</v>
          </cell>
          <cell r="Q14">
            <v>25</v>
          </cell>
          <cell r="R14">
            <v>28</v>
          </cell>
          <cell r="S14">
            <v>27.020872000000001</v>
          </cell>
          <cell r="T14">
            <v>42.920470000000002</v>
          </cell>
        </row>
        <row r="15">
          <cell r="A15" t="str">
            <v>Southampton</v>
          </cell>
          <cell r="B15">
            <v>1910</v>
          </cell>
          <cell r="C15">
            <v>694</v>
          </cell>
          <cell r="D15">
            <v>340</v>
          </cell>
          <cell r="E15">
            <v>231</v>
          </cell>
          <cell r="F15">
            <v>65</v>
          </cell>
          <cell r="G15">
            <v>133</v>
          </cell>
          <cell r="H15">
            <v>39.069996000000003</v>
          </cell>
          <cell r="I15">
            <v>51</v>
          </cell>
          <cell r="J15">
            <v>1581</v>
          </cell>
          <cell r="K15">
            <v>623</v>
          </cell>
          <cell r="L15">
            <v>365</v>
          </cell>
          <cell r="M15">
            <v>218</v>
          </cell>
          <cell r="N15">
            <v>55</v>
          </cell>
          <cell r="O15">
            <v>124</v>
          </cell>
          <cell r="P15">
            <v>41.2</v>
          </cell>
          <cell r="Q15">
            <v>35</v>
          </cell>
          <cell r="R15">
            <v>28</v>
          </cell>
          <cell r="S15">
            <v>40.623399999999997</v>
          </cell>
          <cell r="T15">
            <v>41.773494999999997</v>
          </cell>
        </row>
        <row r="16">
          <cell r="A16" t="str">
            <v>Leicester City</v>
          </cell>
          <cell r="B16">
            <v>1850</v>
          </cell>
          <cell r="C16">
            <v>572</v>
          </cell>
          <cell r="D16">
            <v>303</v>
          </cell>
          <cell r="E16">
            <v>198</v>
          </cell>
          <cell r="F16">
            <v>49</v>
          </cell>
          <cell r="G16">
            <v>107</v>
          </cell>
          <cell r="H16">
            <v>34.79</v>
          </cell>
          <cell r="I16">
            <v>28</v>
          </cell>
          <cell r="J16">
            <v>2487</v>
          </cell>
          <cell r="K16">
            <v>735</v>
          </cell>
          <cell r="L16">
            <v>390</v>
          </cell>
          <cell r="M16">
            <v>245</v>
          </cell>
          <cell r="N16">
            <v>69</v>
          </cell>
          <cell r="O16">
            <v>146</v>
          </cell>
          <cell r="P16">
            <v>46.93</v>
          </cell>
          <cell r="Q16">
            <v>54</v>
          </cell>
          <cell r="R16">
            <v>28</v>
          </cell>
          <cell r="S16">
            <v>44.575558000000001</v>
          </cell>
          <cell r="T16">
            <v>36.06317</v>
          </cell>
        </row>
        <row r="17">
          <cell r="A17" t="str">
            <v>Watford</v>
          </cell>
          <cell r="B17">
            <v>2393</v>
          </cell>
          <cell r="C17">
            <v>665</v>
          </cell>
          <cell r="D17">
            <v>361</v>
          </cell>
          <cell r="E17">
            <v>235</v>
          </cell>
          <cell r="F17">
            <v>59</v>
          </cell>
          <cell r="G17">
            <v>127</v>
          </cell>
          <cell r="H17">
            <v>43.730003000000004</v>
          </cell>
          <cell r="I17">
            <v>43</v>
          </cell>
          <cell r="J17">
            <v>1689</v>
          </cell>
          <cell r="K17">
            <v>629</v>
          </cell>
          <cell r="L17">
            <v>320</v>
          </cell>
          <cell r="M17">
            <v>206</v>
          </cell>
          <cell r="N17">
            <v>51</v>
          </cell>
          <cell r="O17">
            <v>89</v>
          </cell>
          <cell r="P17">
            <v>35.719996999999999</v>
          </cell>
          <cell r="Q17">
            <v>27</v>
          </cell>
          <cell r="R17">
            <v>28</v>
          </cell>
          <cell r="S17">
            <v>36.546897999999999</v>
          </cell>
          <cell r="T17">
            <v>43.136493999999999</v>
          </cell>
        </row>
        <row r="18">
          <cell r="A18" t="str">
            <v>Arsenal</v>
          </cell>
          <cell r="B18">
            <v>2117</v>
          </cell>
          <cell r="C18">
            <v>706</v>
          </cell>
          <cell r="D18">
            <v>401</v>
          </cell>
          <cell r="E18">
            <v>245</v>
          </cell>
          <cell r="F18">
            <v>52</v>
          </cell>
          <cell r="G18">
            <v>133</v>
          </cell>
          <cell r="H18">
            <v>39.1</v>
          </cell>
          <cell r="I18">
            <v>36</v>
          </cell>
          <cell r="J18">
            <v>2278</v>
          </cell>
          <cell r="K18">
            <v>662</v>
          </cell>
          <cell r="L18">
            <v>303</v>
          </cell>
          <cell r="M18">
            <v>209</v>
          </cell>
          <cell r="N18">
            <v>48</v>
          </cell>
          <cell r="O18">
            <v>106</v>
          </cell>
          <cell r="P18">
            <v>34.989994000000003</v>
          </cell>
          <cell r="Q18">
            <v>39</v>
          </cell>
          <cell r="R18">
            <v>27</v>
          </cell>
          <cell r="S18">
            <v>36.872047000000002</v>
          </cell>
          <cell r="T18">
            <v>39.249924</v>
          </cell>
        </row>
        <row r="19">
          <cell r="A19" t="str">
            <v>Chelsea</v>
          </cell>
          <cell r="B19">
            <v>1449</v>
          </cell>
          <cell r="C19">
            <v>459</v>
          </cell>
          <cell r="D19">
            <v>244</v>
          </cell>
          <cell r="E19">
            <v>167</v>
          </cell>
          <cell r="F19">
            <v>46</v>
          </cell>
          <cell r="G19">
            <v>85</v>
          </cell>
          <cell r="H19">
            <v>27.840001999999998</v>
          </cell>
          <cell r="I19">
            <v>39</v>
          </cell>
          <cell r="J19">
            <v>3089</v>
          </cell>
          <cell r="K19">
            <v>818</v>
          </cell>
          <cell r="L19">
            <v>464</v>
          </cell>
          <cell r="M19">
            <v>303</v>
          </cell>
          <cell r="N19">
            <v>75</v>
          </cell>
          <cell r="O19">
            <v>155</v>
          </cell>
          <cell r="P19">
            <v>50.02</v>
          </cell>
          <cell r="Q19">
            <v>47</v>
          </cell>
          <cell r="R19">
            <v>28</v>
          </cell>
          <cell r="S19">
            <v>53.471446999999998</v>
          </cell>
          <cell r="T19">
            <v>30.208449999999999</v>
          </cell>
        </row>
        <row r="20">
          <cell r="A20" t="str">
            <v>Manchester United</v>
          </cell>
          <cell r="B20">
            <v>1894</v>
          </cell>
          <cell r="C20">
            <v>596</v>
          </cell>
          <cell r="D20">
            <v>297</v>
          </cell>
          <cell r="E20">
            <v>186</v>
          </cell>
          <cell r="F20">
            <v>43</v>
          </cell>
          <cell r="G20">
            <v>101</v>
          </cell>
          <cell r="H20">
            <v>29.590001999999998</v>
          </cell>
          <cell r="I20">
            <v>30</v>
          </cell>
          <cell r="J20">
            <v>2929</v>
          </cell>
          <cell r="K20">
            <v>680</v>
          </cell>
          <cell r="L20">
            <v>417</v>
          </cell>
          <cell r="M20">
            <v>220</v>
          </cell>
          <cell r="N20">
            <v>59</v>
          </cell>
          <cell r="O20">
            <v>158</v>
          </cell>
          <cell r="P20">
            <v>45.6</v>
          </cell>
          <cell r="Q20">
            <v>42</v>
          </cell>
          <cell r="R20">
            <v>28</v>
          </cell>
          <cell r="S20">
            <v>46.580770000000001</v>
          </cell>
          <cell r="T20">
            <v>29.1541</v>
          </cell>
        </row>
        <row r="21">
          <cell r="A21" t="str">
            <v>Everton</v>
          </cell>
          <cell r="B21">
            <v>1649</v>
          </cell>
          <cell r="C21">
            <v>560</v>
          </cell>
          <cell r="D21">
            <v>298</v>
          </cell>
          <cell r="E21">
            <v>206</v>
          </cell>
          <cell r="F21">
            <v>52</v>
          </cell>
          <cell r="G21">
            <v>108</v>
          </cell>
          <cell r="H21">
            <v>35.020000000000003</v>
          </cell>
          <cell r="I21">
            <v>42</v>
          </cell>
          <cell r="J21">
            <v>1847</v>
          </cell>
          <cell r="K21">
            <v>724</v>
          </cell>
          <cell r="L21">
            <v>384</v>
          </cell>
          <cell r="M21">
            <v>262</v>
          </cell>
          <cell r="N21">
            <v>65</v>
          </cell>
          <cell r="O21">
            <v>132</v>
          </cell>
          <cell r="P21">
            <v>43.600002000000003</v>
          </cell>
          <cell r="Q21">
            <v>37</v>
          </cell>
          <cell r="R21">
            <v>28</v>
          </cell>
          <cell r="S21">
            <v>43.833995999999999</v>
          </cell>
          <cell r="T21">
            <v>35.135463999999999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I27"/>
  <sheetViews>
    <sheetView workbookViewId="0">
      <pane xSplit="4" topLeftCell="E1" activePane="topRight" state="frozen"/>
      <selection activeCell="C55" sqref="C55"/>
      <selection pane="topRight" activeCell="Q24" sqref="Q24"/>
    </sheetView>
  </sheetViews>
  <sheetFormatPr defaultColWidth="9.109375" defaultRowHeight="12" x14ac:dyDescent="0.25"/>
  <cols>
    <col min="1" max="3" width="9.109375" style="1" hidden="1" customWidth="1"/>
    <col min="4" max="4" width="6.6640625" style="1" customWidth="1"/>
    <col min="5" max="15" width="5.6640625" style="1" customWidth="1"/>
    <col min="16" max="29" width="6.6640625" style="1" customWidth="1"/>
    <col min="30" max="30" width="2.6640625" style="1" customWidth="1"/>
    <col min="31" max="34" width="5.33203125" style="1" customWidth="1"/>
    <col min="35" max="36" width="9.109375" style="1" customWidth="1"/>
    <col min="37" max="16384" width="9.109375" style="1"/>
  </cols>
  <sheetData>
    <row r="1" spans="1:35" ht="48" x14ac:dyDescent="0.25">
      <c r="B1" s="1" t="s">
        <v>108</v>
      </c>
      <c r="C1" s="1" t="s">
        <v>109</v>
      </c>
      <c r="D1" s="4" t="s">
        <v>0</v>
      </c>
      <c r="E1" s="4" t="s">
        <v>44</v>
      </c>
      <c r="F1" s="4" t="s">
        <v>38</v>
      </c>
      <c r="G1" s="4" t="s">
        <v>64</v>
      </c>
      <c r="H1" s="4" t="s">
        <v>65</v>
      </c>
      <c r="I1" s="4" t="s">
        <v>39</v>
      </c>
      <c r="J1" s="4" t="s">
        <v>14</v>
      </c>
      <c r="K1" s="4" t="s">
        <v>40</v>
      </c>
      <c r="L1" s="4" t="s">
        <v>66</v>
      </c>
      <c r="M1" s="4" t="s">
        <v>67</v>
      </c>
      <c r="N1" s="4" t="s">
        <v>41</v>
      </c>
      <c r="O1" s="4" t="s">
        <v>42</v>
      </c>
      <c r="P1" s="4" t="s">
        <v>16</v>
      </c>
      <c r="Q1" s="4" t="s">
        <v>43</v>
      </c>
      <c r="R1" s="10" t="s">
        <v>77</v>
      </c>
      <c r="S1" s="10" t="s">
        <v>47</v>
      </c>
      <c r="T1" s="10" t="s">
        <v>79</v>
      </c>
      <c r="U1" s="10" t="s">
        <v>47</v>
      </c>
      <c r="V1" s="14" t="s">
        <v>49</v>
      </c>
      <c r="W1" s="14" t="s">
        <v>48</v>
      </c>
      <c r="X1" s="14" t="s">
        <v>47</v>
      </c>
      <c r="Y1" s="14" t="s">
        <v>50</v>
      </c>
      <c r="Z1" s="14" t="s">
        <v>51</v>
      </c>
      <c r="AA1" s="14" t="s">
        <v>47</v>
      </c>
      <c r="AB1" s="13" t="s">
        <v>45</v>
      </c>
      <c r="AC1" s="13" t="s">
        <v>46</v>
      </c>
      <c r="AI1" s="13" t="s">
        <v>110</v>
      </c>
    </row>
    <row r="2" spans="1:35" x14ac:dyDescent="0.25">
      <c r="A2" s="1" t="s">
        <v>104</v>
      </c>
      <c r="D2" s="32" t="str">
        <f>Schedule!A2</f>
        <v>ARS</v>
      </c>
      <c r="E2" s="11">
        <f>VLOOKUP($A2,'[1]2019sum'!$A$1:$T$21,6,FALSE)</f>
        <v>52</v>
      </c>
      <c r="F2" s="11">
        <f>VLOOKUP($A2,'[1]2019sum'!$A$1:$T$21,7,FALSE)</f>
        <v>133</v>
      </c>
      <c r="G2" s="27">
        <f>0.5304*(0.3748*E2+1.1738)</f>
        <v>10.959867360000001</v>
      </c>
      <c r="H2" s="27">
        <f>E2-G2</f>
        <v>41.040132639999996</v>
      </c>
      <c r="I2" s="11">
        <f>VLOOKUP($A2,'[1]2019sum'!$A$1:$T$21,9,FALSE)</f>
        <v>36</v>
      </c>
      <c r="J2" s="11">
        <f>VLOOKUP($A2,'[1]2019sum'!$A$1:$T$21,14,FALSE)</f>
        <v>48</v>
      </c>
      <c r="K2" s="11">
        <f>VLOOKUP($A2,'[1]2019sum'!$A$1:$T$21,15,FALSE)</f>
        <v>106</v>
      </c>
      <c r="L2" s="27">
        <f>0.6847*(0.4555*J2-12.437)</f>
        <v>6.4546669000000003</v>
      </c>
      <c r="M2" s="27">
        <f>J2-L2</f>
        <v>41.545333100000001</v>
      </c>
      <c r="N2" s="11">
        <f>VLOOKUP($A2,'[1]2019sum'!$A$1:$T$21,17,FALSE)</f>
        <v>39</v>
      </c>
      <c r="O2" s="11">
        <f>VLOOKUP($A2,'[1]2019sum'!$A$1:$T$21,18,FALSE)</f>
        <v>27</v>
      </c>
      <c r="P2" s="12">
        <f>N2/O2</f>
        <v>1.4444444444444444</v>
      </c>
      <c r="Q2" s="12">
        <f>I2/O2</f>
        <v>1.3333333333333333</v>
      </c>
      <c r="R2" s="12">
        <f>VLOOKUP(D2,xG!$B$2:$G$21,6,FALSE)</f>
        <v>1.3307785370370371</v>
      </c>
      <c r="S2" s="12">
        <f>P2-R2</f>
        <v>0.11366590740740734</v>
      </c>
      <c r="T2" s="12">
        <f>VLOOKUP(D2,xG!$B$24:$G$43,6,FALSE)</f>
        <v>1.4509245185185184</v>
      </c>
      <c r="U2" s="12">
        <f>T2-Q2</f>
        <v>0.11759118518518519</v>
      </c>
      <c r="V2" s="12">
        <f>($AF$3*K2+$AF$4*J2)/O2</f>
        <v>6.8814814814814822</v>
      </c>
      <c r="W2" s="12">
        <f t="shared" ref="W2:W22" si="0">(V2/$V$22)*$P$22</f>
        <v>1.2284058647376817</v>
      </c>
      <c r="X2" s="12">
        <f>P2-W2</f>
        <v>0.21603857970676277</v>
      </c>
      <c r="Y2" s="12">
        <f>($AH$3*F2+$AH$4*E2)/O2</f>
        <v>5.4479629629629631</v>
      </c>
      <c r="Z2" s="12">
        <f t="shared" ref="Z2:Z22" si="1">(Y2/$Y$22)*$P$22</f>
        <v>1.4507798924946407</v>
      </c>
      <c r="AA2" s="12">
        <f>Z2-Q2</f>
        <v>0.11744655916130742</v>
      </c>
      <c r="AB2" s="12">
        <f>IF(X$25="Y",AVERAGE(T2,Z2),IF(X$25="N",Z2,IF(X$25="Only",T2,B2)))</f>
        <v>1.4508522055065796</v>
      </c>
      <c r="AC2" s="12">
        <f>IF(X$25="Y",AVERAGE(R2,W2),IF(X$25="N",W2,IF(X$25="Only",R2,C2)))</f>
        <v>1.2795922008873593</v>
      </c>
      <c r="AD2" s="26"/>
      <c r="AE2" s="143" t="s">
        <v>68</v>
      </c>
      <c r="AF2" s="144"/>
      <c r="AG2" s="145" t="s">
        <v>69</v>
      </c>
      <c r="AH2" s="146"/>
      <c r="AI2" s="7">
        <f>AC2-AB2</f>
        <v>-0.17126000461922031</v>
      </c>
    </row>
    <row r="3" spans="1:35" x14ac:dyDescent="0.25">
      <c r="A3" s="1" t="s">
        <v>117</v>
      </c>
      <c r="D3" s="32" t="str">
        <f>Schedule!A3</f>
        <v>AVL</v>
      </c>
      <c r="E3" s="11">
        <f>VLOOKUP($A3,'[1]2019sum'!$A$1:$T$21,6,FALSE)</f>
        <v>86</v>
      </c>
      <c r="F3" s="11">
        <f>VLOOKUP($A3,'[1]2019sum'!$A$1:$T$21,7,FALSE)</f>
        <v>147</v>
      </c>
      <c r="G3" s="27">
        <f t="shared" ref="G3:G21" si="2">0.5304*(0.3748*E3+1.1738)</f>
        <v>17.718860640000003</v>
      </c>
      <c r="H3" s="27">
        <f t="shared" ref="H3:H21" si="3">E3-G3</f>
        <v>68.281139359999997</v>
      </c>
      <c r="I3" s="11">
        <f>VLOOKUP($A3,'[1]2019sum'!$A$1:$T$21,9,FALSE)</f>
        <v>52</v>
      </c>
      <c r="J3" s="11">
        <f>VLOOKUP($A3,'[1]2019sum'!$A$1:$T$21,14,FALSE)</f>
        <v>47</v>
      </c>
      <c r="K3" s="11">
        <f>VLOOKUP($A3,'[1]2019sum'!$A$1:$T$21,15,FALSE)</f>
        <v>114</v>
      </c>
      <c r="L3" s="27">
        <f t="shared" ref="L3:L21" si="4">0.6847*(0.4555*J3-12.437)</f>
        <v>6.1427860500000007</v>
      </c>
      <c r="M3" s="27">
        <f t="shared" ref="M3:M21" si="5">J3-L3</f>
        <v>40.857213950000002</v>
      </c>
      <c r="N3" s="11">
        <f>VLOOKUP($A3,'[1]2019sum'!$A$1:$T$21,17,FALSE)</f>
        <v>34</v>
      </c>
      <c r="O3" s="11">
        <f>VLOOKUP($A3,'[1]2019sum'!$A$1:$T$21,18,FALSE)</f>
        <v>27</v>
      </c>
      <c r="P3" s="12">
        <f t="shared" ref="P3:P21" si="6">N3/O3</f>
        <v>1.2592592592592593</v>
      </c>
      <c r="Q3" s="12">
        <f t="shared" ref="Q3:Q21" si="7">I3/O3</f>
        <v>1.9259259259259258</v>
      </c>
      <c r="R3" s="12">
        <f>VLOOKUP(D3,xG!$B$2:$G$21,6,FALSE)</f>
        <v>1.2417812962962964</v>
      </c>
      <c r="S3" s="12">
        <f t="shared" ref="S3:S22" si="8">P3-R3</f>
        <v>1.747796296296289E-2</v>
      </c>
      <c r="T3" s="12">
        <f>VLOOKUP(D3,xG!$B$24:$G$43,6,FALSE)</f>
        <v>2.1373110740740744</v>
      </c>
      <c r="U3" s="12">
        <f t="shared" ref="U3:U22" si="9">T3-Q3</f>
        <v>0.21138514814814857</v>
      </c>
      <c r="V3" s="12">
        <f t="shared" ref="V3:V22" si="10">($AF$3*K3+$AF$4*J3)/O3</f>
        <v>7.2296296296296303</v>
      </c>
      <c r="W3" s="12">
        <f t="shared" si="0"/>
        <v>1.2905534165597172</v>
      </c>
      <c r="X3" s="12">
        <f t="shared" ref="X3:X22" si="11">P3-W3</f>
        <v>-3.1294157300457925E-2</v>
      </c>
      <c r="Y3" s="12">
        <f t="shared" ref="Y3:Y22" si="12">($AH$3*F3+$AH$4*E3)/O3</f>
        <v>7.077962962962963</v>
      </c>
      <c r="Z3" s="12">
        <f t="shared" si="1"/>
        <v>1.8848451093183882</v>
      </c>
      <c r="AA3" s="12">
        <f t="shared" ref="AA3:AA22" si="13">Z3-Q3</f>
        <v>-4.1080816607537596E-2</v>
      </c>
      <c r="AB3" s="12">
        <f t="shared" ref="AB3:AB21" si="14">IF(X$25="Y",AVERAGE(T3,Z3),IF(X$25="N",Z3,IF(X$25="Only",T3,B3)))</f>
        <v>2.0110780916962314</v>
      </c>
      <c r="AC3" s="12">
        <f t="shared" ref="AC3:AC21" si="15">IF(X$25="Y",AVERAGE(R3,W3),IF(X$25="N",W3,IF(X$25="Only",R3,C3)))</f>
        <v>1.2661673564280069</v>
      </c>
      <c r="AD3" s="26"/>
      <c r="AE3" s="28" t="s">
        <v>11</v>
      </c>
      <c r="AF3" s="29">
        <v>1.3</v>
      </c>
      <c r="AG3" s="28" t="s">
        <v>11</v>
      </c>
      <c r="AH3" s="29">
        <v>0.71499999999999997</v>
      </c>
      <c r="AI3" s="7">
        <f t="shared" ref="AI3:AI22" si="16">AC3-AB3</f>
        <v>-0.74491073526822449</v>
      </c>
    </row>
    <row r="4" spans="1:35" x14ac:dyDescent="0.25">
      <c r="A4" s="1" t="s">
        <v>99</v>
      </c>
      <c r="D4" s="32" t="str">
        <f>Schedule!A4</f>
        <v>BOU</v>
      </c>
      <c r="E4" s="11">
        <f>VLOOKUP($A4,'[1]2019sum'!$A$1:$T$21,6,FALSE)</f>
        <v>64</v>
      </c>
      <c r="F4" s="11">
        <f>VLOOKUP($A4,'[1]2019sum'!$A$1:$T$21,7,FALSE)</f>
        <v>143</v>
      </c>
      <c r="G4" s="27">
        <f t="shared" si="2"/>
        <v>13.3453944</v>
      </c>
      <c r="H4" s="27">
        <f t="shared" si="3"/>
        <v>50.654605599999996</v>
      </c>
      <c r="I4" s="11">
        <f>VLOOKUP($A4,'[1]2019sum'!$A$1:$T$21,9,FALSE)</f>
        <v>45</v>
      </c>
      <c r="J4" s="11">
        <f>VLOOKUP($A4,'[1]2019sum'!$A$1:$T$21,14,FALSE)</f>
        <v>47</v>
      </c>
      <c r="K4" s="11">
        <f>VLOOKUP($A4,'[1]2019sum'!$A$1:$T$21,15,FALSE)</f>
        <v>94</v>
      </c>
      <c r="L4" s="27">
        <f t="shared" si="4"/>
        <v>6.1427860500000007</v>
      </c>
      <c r="M4" s="27">
        <f t="shared" si="5"/>
        <v>40.857213950000002</v>
      </c>
      <c r="N4" s="11">
        <f>VLOOKUP($A4,'[1]2019sum'!$A$1:$T$21,17,FALSE)</f>
        <v>28</v>
      </c>
      <c r="O4" s="11">
        <f>VLOOKUP($A4,'[1]2019sum'!$A$1:$T$21,18,FALSE)</f>
        <v>28</v>
      </c>
      <c r="P4" s="12">
        <f t="shared" si="6"/>
        <v>1</v>
      </c>
      <c r="Q4" s="12">
        <f t="shared" si="7"/>
        <v>1.6071428571428572</v>
      </c>
      <c r="R4" s="12">
        <f>VLOOKUP(D4,xG!$B$2:$G$21,6,FALSE)</f>
        <v>1.1687852857142857</v>
      </c>
      <c r="S4" s="12">
        <f t="shared" si="8"/>
        <v>-0.16878528571428575</v>
      </c>
      <c r="T4" s="12">
        <f>VLOOKUP(D4,xG!$B$24:$G$43,6,FALSE)</f>
        <v>1.7030696964285714</v>
      </c>
      <c r="U4" s="12">
        <f t="shared" si="9"/>
        <v>9.5926839285714216E-2</v>
      </c>
      <c r="V4" s="12">
        <f t="shared" si="10"/>
        <v>6.0428571428571427</v>
      </c>
      <c r="W4" s="12">
        <f t="shared" si="0"/>
        <v>1.07870393519676</v>
      </c>
      <c r="X4" s="12">
        <f t="shared" si="11"/>
        <v>-7.870393519676E-2</v>
      </c>
      <c r="Y4" s="12">
        <f t="shared" si="12"/>
        <v>5.9373214285714289</v>
      </c>
      <c r="Z4" s="12">
        <f t="shared" si="1"/>
        <v>1.5810949161013126</v>
      </c>
      <c r="AA4" s="12">
        <f t="shared" si="13"/>
        <v>-2.604794104154462E-2</v>
      </c>
      <c r="AB4" s="12">
        <f t="shared" si="14"/>
        <v>1.6420823062649421</v>
      </c>
      <c r="AC4" s="12">
        <f t="shared" si="15"/>
        <v>1.1237446104555229</v>
      </c>
      <c r="AD4" s="26"/>
      <c r="AE4" s="28" t="s">
        <v>15</v>
      </c>
      <c r="AF4" s="29">
        <v>1</v>
      </c>
      <c r="AG4" s="28" t="s">
        <v>15</v>
      </c>
      <c r="AH4" s="29">
        <v>1</v>
      </c>
      <c r="AI4" s="7">
        <f t="shared" si="16"/>
        <v>-0.51833769580941924</v>
      </c>
    </row>
    <row r="5" spans="1:35" x14ac:dyDescent="0.25">
      <c r="A5" s="1" t="s">
        <v>97</v>
      </c>
      <c r="D5" s="32" t="str">
        <f>Schedule!A5</f>
        <v>BRI</v>
      </c>
      <c r="E5" s="11">
        <f>VLOOKUP($A5,'[1]2019sum'!$A$1:$T$21,6,FALSE)</f>
        <v>63</v>
      </c>
      <c r="F5" s="11">
        <f>VLOOKUP($A5,'[1]2019sum'!$A$1:$T$21,7,FALSE)</f>
        <v>129</v>
      </c>
      <c r="G5" s="27">
        <f t="shared" si="2"/>
        <v>13.14660048</v>
      </c>
      <c r="H5" s="27">
        <f t="shared" si="3"/>
        <v>49.853399519999996</v>
      </c>
      <c r="I5" s="11">
        <f>VLOOKUP($A5,'[1]2019sum'!$A$1:$T$21,9,FALSE)</f>
        <v>40</v>
      </c>
      <c r="J5" s="11">
        <f>VLOOKUP($A5,'[1]2019sum'!$A$1:$T$21,14,FALSE)</f>
        <v>52</v>
      </c>
      <c r="K5" s="11">
        <f>VLOOKUP($A5,'[1]2019sum'!$A$1:$T$21,15,FALSE)</f>
        <v>118</v>
      </c>
      <c r="L5" s="27">
        <f t="shared" si="4"/>
        <v>7.7021902999999998</v>
      </c>
      <c r="M5" s="27">
        <f t="shared" si="5"/>
        <v>44.297809700000002</v>
      </c>
      <c r="N5" s="11">
        <f>VLOOKUP($A5,'[1]2019sum'!$A$1:$T$21,17,FALSE)</f>
        <v>32</v>
      </c>
      <c r="O5" s="11">
        <f>VLOOKUP($A5,'[1]2019sum'!$A$1:$T$21,18,FALSE)</f>
        <v>28</v>
      </c>
      <c r="P5" s="12">
        <f t="shared" si="6"/>
        <v>1.1428571428571428</v>
      </c>
      <c r="Q5" s="12">
        <f t="shared" si="7"/>
        <v>1.4285714285714286</v>
      </c>
      <c r="R5" s="12">
        <f>VLOOKUP(D5,xG!$B$2:$G$21,6,FALSE)</f>
        <v>1.3512587142857142</v>
      </c>
      <c r="S5" s="12">
        <f t="shared" si="8"/>
        <v>-0.20840157142857141</v>
      </c>
      <c r="T5" s="12">
        <f>VLOOKUP(D5,xG!$B$24:$G$43,6,FALSE)</f>
        <v>1.4738410535714286</v>
      </c>
      <c r="U5" s="12">
        <f t="shared" si="9"/>
        <v>4.526962499999998E-2</v>
      </c>
      <c r="V5" s="12">
        <f t="shared" si="10"/>
        <v>7.3357142857142863</v>
      </c>
      <c r="W5" s="12">
        <f t="shared" si="0"/>
        <v>1.3094904745237264</v>
      </c>
      <c r="X5" s="12">
        <f t="shared" si="11"/>
        <v>-0.16663333166658356</v>
      </c>
      <c r="Y5" s="12">
        <f t="shared" si="12"/>
        <v>5.5441071428571433</v>
      </c>
      <c r="Z5" s="12">
        <f t="shared" si="1"/>
        <v>1.4763828644529899</v>
      </c>
      <c r="AA5" s="12">
        <f t="shared" si="13"/>
        <v>4.7811435881561337E-2</v>
      </c>
      <c r="AB5" s="12">
        <f t="shared" si="14"/>
        <v>1.4751119590122093</v>
      </c>
      <c r="AC5" s="12">
        <f t="shared" si="15"/>
        <v>1.3303745944047203</v>
      </c>
      <c r="AD5" s="26"/>
      <c r="AI5" s="7">
        <f t="shared" si="16"/>
        <v>-0.14473736460748898</v>
      </c>
    </row>
    <row r="6" spans="1:35" x14ac:dyDescent="0.25">
      <c r="A6" s="1" t="s">
        <v>98</v>
      </c>
      <c r="D6" s="32" t="str">
        <f>Schedule!A6</f>
        <v>BUR</v>
      </c>
      <c r="E6" s="11">
        <f>VLOOKUP($A6,'[1]2019sum'!$A$1:$T$21,6,FALSE)</f>
        <v>51</v>
      </c>
      <c r="F6" s="11">
        <f>VLOOKUP($A6,'[1]2019sum'!$A$1:$T$21,7,FALSE)</f>
        <v>124</v>
      </c>
      <c r="G6" s="27">
        <f t="shared" si="2"/>
        <v>10.761073440000001</v>
      </c>
      <c r="H6" s="27">
        <f t="shared" si="3"/>
        <v>40.238926559999996</v>
      </c>
      <c r="I6" s="11">
        <f>VLOOKUP($A6,'[1]2019sum'!$A$1:$T$21,9,FALSE)</f>
        <v>39</v>
      </c>
      <c r="J6" s="11">
        <f>VLOOKUP($A6,'[1]2019sum'!$A$1:$T$21,14,FALSE)</f>
        <v>61</v>
      </c>
      <c r="K6" s="11">
        <f>VLOOKUP($A6,'[1]2019sum'!$A$1:$T$21,15,FALSE)</f>
        <v>93</v>
      </c>
      <c r="L6" s="27">
        <f t="shared" si="4"/>
        <v>10.509117950000002</v>
      </c>
      <c r="M6" s="27">
        <f t="shared" si="5"/>
        <v>50.490882049999996</v>
      </c>
      <c r="N6" s="11">
        <f>VLOOKUP($A6,'[1]2019sum'!$A$1:$T$21,17,FALSE)</f>
        <v>33</v>
      </c>
      <c r="O6" s="11">
        <f>VLOOKUP($A6,'[1]2019sum'!$A$1:$T$21,18,FALSE)</f>
        <v>28</v>
      </c>
      <c r="P6" s="12">
        <f t="shared" si="6"/>
        <v>1.1785714285714286</v>
      </c>
      <c r="Q6" s="12">
        <f t="shared" si="7"/>
        <v>1.3928571428571428</v>
      </c>
      <c r="R6" s="12">
        <f>VLOOKUP(D6,xG!$B$2:$G$21,6,FALSE)</f>
        <v>1.2902116785714286</v>
      </c>
      <c r="S6" s="12">
        <f t="shared" si="8"/>
        <v>-0.11164025</v>
      </c>
      <c r="T6" s="12">
        <f>VLOOKUP(D6,xG!$B$24:$G$43,6,FALSE)</f>
        <v>1.3818610714285713</v>
      </c>
      <c r="U6" s="12">
        <f t="shared" si="9"/>
        <v>-1.0996071428571508E-2</v>
      </c>
      <c r="V6" s="12">
        <f t="shared" si="10"/>
        <v>6.4964285714285719</v>
      </c>
      <c r="W6" s="12">
        <f t="shared" si="0"/>
        <v>1.1596704835241765</v>
      </c>
      <c r="X6" s="12">
        <f t="shared" si="11"/>
        <v>1.8900945047252149E-2</v>
      </c>
      <c r="Y6" s="12">
        <f t="shared" si="12"/>
        <v>4.987857142857143</v>
      </c>
      <c r="Z6" s="12">
        <f t="shared" si="1"/>
        <v>1.328254780490898</v>
      </c>
      <c r="AA6" s="12">
        <f t="shared" si="13"/>
        <v>-6.4602362366244837E-2</v>
      </c>
      <c r="AB6" s="12">
        <f t="shared" si="14"/>
        <v>1.3550579259597346</v>
      </c>
      <c r="AC6" s="12">
        <f t="shared" si="15"/>
        <v>1.2249410810478025</v>
      </c>
      <c r="AD6" s="26"/>
      <c r="AI6" s="7">
        <f t="shared" si="16"/>
        <v>-0.13011684491193209</v>
      </c>
    </row>
    <row r="7" spans="1:35" x14ac:dyDescent="0.25">
      <c r="A7" s="1" t="s">
        <v>105</v>
      </c>
      <c r="D7" s="32" t="str">
        <f>Schedule!A7</f>
        <v>CHE</v>
      </c>
      <c r="E7" s="11">
        <f>VLOOKUP($A7,'[1]2019sum'!$A$1:$T$21,6,FALSE)</f>
        <v>46</v>
      </c>
      <c r="F7" s="11">
        <f>VLOOKUP($A7,'[1]2019sum'!$A$1:$T$21,7,FALSE)</f>
        <v>85</v>
      </c>
      <c r="G7" s="27">
        <f t="shared" si="2"/>
        <v>9.767103839999999</v>
      </c>
      <c r="H7" s="27">
        <f t="shared" si="3"/>
        <v>36.232896160000003</v>
      </c>
      <c r="I7" s="11">
        <f>VLOOKUP($A7,'[1]2019sum'!$A$1:$T$21,9,FALSE)</f>
        <v>39</v>
      </c>
      <c r="J7" s="11">
        <f>VLOOKUP($A7,'[1]2019sum'!$A$1:$T$21,14,FALSE)</f>
        <v>75</v>
      </c>
      <c r="K7" s="11">
        <f>VLOOKUP($A7,'[1]2019sum'!$A$1:$T$21,15,FALSE)</f>
        <v>155</v>
      </c>
      <c r="L7" s="27">
        <f t="shared" si="4"/>
        <v>14.875449850000003</v>
      </c>
      <c r="M7" s="27">
        <f t="shared" si="5"/>
        <v>60.124550149999997</v>
      </c>
      <c r="N7" s="11">
        <f>VLOOKUP($A7,'[1]2019sum'!$A$1:$T$21,17,FALSE)</f>
        <v>47</v>
      </c>
      <c r="O7" s="11">
        <f>VLOOKUP($A7,'[1]2019sum'!$A$1:$T$21,18,FALSE)</f>
        <v>28</v>
      </c>
      <c r="P7" s="12">
        <f t="shared" si="6"/>
        <v>1.6785714285714286</v>
      </c>
      <c r="Q7" s="12">
        <f t="shared" si="7"/>
        <v>1.3928571428571428</v>
      </c>
      <c r="R7" s="12">
        <f>VLOOKUP(D7,xG!$B$2:$G$21,6,FALSE)</f>
        <v>1.8480615535714287</v>
      </c>
      <c r="S7" s="12">
        <f t="shared" si="8"/>
        <v>-0.16949012500000005</v>
      </c>
      <c r="T7" s="12">
        <f>VLOOKUP(D7,xG!$B$24:$G$43,6,FALSE)</f>
        <v>1.0365795</v>
      </c>
      <c r="U7" s="12">
        <f t="shared" si="9"/>
        <v>-0.35627764285714281</v>
      </c>
      <c r="V7" s="12">
        <f t="shared" si="10"/>
        <v>9.875</v>
      </c>
      <c r="W7" s="12">
        <f t="shared" si="0"/>
        <v>1.7627756387819391</v>
      </c>
      <c r="X7" s="12">
        <f t="shared" si="11"/>
        <v>-8.4204210210510499E-2</v>
      </c>
      <c r="Y7" s="12">
        <f t="shared" si="12"/>
        <v>3.8133928571428575</v>
      </c>
      <c r="Z7" s="12">
        <f t="shared" si="1"/>
        <v>1.0154976670980642</v>
      </c>
      <c r="AA7" s="12">
        <f t="shared" si="13"/>
        <v>-0.37735947575907858</v>
      </c>
      <c r="AB7" s="12">
        <f t="shared" si="14"/>
        <v>1.026038583549032</v>
      </c>
      <c r="AC7" s="12">
        <f t="shared" si="15"/>
        <v>1.805418596176684</v>
      </c>
      <c r="AD7" s="26"/>
      <c r="AI7" s="7">
        <f t="shared" si="16"/>
        <v>0.779380012627652</v>
      </c>
    </row>
    <row r="8" spans="1:35" x14ac:dyDescent="0.25">
      <c r="A8" s="1" t="s">
        <v>100</v>
      </c>
      <c r="D8" s="32" t="str">
        <f>Schedule!A8</f>
        <v>CRY</v>
      </c>
      <c r="E8" s="11">
        <f>VLOOKUP($A8,'[1]2019sum'!$A$1:$T$21,6,FALSE)</f>
        <v>59</v>
      </c>
      <c r="F8" s="11">
        <f>VLOOKUP($A8,'[1]2019sum'!$A$1:$T$21,7,FALSE)</f>
        <v>126</v>
      </c>
      <c r="G8" s="27">
        <f>0.5304*(0.3748*E8+1.1738)</f>
        <v>12.3514248</v>
      </c>
      <c r="H8" s="27">
        <f t="shared" si="3"/>
        <v>46.648575199999996</v>
      </c>
      <c r="I8" s="11">
        <f>VLOOKUP($A8,'[1]2019sum'!$A$1:$T$21,9,FALSE)</f>
        <v>32</v>
      </c>
      <c r="J8" s="11">
        <f>VLOOKUP($A8,'[1]2019sum'!$A$1:$T$21,14,FALSE)</f>
        <v>33</v>
      </c>
      <c r="K8" s="11">
        <f>VLOOKUP($A8,'[1]2019sum'!$A$1:$T$21,15,FALSE)</f>
        <v>89</v>
      </c>
      <c r="L8" s="27">
        <f t="shared" si="4"/>
        <v>1.7764541500000011</v>
      </c>
      <c r="M8" s="27">
        <f t="shared" si="5"/>
        <v>31.223545850000001</v>
      </c>
      <c r="N8" s="11">
        <f>VLOOKUP($A8,'[1]2019sum'!$A$1:$T$21,17,FALSE)</f>
        <v>25</v>
      </c>
      <c r="O8" s="11">
        <f>VLOOKUP($A8,'[1]2019sum'!$A$1:$T$21,18,FALSE)</f>
        <v>28</v>
      </c>
      <c r="P8" s="12">
        <f t="shared" si="6"/>
        <v>0.8928571428571429</v>
      </c>
      <c r="Q8" s="12">
        <f t="shared" si="7"/>
        <v>1.1428571428571428</v>
      </c>
      <c r="R8" s="12">
        <f>VLOOKUP(D8,xG!$B$2:$G$21,6,FALSE)</f>
        <v>0.98858703571428563</v>
      </c>
      <c r="S8" s="12">
        <f t="shared" si="8"/>
        <v>-9.5729892857142729E-2</v>
      </c>
      <c r="T8" s="12">
        <f>VLOOKUP(D8,xG!$B$24:$G$43,6,FALSE)</f>
        <v>1.5457226785714284</v>
      </c>
      <c r="U8" s="12">
        <f t="shared" si="9"/>
        <v>0.40286553571428563</v>
      </c>
      <c r="V8" s="12">
        <f t="shared" si="10"/>
        <v>5.3107142857142851</v>
      </c>
      <c r="W8" s="12">
        <f t="shared" si="0"/>
        <v>0.94800990049502476</v>
      </c>
      <c r="X8" s="12">
        <f t="shared" si="11"/>
        <v>-5.5152757637881855E-2</v>
      </c>
      <c r="Y8" s="12">
        <f t="shared" si="12"/>
        <v>5.3246428571428561</v>
      </c>
      <c r="Z8" s="12">
        <f t="shared" si="1"/>
        <v>1.4179400345366457</v>
      </c>
      <c r="AA8" s="12">
        <f t="shared" si="13"/>
        <v>0.27508289167950295</v>
      </c>
      <c r="AB8" s="12">
        <f t="shared" si="14"/>
        <v>1.4818313565540371</v>
      </c>
      <c r="AC8" s="12">
        <f t="shared" si="15"/>
        <v>0.96829846810465514</v>
      </c>
      <c r="AD8" s="26"/>
      <c r="AI8" s="7">
        <f t="shared" si="16"/>
        <v>-0.51353288844938194</v>
      </c>
    </row>
    <row r="9" spans="1:35" x14ac:dyDescent="0.25">
      <c r="A9" s="1" t="s">
        <v>107</v>
      </c>
      <c r="D9" s="32" t="str">
        <f>Schedule!A9</f>
        <v>EVE</v>
      </c>
      <c r="E9" s="11">
        <f>VLOOKUP($A9,'[1]2019sum'!$A$1:$T$21,6,FALSE)</f>
        <v>52</v>
      </c>
      <c r="F9" s="11">
        <f>VLOOKUP($A9,'[1]2019sum'!$A$1:$T$21,7,FALSE)</f>
        <v>108</v>
      </c>
      <c r="G9" s="27">
        <f t="shared" si="2"/>
        <v>10.959867360000001</v>
      </c>
      <c r="H9" s="27">
        <f t="shared" si="3"/>
        <v>41.040132639999996</v>
      </c>
      <c r="I9" s="11">
        <f>VLOOKUP($A9,'[1]2019sum'!$A$1:$T$21,9,FALSE)</f>
        <v>42</v>
      </c>
      <c r="J9" s="11">
        <f>VLOOKUP($A9,'[1]2019sum'!$A$1:$T$21,14,FALSE)</f>
        <v>65</v>
      </c>
      <c r="K9" s="11">
        <f>VLOOKUP($A9,'[1]2019sum'!$A$1:$T$21,15,FALSE)</f>
        <v>132</v>
      </c>
      <c r="L9" s="27">
        <f t="shared" si="4"/>
        <v>11.756641350000002</v>
      </c>
      <c r="M9" s="27">
        <f t="shared" si="5"/>
        <v>53.243358649999998</v>
      </c>
      <c r="N9" s="11">
        <f>VLOOKUP($A9,'[1]2019sum'!$A$1:$T$21,17,FALSE)</f>
        <v>37</v>
      </c>
      <c r="O9" s="11">
        <f>VLOOKUP($A9,'[1]2019sum'!$A$1:$T$21,18,FALSE)</f>
        <v>28</v>
      </c>
      <c r="P9" s="12">
        <f t="shared" si="6"/>
        <v>1.3214285714285714</v>
      </c>
      <c r="Q9" s="12">
        <f t="shared" si="7"/>
        <v>1.5</v>
      </c>
      <c r="R9" s="12">
        <f>VLOOKUP(D9,xG!$B$2:$G$21,6,FALSE)</f>
        <v>1.5613213928571428</v>
      </c>
      <c r="S9" s="12">
        <f t="shared" si="8"/>
        <v>-0.23989282142857138</v>
      </c>
      <c r="T9" s="12">
        <f>VLOOKUP(D9,xG!$B$24:$G$43,6,FALSE)</f>
        <v>1.2527761428571429</v>
      </c>
      <c r="U9" s="12">
        <f t="shared" si="9"/>
        <v>-0.24722385714285711</v>
      </c>
      <c r="V9" s="12">
        <f t="shared" si="10"/>
        <v>8.4499999999999993</v>
      </c>
      <c r="W9" s="12">
        <f t="shared" si="0"/>
        <v>1.5084004200210011</v>
      </c>
      <c r="X9" s="12">
        <f t="shared" si="11"/>
        <v>-0.18697184859242966</v>
      </c>
      <c r="Y9" s="12">
        <f t="shared" si="12"/>
        <v>4.6150000000000002</v>
      </c>
      <c r="Z9" s="12">
        <f t="shared" si="1"/>
        <v>1.2289637887371747</v>
      </c>
      <c r="AA9" s="12">
        <f t="shared" si="13"/>
        <v>-0.27103621126282529</v>
      </c>
      <c r="AB9" s="12">
        <f t="shared" si="14"/>
        <v>1.2408699657971587</v>
      </c>
      <c r="AC9" s="12">
        <f t="shared" si="15"/>
        <v>1.5348609064390719</v>
      </c>
      <c r="AD9" s="26"/>
      <c r="AI9" s="7">
        <f t="shared" si="16"/>
        <v>0.29399094064191322</v>
      </c>
    </row>
    <row r="10" spans="1:35" x14ac:dyDescent="0.25">
      <c r="A10" s="1" t="s">
        <v>101</v>
      </c>
      <c r="D10" s="32" t="str">
        <f>Schedule!A10</f>
        <v>LEI</v>
      </c>
      <c r="E10" s="11">
        <f>VLOOKUP($A10,'[1]2019sum'!$A$1:$T$21,6,FALSE)</f>
        <v>49</v>
      </c>
      <c r="F10" s="11">
        <f>VLOOKUP($A10,'[1]2019sum'!$A$1:$T$21,7,FALSE)</f>
        <v>107</v>
      </c>
      <c r="G10" s="27">
        <f t="shared" si="2"/>
        <v>10.363485600000001</v>
      </c>
      <c r="H10" s="27">
        <f t="shared" si="3"/>
        <v>38.636514399999996</v>
      </c>
      <c r="I10" s="11">
        <f>VLOOKUP($A10,'[1]2019sum'!$A$1:$T$21,9,FALSE)</f>
        <v>28</v>
      </c>
      <c r="J10" s="11">
        <f>VLOOKUP($A10,'[1]2019sum'!$A$1:$T$21,14,FALSE)</f>
        <v>69</v>
      </c>
      <c r="K10" s="11">
        <f>VLOOKUP($A10,'[1]2019sum'!$A$1:$T$21,15,FALSE)</f>
        <v>146</v>
      </c>
      <c r="L10" s="27">
        <f t="shared" si="4"/>
        <v>13.004164749999999</v>
      </c>
      <c r="M10" s="27">
        <f t="shared" si="5"/>
        <v>55.995835249999999</v>
      </c>
      <c r="N10" s="11">
        <f>VLOOKUP($A10,'[1]2019sum'!$A$1:$T$21,17,FALSE)</f>
        <v>54</v>
      </c>
      <c r="O10" s="11">
        <f>VLOOKUP($A10,'[1]2019sum'!$A$1:$T$21,18,FALSE)</f>
        <v>28</v>
      </c>
      <c r="P10" s="12">
        <f t="shared" si="6"/>
        <v>1.9285714285714286</v>
      </c>
      <c r="Q10" s="12">
        <f t="shared" si="7"/>
        <v>1</v>
      </c>
      <c r="R10" s="12">
        <f>VLOOKUP(D10,xG!$B$2:$G$21,6,FALSE)</f>
        <v>1.6340278214285715</v>
      </c>
      <c r="S10" s="12">
        <f t="shared" si="8"/>
        <v>0.2945436071428571</v>
      </c>
      <c r="T10" s="12">
        <f>VLOOKUP(D10,xG!$B$24:$G$43,6,FALSE)</f>
        <v>1.2652351785714284</v>
      </c>
      <c r="U10" s="12">
        <f t="shared" si="9"/>
        <v>0.26523517857142842</v>
      </c>
      <c r="V10" s="12">
        <f t="shared" si="10"/>
        <v>9.2428571428571438</v>
      </c>
      <c r="W10" s="12">
        <f t="shared" si="0"/>
        <v>1.6499324966248317</v>
      </c>
      <c r="X10" s="12">
        <f t="shared" si="11"/>
        <v>0.27863893194659695</v>
      </c>
      <c r="Y10" s="12">
        <f t="shared" si="12"/>
        <v>4.4823214285714288</v>
      </c>
      <c r="Z10" s="12">
        <f t="shared" si="1"/>
        <v>1.1936317931083356</v>
      </c>
      <c r="AA10" s="12">
        <f t="shared" si="13"/>
        <v>0.19363179310833556</v>
      </c>
      <c r="AB10" s="12">
        <f t="shared" si="14"/>
        <v>1.2294334858398819</v>
      </c>
      <c r="AC10" s="12">
        <f t="shared" si="15"/>
        <v>1.6419801590267016</v>
      </c>
      <c r="AD10" s="26"/>
      <c r="AI10" s="7">
        <f t="shared" si="16"/>
        <v>0.4125466731868197</v>
      </c>
    </row>
    <row r="11" spans="1:35" x14ac:dyDescent="0.25">
      <c r="A11" s="1" t="s">
        <v>92</v>
      </c>
      <c r="D11" s="32" t="str">
        <f>Schedule!A11</f>
        <v>LIV</v>
      </c>
      <c r="E11" s="11">
        <f>VLOOKUP($A11,'[1]2019sum'!$A$1:$T$21,6,FALSE)</f>
        <v>45</v>
      </c>
      <c r="F11" s="11">
        <f>VLOOKUP($A11,'[1]2019sum'!$A$1:$T$21,7,FALSE)</f>
        <v>80</v>
      </c>
      <c r="G11" s="27">
        <f t="shared" si="2"/>
        <v>9.568309919999999</v>
      </c>
      <c r="H11" s="27">
        <f t="shared" si="3"/>
        <v>35.431690080000003</v>
      </c>
      <c r="I11" s="11">
        <f>VLOOKUP($A11,'[1]2019sum'!$A$1:$T$21,9,FALSE)</f>
        <v>20</v>
      </c>
      <c r="J11" s="11">
        <f>VLOOKUP($A11,'[1]2019sum'!$A$1:$T$21,14,FALSE)</f>
        <v>86</v>
      </c>
      <c r="K11" s="11">
        <f>VLOOKUP($A11,'[1]2019sum'!$A$1:$T$21,15,FALSE)</f>
        <v>168</v>
      </c>
      <c r="L11" s="27">
        <f t="shared" si="4"/>
        <v>18.3061392</v>
      </c>
      <c r="M11" s="27">
        <f t="shared" si="5"/>
        <v>67.693860799999996</v>
      </c>
      <c r="N11" s="11">
        <f>VLOOKUP($A11,'[1]2019sum'!$A$1:$T$21,17,FALSE)</f>
        <v>64</v>
      </c>
      <c r="O11" s="11">
        <f>VLOOKUP($A11,'[1]2019sum'!$A$1:$T$21,18,FALSE)</f>
        <v>28</v>
      </c>
      <c r="P11" s="12">
        <f t="shared" si="6"/>
        <v>2.2857142857142856</v>
      </c>
      <c r="Q11" s="12">
        <f t="shared" si="7"/>
        <v>0.7142857142857143</v>
      </c>
      <c r="R11" s="12">
        <f>VLOOKUP(D11,xG!$B$2:$G$21,6,FALSE)</f>
        <v>2.0236307857142855</v>
      </c>
      <c r="S11" s="12">
        <f t="shared" si="8"/>
        <v>0.26208350000000014</v>
      </c>
      <c r="T11" s="12">
        <f>VLOOKUP(D11,xG!$B$24:$G$43,6,FALSE)</f>
        <v>0.96004862499999999</v>
      </c>
      <c r="U11" s="12">
        <f t="shared" si="9"/>
        <v>0.24576291071428569</v>
      </c>
      <c r="V11" s="12">
        <f t="shared" si="10"/>
        <v>10.87142857142857</v>
      </c>
      <c r="W11" s="12">
        <f t="shared" si="0"/>
        <v>1.9406470323516176</v>
      </c>
      <c r="X11" s="12">
        <f t="shared" si="11"/>
        <v>0.34506725336266797</v>
      </c>
      <c r="Y11" s="12">
        <f t="shared" si="12"/>
        <v>3.6499999999999995</v>
      </c>
      <c r="Z11" s="12">
        <f t="shared" si="1"/>
        <v>0.97198652847035483</v>
      </c>
      <c r="AA11" s="12">
        <f t="shared" si="13"/>
        <v>0.25770081418464053</v>
      </c>
      <c r="AB11" s="12">
        <f t="shared" si="14"/>
        <v>0.96601757673517741</v>
      </c>
      <c r="AC11" s="12">
        <f t="shared" si="15"/>
        <v>1.9821389090329515</v>
      </c>
      <c r="AD11" s="26"/>
      <c r="AI11" s="7">
        <f t="shared" si="16"/>
        <v>1.0161213322977742</v>
      </c>
    </row>
    <row r="12" spans="1:35" x14ac:dyDescent="0.25">
      <c r="A12" s="1" t="s">
        <v>94</v>
      </c>
      <c r="D12" s="32" t="str">
        <f>Schedule!A12</f>
        <v>MCI</v>
      </c>
      <c r="E12" s="11">
        <f>VLOOKUP($A12,'[1]2019sum'!$A$1:$T$21,6,FALSE)</f>
        <v>43</v>
      </c>
      <c r="F12" s="11">
        <f>VLOOKUP($A12,'[1]2019sum'!$A$1:$T$21,7,FALSE)</f>
        <v>82</v>
      </c>
      <c r="G12" s="27">
        <f t="shared" si="2"/>
        <v>9.1707220800000009</v>
      </c>
      <c r="H12" s="27">
        <f t="shared" si="3"/>
        <v>33.829277919999996</v>
      </c>
      <c r="I12" s="11">
        <f>VLOOKUP($A12,'[1]2019sum'!$A$1:$T$21,9,FALSE)</f>
        <v>29</v>
      </c>
      <c r="J12" s="11">
        <f>VLOOKUP($A12,'[1]2019sum'!$A$1:$T$21,14,FALSE)</f>
        <v>102</v>
      </c>
      <c r="K12" s="11">
        <f>VLOOKUP($A12,'[1]2019sum'!$A$1:$T$21,15,FALSE)</f>
        <v>185</v>
      </c>
      <c r="L12" s="27">
        <f t="shared" si="4"/>
        <v>23.296232799999999</v>
      </c>
      <c r="M12" s="27">
        <f t="shared" si="5"/>
        <v>78.703767200000001</v>
      </c>
      <c r="N12" s="11">
        <f>VLOOKUP($A12,'[1]2019sum'!$A$1:$T$21,17,FALSE)</f>
        <v>68</v>
      </c>
      <c r="O12" s="11">
        <f>VLOOKUP($A12,'[1]2019sum'!$A$1:$T$21,18,FALSE)</f>
        <v>27</v>
      </c>
      <c r="P12" s="12">
        <f t="shared" si="6"/>
        <v>2.5185185185185186</v>
      </c>
      <c r="Q12" s="12">
        <f t="shared" si="7"/>
        <v>1.0740740740740742</v>
      </c>
      <c r="R12" s="12">
        <f>VLOOKUP(D12,xG!$B$2:$G$21,6,FALSE)</f>
        <v>2.5733903703703702</v>
      </c>
      <c r="S12" s="12">
        <f t="shared" si="8"/>
        <v>-5.4871851851851616E-2</v>
      </c>
      <c r="T12" s="12">
        <f>VLOOKUP(D12,xG!$B$24:$G$43,6,FALSE)</f>
        <v>0.97305200000000003</v>
      </c>
      <c r="U12" s="12">
        <f t="shared" si="9"/>
        <v>-0.10102207407407415</v>
      </c>
      <c r="V12" s="12">
        <f t="shared" si="10"/>
        <v>12.685185185185185</v>
      </c>
      <c r="W12" s="12">
        <f t="shared" si="0"/>
        <v>2.2644187764943804</v>
      </c>
      <c r="X12" s="12">
        <f t="shared" si="11"/>
        <v>0.25409974202413821</v>
      </c>
      <c r="Y12" s="12">
        <f t="shared" si="12"/>
        <v>3.7640740740740739</v>
      </c>
      <c r="Z12" s="12">
        <f t="shared" si="1"/>
        <v>1.0023641896341162</v>
      </c>
      <c r="AA12" s="12">
        <f t="shared" si="13"/>
        <v>-7.170988443995796E-2</v>
      </c>
      <c r="AB12" s="12">
        <f t="shared" si="14"/>
        <v>0.98770809481705812</v>
      </c>
      <c r="AC12" s="12">
        <f t="shared" si="15"/>
        <v>2.4189045734323753</v>
      </c>
      <c r="AD12" s="26"/>
      <c r="AI12" s="7">
        <f t="shared" si="16"/>
        <v>1.4311964786153171</v>
      </c>
    </row>
    <row r="13" spans="1:35" x14ac:dyDescent="0.25">
      <c r="A13" s="1" t="s">
        <v>106</v>
      </c>
      <c r="D13" s="32" t="str">
        <f>Schedule!A13</f>
        <v>MUN</v>
      </c>
      <c r="E13" s="11">
        <f>VLOOKUP($A13,'[1]2019sum'!$A$1:$T$21,6,FALSE)</f>
        <v>43</v>
      </c>
      <c r="F13" s="11">
        <f>VLOOKUP($A13,'[1]2019sum'!$A$1:$T$21,7,FALSE)</f>
        <v>101</v>
      </c>
      <c r="G13" s="27">
        <f t="shared" si="2"/>
        <v>9.1707220800000009</v>
      </c>
      <c r="H13" s="27">
        <f t="shared" si="3"/>
        <v>33.829277919999996</v>
      </c>
      <c r="I13" s="11">
        <f>VLOOKUP($A13,'[1]2019sum'!$A$1:$T$21,9,FALSE)</f>
        <v>30</v>
      </c>
      <c r="J13" s="11">
        <f>VLOOKUP($A13,'[1]2019sum'!$A$1:$T$21,14,FALSE)</f>
        <v>59</v>
      </c>
      <c r="K13" s="11">
        <f>VLOOKUP($A13,'[1]2019sum'!$A$1:$T$21,15,FALSE)</f>
        <v>158</v>
      </c>
      <c r="L13" s="27">
        <f t="shared" si="4"/>
        <v>9.885356250000001</v>
      </c>
      <c r="M13" s="27">
        <f t="shared" si="5"/>
        <v>49.114643749999999</v>
      </c>
      <c r="N13" s="11">
        <f>VLOOKUP($A13,'[1]2019sum'!$A$1:$T$21,17,FALSE)</f>
        <v>42</v>
      </c>
      <c r="O13" s="11">
        <f>VLOOKUP($A13,'[1]2019sum'!$A$1:$T$21,18,FALSE)</f>
        <v>28</v>
      </c>
      <c r="P13" s="12">
        <f t="shared" si="6"/>
        <v>1.5</v>
      </c>
      <c r="Q13" s="12">
        <f t="shared" si="7"/>
        <v>1.0714285714285714</v>
      </c>
      <c r="R13" s="12">
        <f>VLOOKUP(D13,xG!$B$2:$G$21,6,FALSE)</f>
        <v>1.6460851785714286</v>
      </c>
      <c r="S13" s="12">
        <f t="shared" si="8"/>
        <v>-0.14608517857142855</v>
      </c>
      <c r="T13" s="12">
        <f>VLOOKUP(D13,xG!$B$24:$G$43,6,FALSE)</f>
        <v>1.0490018214285715</v>
      </c>
      <c r="U13" s="12">
        <f t="shared" si="9"/>
        <v>-2.242674999999994E-2</v>
      </c>
      <c r="V13" s="12">
        <f t="shared" si="10"/>
        <v>9.4428571428571413</v>
      </c>
      <c r="W13" s="12">
        <f t="shared" si="0"/>
        <v>1.6856342817140857</v>
      </c>
      <c r="X13" s="12">
        <f t="shared" si="11"/>
        <v>-0.18563428171408569</v>
      </c>
      <c r="Y13" s="12">
        <f t="shared" si="12"/>
        <v>4.1148214285714291</v>
      </c>
      <c r="Z13" s="12">
        <f t="shared" si="1"/>
        <v>1.0957673960637178</v>
      </c>
      <c r="AA13" s="12">
        <f t="shared" si="13"/>
        <v>2.4338824635146361E-2</v>
      </c>
      <c r="AB13" s="12">
        <f t="shared" si="14"/>
        <v>1.0723846087461446</v>
      </c>
      <c r="AC13" s="12">
        <f t="shared" si="15"/>
        <v>1.6658597301427571</v>
      </c>
      <c r="AD13" s="26"/>
      <c r="AI13" s="7">
        <f t="shared" si="16"/>
        <v>0.59347512139661251</v>
      </c>
    </row>
    <row r="14" spans="1:35" x14ac:dyDescent="0.25">
      <c r="A14" s="1" t="s">
        <v>95</v>
      </c>
      <c r="D14" s="32" t="str">
        <f>Schedule!A14</f>
        <v>NEW</v>
      </c>
      <c r="E14" s="11">
        <f>VLOOKUP($A14,'[1]2019sum'!$A$1:$T$21,6,FALSE)</f>
        <v>74</v>
      </c>
      <c r="F14" s="11">
        <f>VLOOKUP($A14,'[1]2019sum'!$A$1:$T$21,7,FALSE)</f>
        <v>154</v>
      </c>
      <c r="G14" s="27">
        <f t="shared" si="2"/>
        <v>15.333333600000001</v>
      </c>
      <c r="H14" s="27">
        <f t="shared" si="3"/>
        <v>58.666666399999997</v>
      </c>
      <c r="I14" s="11">
        <f>VLOOKUP($A14,'[1]2019sum'!$A$1:$T$21,9,FALSE)</f>
        <v>41</v>
      </c>
      <c r="J14" s="11">
        <f>VLOOKUP($A14,'[1]2019sum'!$A$1:$T$21,14,FALSE)</f>
        <v>34</v>
      </c>
      <c r="K14" s="11">
        <f>VLOOKUP($A14,'[1]2019sum'!$A$1:$T$21,15,FALSE)</f>
        <v>90</v>
      </c>
      <c r="L14" s="27">
        <f t="shared" si="4"/>
        <v>2.0883350000000003</v>
      </c>
      <c r="M14" s="27">
        <f t="shared" si="5"/>
        <v>31.911664999999999</v>
      </c>
      <c r="N14" s="11">
        <f>VLOOKUP($A14,'[1]2019sum'!$A$1:$T$21,17,FALSE)</f>
        <v>24</v>
      </c>
      <c r="O14" s="11">
        <f>VLOOKUP($A14,'[1]2019sum'!$A$1:$T$21,18,FALSE)</f>
        <v>28</v>
      </c>
      <c r="P14" s="12">
        <f t="shared" si="6"/>
        <v>0.8571428571428571</v>
      </c>
      <c r="Q14" s="12">
        <f t="shared" si="7"/>
        <v>1.4642857142857142</v>
      </c>
      <c r="R14" s="12">
        <f>VLOOKUP(D14,xG!$B$2:$G$21,6,FALSE)</f>
        <v>0.81705257142857146</v>
      </c>
      <c r="S14" s="12">
        <f t="shared" si="8"/>
        <v>4.0090285714285634E-2</v>
      </c>
      <c r="T14" s="12">
        <f>VLOOKUP(D14,xG!$B$24:$G$43,6,FALSE)</f>
        <v>1.8276373214285715</v>
      </c>
      <c r="U14" s="12">
        <f t="shared" si="9"/>
        <v>0.3633516071428573</v>
      </c>
      <c r="V14" s="12">
        <f t="shared" si="10"/>
        <v>5.3928571428571432</v>
      </c>
      <c r="W14" s="12">
        <f t="shared" si="0"/>
        <v>0.96267313365668294</v>
      </c>
      <c r="X14" s="12">
        <f t="shared" si="11"/>
        <v>-0.10553027651382585</v>
      </c>
      <c r="Y14" s="12">
        <f t="shared" si="12"/>
        <v>6.5753571428571433</v>
      </c>
      <c r="Z14" s="12">
        <f t="shared" si="1"/>
        <v>1.751002345955744</v>
      </c>
      <c r="AA14" s="12">
        <f t="shared" si="13"/>
        <v>0.28671663167002981</v>
      </c>
      <c r="AB14" s="12">
        <f t="shared" si="14"/>
        <v>1.7893198336921579</v>
      </c>
      <c r="AC14" s="12">
        <f t="shared" si="15"/>
        <v>0.8898628525426272</v>
      </c>
      <c r="AD14" s="26"/>
      <c r="AI14" s="7">
        <f t="shared" si="16"/>
        <v>-0.89945698114953065</v>
      </c>
    </row>
    <row r="15" spans="1:35" x14ac:dyDescent="0.25">
      <c r="A15" s="1" t="s">
        <v>118</v>
      </c>
      <c r="D15" s="32" t="str">
        <f>Schedule!A15</f>
        <v>NOR</v>
      </c>
      <c r="E15" s="11">
        <f>VLOOKUP($A15,'[1]2019sum'!$A$1:$T$21,6,FALSE)</f>
        <v>67</v>
      </c>
      <c r="F15" s="11">
        <f>VLOOKUP($A15,'[1]2019sum'!$A$1:$T$21,7,FALSE)</f>
        <v>150</v>
      </c>
      <c r="G15" s="27">
        <f t="shared" si="2"/>
        <v>13.941776160000002</v>
      </c>
      <c r="H15" s="27">
        <f t="shared" si="3"/>
        <v>53.058223839999997</v>
      </c>
      <c r="I15" s="11">
        <f>VLOOKUP($A15,'[1]2019sum'!$A$1:$T$21,9,FALSE)</f>
        <v>51</v>
      </c>
      <c r="J15" s="11">
        <f>VLOOKUP($A15,'[1]2019sum'!$A$1:$T$21,14,FALSE)</f>
        <v>34</v>
      </c>
      <c r="K15" s="11">
        <f>VLOOKUP($A15,'[1]2019sum'!$A$1:$T$21,15,FALSE)</f>
        <v>108</v>
      </c>
      <c r="L15" s="27">
        <f t="shared" si="4"/>
        <v>2.0883350000000003</v>
      </c>
      <c r="M15" s="27">
        <f t="shared" si="5"/>
        <v>31.911664999999999</v>
      </c>
      <c r="N15" s="11">
        <f>VLOOKUP($A15,'[1]2019sum'!$A$1:$T$21,17,FALSE)</f>
        <v>25</v>
      </c>
      <c r="O15" s="11">
        <f>VLOOKUP($A15,'[1]2019sum'!$A$1:$T$21,18,FALSE)</f>
        <v>28</v>
      </c>
      <c r="P15" s="12">
        <f t="shared" si="6"/>
        <v>0.8928571428571429</v>
      </c>
      <c r="Q15" s="12">
        <f t="shared" si="7"/>
        <v>1.8214285714285714</v>
      </c>
      <c r="R15" s="12">
        <f>VLOOKUP(D15,xG!$B$2:$G$21,6,FALSE)</f>
        <v>1.0615127857142856</v>
      </c>
      <c r="S15" s="12">
        <f t="shared" si="8"/>
        <v>-0.16865564285714274</v>
      </c>
      <c r="T15" s="12">
        <f>VLOOKUP(D15,xG!$B$24:$G$43,6,FALSE)</f>
        <v>1.8193338035714288</v>
      </c>
      <c r="U15" s="12">
        <f t="shared" si="9"/>
        <v>-2.0947678571425765E-3</v>
      </c>
      <c r="V15" s="12">
        <f t="shared" si="10"/>
        <v>6.2285714285714286</v>
      </c>
      <c r="W15" s="12">
        <f t="shared" si="0"/>
        <v>1.111855592779639</v>
      </c>
      <c r="X15" s="12">
        <f t="shared" si="11"/>
        <v>-0.21899844992249606</v>
      </c>
      <c r="Y15" s="12">
        <f t="shared" si="12"/>
        <v>6.2232142857142856</v>
      </c>
      <c r="Z15" s="12">
        <f t="shared" si="1"/>
        <v>1.6572275204105609</v>
      </c>
      <c r="AA15" s="12">
        <f t="shared" si="13"/>
        <v>-0.16420105101801052</v>
      </c>
      <c r="AB15" s="12">
        <f t="shared" si="14"/>
        <v>1.738280661990995</v>
      </c>
      <c r="AC15" s="12">
        <f t="shared" si="15"/>
        <v>1.0866841892469623</v>
      </c>
      <c r="AD15" s="26"/>
      <c r="AI15" s="7">
        <f t="shared" si="16"/>
        <v>-0.65159647274403265</v>
      </c>
    </row>
    <row r="16" spans="1:35" x14ac:dyDescent="0.25">
      <c r="A16" s="1" t="s">
        <v>119</v>
      </c>
      <c r="D16" s="32" t="str">
        <f>Schedule!A16</f>
        <v>SHU</v>
      </c>
      <c r="E16" s="11">
        <f>VLOOKUP($A16,'[1]2019sum'!$A$1:$T$21,6,FALSE)</f>
        <v>50</v>
      </c>
      <c r="F16" s="11">
        <f>VLOOKUP($A16,'[1]2019sum'!$A$1:$T$21,7,FALSE)</f>
        <v>91</v>
      </c>
      <c r="G16" s="27">
        <f t="shared" si="2"/>
        <v>10.562279520000001</v>
      </c>
      <c r="H16" s="27">
        <f t="shared" si="3"/>
        <v>39.437720479999996</v>
      </c>
      <c r="I16" s="11">
        <f>VLOOKUP($A16,'[1]2019sum'!$A$1:$T$21,9,FALSE)</f>
        <v>25</v>
      </c>
      <c r="J16" s="11">
        <f>VLOOKUP($A16,'[1]2019sum'!$A$1:$T$21,14,FALSE)</f>
        <v>58</v>
      </c>
      <c r="K16" s="11">
        <f>VLOOKUP($A16,'[1]2019sum'!$A$1:$T$21,15,FALSE)</f>
        <v>85</v>
      </c>
      <c r="L16" s="27">
        <f t="shared" si="4"/>
        <v>9.5734753999999995</v>
      </c>
      <c r="M16" s="27">
        <f t="shared" si="5"/>
        <v>48.4265246</v>
      </c>
      <c r="N16" s="11">
        <f>VLOOKUP($A16,'[1]2019sum'!$A$1:$T$21,17,FALSE)</f>
        <v>29</v>
      </c>
      <c r="O16" s="11">
        <f>VLOOKUP($A16,'[1]2019sum'!$A$1:$T$21,18,FALSE)</f>
        <v>27</v>
      </c>
      <c r="P16" s="12">
        <f t="shared" si="6"/>
        <v>1.0740740740740742</v>
      </c>
      <c r="Q16" s="12">
        <f t="shared" si="7"/>
        <v>0.92592592592592593</v>
      </c>
      <c r="R16" s="12">
        <f>VLOOKUP(D16,xG!$B$2:$G$21,6,FALSE)</f>
        <v>1.2749991851851852</v>
      </c>
      <c r="S16" s="12">
        <f t="shared" si="8"/>
        <v>-0.200925111111111</v>
      </c>
      <c r="T16" s="12">
        <f>VLOOKUP(D16,xG!$B$24:$G$43,6,FALSE)</f>
        <v>1.2844121481481481</v>
      </c>
      <c r="U16" s="12">
        <f t="shared" si="9"/>
        <v>0.35848622222222215</v>
      </c>
      <c r="V16" s="12">
        <f t="shared" si="10"/>
        <v>6.2407407407407405</v>
      </c>
      <c r="W16" s="12">
        <f t="shared" si="0"/>
        <v>1.1140279236184032</v>
      </c>
      <c r="X16" s="12">
        <f t="shared" si="11"/>
        <v>-3.9953849544329012E-2</v>
      </c>
      <c r="Y16" s="12">
        <f t="shared" si="12"/>
        <v>4.2616666666666667</v>
      </c>
      <c r="Z16" s="12">
        <f t="shared" si="1"/>
        <v>1.134871942145524</v>
      </c>
      <c r="AA16" s="12">
        <f t="shared" si="13"/>
        <v>0.20894601621959807</v>
      </c>
      <c r="AB16" s="12">
        <f t="shared" si="14"/>
        <v>1.2096420451468362</v>
      </c>
      <c r="AC16" s="12">
        <f t="shared" si="15"/>
        <v>1.1945135544017942</v>
      </c>
      <c r="AD16" s="26"/>
      <c r="AI16" s="7">
        <f t="shared" si="16"/>
        <v>-1.5128490745041967E-2</v>
      </c>
    </row>
    <row r="17" spans="1:35" x14ac:dyDescent="0.25">
      <c r="A17" s="1" t="s">
        <v>102</v>
      </c>
      <c r="D17" s="32" t="str">
        <f>Schedule!A17</f>
        <v>SOU</v>
      </c>
      <c r="E17" s="11">
        <f>VLOOKUP($A17,'[1]2019sum'!$A$1:$T$21,6,FALSE)</f>
        <v>65</v>
      </c>
      <c r="F17" s="11">
        <f>VLOOKUP($A17,'[1]2019sum'!$A$1:$T$21,7,FALSE)</f>
        <v>133</v>
      </c>
      <c r="G17" s="27">
        <f t="shared" si="2"/>
        <v>13.54418832</v>
      </c>
      <c r="H17" s="27">
        <f t="shared" si="3"/>
        <v>51.455811679999996</v>
      </c>
      <c r="I17" s="11">
        <f>VLOOKUP($A17,'[1]2019sum'!$A$1:$T$21,9,FALSE)</f>
        <v>51</v>
      </c>
      <c r="J17" s="11">
        <f>VLOOKUP($A17,'[1]2019sum'!$A$1:$T$21,14,FALSE)</f>
        <v>55</v>
      </c>
      <c r="K17" s="11">
        <f>VLOOKUP($A17,'[1]2019sum'!$A$1:$T$21,15,FALSE)</f>
        <v>124</v>
      </c>
      <c r="L17" s="27">
        <f t="shared" si="4"/>
        <v>8.6378328500000023</v>
      </c>
      <c r="M17" s="27">
        <f t="shared" si="5"/>
        <v>46.362167149999998</v>
      </c>
      <c r="N17" s="11">
        <f>VLOOKUP($A17,'[1]2019sum'!$A$1:$T$21,17,FALSE)</f>
        <v>35</v>
      </c>
      <c r="O17" s="11">
        <f>VLOOKUP($A17,'[1]2019sum'!$A$1:$T$21,18,FALSE)</f>
        <v>28</v>
      </c>
      <c r="P17" s="12">
        <f t="shared" si="6"/>
        <v>1.25</v>
      </c>
      <c r="Q17" s="12">
        <f t="shared" si="7"/>
        <v>1.8214285714285714</v>
      </c>
      <c r="R17" s="12">
        <f>VLOOKUP(D17,xG!$B$2:$G$21,6,FALSE)</f>
        <v>1.4611321428571429</v>
      </c>
      <c r="S17" s="12">
        <f t="shared" si="8"/>
        <v>-0.21113214285714288</v>
      </c>
      <c r="T17" s="12">
        <f>VLOOKUP(D17,xG!$B$24:$G$43,6,FALSE)</f>
        <v>1.4436337678571429</v>
      </c>
      <c r="U17" s="12">
        <f t="shared" si="9"/>
        <v>-0.37779480357142847</v>
      </c>
      <c r="V17" s="12">
        <f t="shared" si="10"/>
        <v>7.7214285714285724</v>
      </c>
      <c r="W17" s="12">
        <f t="shared" si="0"/>
        <v>1.3783439171958602</v>
      </c>
      <c r="X17" s="12">
        <f t="shared" si="11"/>
        <v>-0.12834391719586025</v>
      </c>
      <c r="Y17" s="12">
        <f t="shared" si="12"/>
        <v>5.7176785714285714</v>
      </c>
      <c r="Z17" s="12">
        <f t="shared" si="1"/>
        <v>1.5226045330279987</v>
      </c>
      <c r="AA17" s="12">
        <f t="shared" si="13"/>
        <v>-0.2988240384005727</v>
      </c>
      <c r="AB17" s="12">
        <f t="shared" si="14"/>
        <v>1.4831191504425707</v>
      </c>
      <c r="AC17" s="12">
        <f t="shared" si="15"/>
        <v>1.4197380300265015</v>
      </c>
      <c r="AD17" s="26"/>
      <c r="AI17" s="7">
        <f t="shared" si="16"/>
        <v>-6.3381120416069248E-2</v>
      </c>
    </row>
    <row r="18" spans="1:35" x14ac:dyDescent="0.25">
      <c r="A18" s="1" t="s">
        <v>91</v>
      </c>
      <c r="D18" s="32" t="str">
        <f>Schedule!A18</f>
        <v>TOT</v>
      </c>
      <c r="E18" s="11">
        <f>VLOOKUP($A18,'[1]2019sum'!$A$1:$T$21,6,FALSE)</f>
        <v>47</v>
      </c>
      <c r="F18" s="11">
        <f>VLOOKUP($A18,'[1]2019sum'!$A$1:$T$21,7,FALSE)</f>
        <v>138</v>
      </c>
      <c r="G18" s="27">
        <f t="shared" si="2"/>
        <v>9.9658977600000007</v>
      </c>
      <c r="H18" s="27">
        <f t="shared" si="3"/>
        <v>37.034102239999996</v>
      </c>
      <c r="I18" s="11">
        <f>VLOOKUP($A18,'[1]2019sum'!$A$1:$T$21,9,FALSE)</f>
        <v>39</v>
      </c>
      <c r="J18" s="11">
        <f>VLOOKUP($A18,'[1]2019sum'!$A$1:$T$21,14,FALSE)</f>
        <v>56</v>
      </c>
      <c r="K18" s="11">
        <f>VLOOKUP($A18,'[1]2019sum'!$A$1:$T$21,15,FALSE)</f>
        <v>126</v>
      </c>
      <c r="L18" s="27">
        <f t="shared" si="4"/>
        <v>8.949713700000002</v>
      </c>
      <c r="M18" s="27">
        <f t="shared" si="5"/>
        <v>47.050286299999996</v>
      </c>
      <c r="N18" s="11">
        <f>VLOOKUP($A18,'[1]2019sum'!$A$1:$T$21,17,FALSE)</f>
        <v>46</v>
      </c>
      <c r="O18" s="11">
        <f>VLOOKUP($A18,'[1]2019sum'!$A$1:$T$21,18,FALSE)</f>
        <v>28</v>
      </c>
      <c r="P18" s="12">
        <f t="shared" si="6"/>
        <v>1.6428571428571428</v>
      </c>
      <c r="Q18" s="12">
        <f t="shared" si="7"/>
        <v>1.3928571428571428</v>
      </c>
      <c r="R18" s="12">
        <f>VLOOKUP(D18,xG!$B$2:$G$21,6,FALSE)</f>
        <v>1.3600915535714284</v>
      </c>
      <c r="S18" s="12">
        <f t="shared" si="8"/>
        <v>0.28276558928571438</v>
      </c>
      <c r="T18" s="12">
        <f>VLOOKUP(D18,xG!$B$24:$G$43,6,FALSE)</f>
        <v>1.4630871428571428</v>
      </c>
      <c r="U18" s="12">
        <f t="shared" si="9"/>
        <v>7.0230000000000015E-2</v>
      </c>
      <c r="V18" s="12">
        <f t="shared" si="10"/>
        <v>7.8500000000000005</v>
      </c>
      <c r="W18" s="12">
        <f t="shared" si="0"/>
        <v>1.4012950647532378</v>
      </c>
      <c r="X18" s="12">
        <f t="shared" si="11"/>
        <v>0.24156207810390495</v>
      </c>
      <c r="Y18" s="12">
        <f t="shared" si="12"/>
        <v>5.2025000000000006</v>
      </c>
      <c r="Z18" s="12">
        <f t="shared" si="1"/>
        <v>1.3854136751690471</v>
      </c>
      <c r="AA18" s="12">
        <f t="shared" si="13"/>
        <v>-7.4434676880956729E-3</v>
      </c>
      <c r="AB18" s="12">
        <f t="shared" si="14"/>
        <v>1.424250409013095</v>
      </c>
      <c r="AC18" s="12">
        <f t="shared" si="15"/>
        <v>1.380693309162333</v>
      </c>
      <c r="AD18" s="26"/>
      <c r="AI18" s="7">
        <f t="shared" si="16"/>
        <v>-4.3557099850761949E-2</v>
      </c>
    </row>
    <row r="19" spans="1:35" x14ac:dyDescent="0.25">
      <c r="A19" s="1" t="s">
        <v>103</v>
      </c>
      <c r="D19" s="32" t="str">
        <f>Schedule!A19</f>
        <v>WAT</v>
      </c>
      <c r="E19" s="11">
        <f>VLOOKUP($A19,'[1]2019sum'!$A$1:$T$21,6,FALSE)</f>
        <v>59</v>
      </c>
      <c r="F19" s="11">
        <f>VLOOKUP($A19,'[1]2019sum'!$A$1:$T$21,7,FALSE)</f>
        <v>127</v>
      </c>
      <c r="G19" s="27">
        <f t="shared" si="2"/>
        <v>12.3514248</v>
      </c>
      <c r="H19" s="27">
        <f t="shared" si="3"/>
        <v>46.648575199999996</v>
      </c>
      <c r="I19" s="11">
        <f>VLOOKUP($A19,'[1]2019sum'!$A$1:$T$21,9,FALSE)</f>
        <v>43</v>
      </c>
      <c r="J19" s="11">
        <f>VLOOKUP($A19,'[1]2019sum'!$A$1:$T$21,14,FALSE)</f>
        <v>51</v>
      </c>
      <c r="K19" s="11">
        <f>VLOOKUP($A19,'[1]2019sum'!$A$1:$T$21,15,FALSE)</f>
        <v>89</v>
      </c>
      <c r="L19" s="27">
        <f t="shared" si="4"/>
        <v>7.3903094499999993</v>
      </c>
      <c r="M19" s="27">
        <f t="shared" si="5"/>
        <v>43.609690550000003</v>
      </c>
      <c r="N19" s="11">
        <f>VLOOKUP($A19,'[1]2019sum'!$A$1:$T$21,17,FALSE)</f>
        <v>27</v>
      </c>
      <c r="O19" s="11">
        <f>VLOOKUP($A19,'[1]2019sum'!$A$1:$T$21,18,FALSE)</f>
        <v>28</v>
      </c>
      <c r="P19" s="12">
        <f t="shared" si="6"/>
        <v>0.9642857142857143</v>
      </c>
      <c r="Q19" s="12">
        <f t="shared" si="7"/>
        <v>1.5357142857142858</v>
      </c>
      <c r="R19" s="12">
        <f>VLOOKUP(D19,xG!$B$2:$G$21,6,FALSE)</f>
        <v>1.2904802678571428</v>
      </c>
      <c r="S19" s="12">
        <f t="shared" si="8"/>
        <v>-0.32619455357142846</v>
      </c>
      <c r="T19" s="12">
        <f>VLOOKUP(D19,xG!$B$24:$G$43,6,FALSE)</f>
        <v>1.5511874464285715</v>
      </c>
      <c r="U19" s="12">
        <f t="shared" si="9"/>
        <v>1.5473160714285727E-2</v>
      </c>
      <c r="V19" s="12">
        <f t="shared" si="10"/>
        <v>5.9535714285714283</v>
      </c>
      <c r="W19" s="12">
        <f t="shared" si="0"/>
        <v>1.0627656382819142</v>
      </c>
      <c r="X19" s="12">
        <f t="shared" si="11"/>
        <v>-9.847992399619987E-2</v>
      </c>
      <c r="Y19" s="12">
        <f t="shared" si="12"/>
        <v>5.3501785714285717</v>
      </c>
      <c r="Z19" s="12">
        <f t="shared" si="1"/>
        <v>1.4247401359833807</v>
      </c>
      <c r="AA19" s="12">
        <f t="shared" si="13"/>
        <v>-0.11097414973090514</v>
      </c>
      <c r="AB19" s="12">
        <f t="shared" si="14"/>
        <v>1.487963791205976</v>
      </c>
      <c r="AC19" s="12">
        <f t="shared" si="15"/>
        <v>1.1766229530695285</v>
      </c>
      <c r="AD19" s="26"/>
      <c r="AI19" s="7">
        <f t="shared" si="16"/>
        <v>-0.31134083813644753</v>
      </c>
    </row>
    <row r="20" spans="1:35" x14ac:dyDescent="0.25">
      <c r="A20" s="1" t="s">
        <v>96</v>
      </c>
      <c r="D20" s="32" t="str">
        <f>Schedule!A20</f>
        <v>WHU</v>
      </c>
      <c r="E20" s="11">
        <f>VLOOKUP($A20,'[1]2019sum'!$A$1:$T$21,6,FALSE)</f>
        <v>88</v>
      </c>
      <c r="F20" s="11">
        <f>VLOOKUP($A20,'[1]2019sum'!$A$1:$T$21,7,FALSE)</f>
        <v>148</v>
      </c>
      <c r="G20" s="27">
        <f t="shared" si="2"/>
        <v>18.116448479999999</v>
      </c>
      <c r="H20" s="27">
        <f t="shared" si="3"/>
        <v>69.883551519999997</v>
      </c>
      <c r="I20" s="11">
        <f>VLOOKUP($A20,'[1]2019sum'!$A$1:$T$21,9,FALSE)</f>
        <v>49</v>
      </c>
      <c r="J20" s="11">
        <f>VLOOKUP($A20,'[1]2019sum'!$A$1:$T$21,14,FALSE)</f>
        <v>45</v>
      </c>
      <c r="K20" s="11">
        <f>VLOOKUP($A20,'[1]2019sum'!$A$1:$T$21,15,FALSE)</f>
        <v>120</v>
      </c>
      <c r="L20" s="27">
        <f t="shared" si="4"/>
        <v>5.5190243500000014</v>
      </c>
      <c r="M20" s="27">
        <f t="shared" si="5"/>
        <v>39.480975649999998</v>
      </c>
      <c r="N20" s="11">
        <f>VLOOKUP($A20,'[1]2019sum'!$A$1:$T$21,17,FALSE)</f>
        <v>35</v>
      </c>
      <c r="O20" s="11">
        <f>VLOOKUP($A20,'[1]2019sum'!$A$1:$T$21,18,FALSE)</f>
        <v>28</v>
      </c>
      <c r="P20" s="12">
        <f t="shared" si="6"/>
        <v>1.25</v>
      </c>
      <c r="Q20" s="12">
        <f t="shared" si="7"/>
        <v>1.75</v>
      </c>
      <c r="R20" s="12">
        <f>VLOOKUP(D20,xG!$B$2:$G$21,6,FALSE)</f>
        <v>1.1849735892857143</v>
      </c>
      <c r="S20" s="12">
        <f t="shared" si="8"/>
        <v>6.5026410714285721E-2</v>
      </c>
      <c r="T20" s="12">
        <f>VLOOKUP(D20,xG!$B$24:$G$43,6,FALSE)</f>
        <v>1.9189258928571431</v>
      </c>
      <c r="U20" s="12">
        <f t="shared" si="9"/>
        <v>0.1689258928571431</v>
      </c>
      <c r="V20" s="12">
        <f t="shared" si="10"/>
        <v>7.1785714285714288</v>
      </c>
      <c r="W20" s="12">
        <f t="shared" si="0"/>
        <v>1.281439071953598</v>
      </c>
      <c r="X20" s="12">
        <f t="shared" si="11"/>
        <v>-3.1439071953597963E-2</v>
      </c>
      <c r="Y20" s="12">
        <f t="shared" si="12"/>
        <v>6.9221428571428572</v>
      </c>
      <c r="Z20" s="12">
        <f t="shared" si="1"/>
        <v>1.8433505767918219</v>
      </c>
      <c r="AA20" s="12">
        <f t="shared" si="13"/>
        <v>9.3350576791821904E-2</v>
      </c>
      <c r="AB20" s="12">
        <f t="shared" si="14"/>
        <v>1.8811382348244825</v>
      </c>
      <c r="AC20" s="12">
        <f t="shared" si="15"/>
        <v>1.2332063306196561</v>
      </c>
      <c r="AD20" s="26"/>
      <c r="AI20" s="7">
        <f t="shared" si="16"/>
        <v>-0.64793190420482638</v>
      </c>
    </row>
    <row r="21" spans="1:35" x14ac:dyDescent="0.25">
      <c r="A21" s="1" t="s">
        <v>93</v>
      </c>
      <c r="D21" s="32" t="str">
        <f>Schedule!A21</f>
        <v>WOL</v>
      </c>
      <c r="E21" s="11">
        <f>VLOOKUP($A21,'[1]2019sum'!$A$1:$T$21,6,FALSE)</f>
        <v>43</v>
      </c>
      <c r="F21" s="11">
        <f>VLOOKUP($A21,'[1]2019sum'!$A$1:$T$21,7,FALSE)</f>
        <v>109</v>
      </c>
      <c r="G21" s="27">
        <f t="shared" si="2"/>
        <v>9.1707220800000009</v>
      </c>
      <c r="H21" s="27">
        <f t="shared" si="3"/>
        <v>33.829277919999996</v>
      </c>
      <c r="I21" s="11">
        <f>VLOOKUP($A21,'[1]2019sum'!$A$1:$T$21,9,FALSE)</f>
        <v>34</v>
      </c>
      <c r="J21" s="11">
        <f>VLOOKUP($A21,'[1]2019sum'!$A$1:$T$21,14,FALSE)</f>
        <v>69</v>
      </c>
      <c r="K21" s="11">
        <f>VLOOKUP($A21,'[1]2019sum'!$A$1:$T$21,15,FALSE)</f>
        <v>115</v>
      </c>
      <c r="L21" s="27">
        <f t="shared" si="4"/>
        <v>13.004164749999999</v>
      </c>
      <c r="M21" s="27">
        <f t="shared" si="5"/>
        <v>55.995835249999999</v>
      </c>
      <c r="N21" s="11">
        <f>VLOOKUP($A21,'[1]2019sum'!$A$1:$T$21,17,FALSE)</f>
        <v>41</v>
      </c>
      <c r="O21" s="11">
        <f>VLOOKUP($A21,'[1]2019sum'!$A$1:$T$21,18,FALSE)</f>
        <v>28</v>
      </c>
      <c r="P21" s="12">
        <f t="shared" si="6"/>
        <v>1.4642857142857142</v>
      </c>
      <c r="Q21" s="12">
        <f t="shared" si="7"/>
        <v>1.2142857142857142</v>
      </c>
      <c r="R21" s="12">
        <f>VLOOKUP(D21,xG!$B$2:$G$21,6,FALSE)</f>
        <v>1.5462049107142857</v>
      </c>
      <c r="S21" s="12">
        <f t="shared" si="8"/>
        <v>-8.1919196428571484E-2</v>
      </c>
      <c r="T21" s="12">
        <f>VLOOKUP(D21,xG!$B$24:$G$43,6,FALSE)</f>
        <v>1.0961817142857142</v>
      </c>
      <c r="U21" s="12">
        <f t="shared" si="9"/>
        <v>-0.11810399999999999</v>
      </c>
      <c r="V21" s="12">
        <f t="shared" si="10"/>
        <v>7.8035714285714288</v>
      </c>
      <c r="W21" s="12">
        <f t="shared" si="0"/>
        <v>1.3930071503575181</v>
      </c>
      <c r="X21" s="12">
        <f t="shared" si="11"/>
        <v>7.1278563928196093E-2</v>
      </c>
      <c r="Y21" s="12">
        <f t="shared" si="12"/>
        <v>4.3191071428571428</v>
      </c>
      <c r="Z21" s="12">
        <f t="shared" si="1"/>
        <v>1.1501682076375965</v>
      </c>
      <c r="AA21" s="12">
        <f t="shared" si="13"/>
        <v>-6.4117506648117661E-2</v>
      </c>
      <c r="AB21" s="12">
        <f t="shared" si="14"/>
        <v>1.1231749609616553</v>
      </c>
      <c r="AC21" s="12">
        <f t="shared" si="15"/>
        <v>1.469606030535902</v>
      </c>
      <c r="AD21" s="26"/>
      <c r="AI21" s="7">
        <f t="shared" si="16"/>
        <v>0.34643106957424674</v>
      </c>
    </row>
    <row r="22" spans="1:35" x14ac:dyDescent="0.25">
      <c r="B22" s="1">
        <v>1.36</v>
      </c>
      <c r="C22" s="1">
        <v>1.36</v>
      </c>
      <c r="E22" s="27">
        <f t="shared" ref="E22:O22" si="17">SUM(E2:E21)</f>
        <v>1146</v>
      </c>
      <c r="F22" s="27">
        <f t="shared" si="17"/>
        <v>2415</v>
      </c>
      <c r="G22" s="27">
        <f t="shared" si="17"/>
        <v>240.26950271999996</v>
      </c>
      <c r="H22" s="27">
        <f t="shared" si="17"/>
        <v>905.73049728000001</v>
      </c>
      <c r="I22" s="27">
        <f t="shared" si="17"/>
        <v>765</v>
      </c>
      <c r="J22" s="27">
        <f t="shared" si="17"/>
        <v>1146</v>
      </c>
      <c r="K22" s="27">
        <f t="shared" si="17"/>
        <v>2415</v>
      </c>
      <c r="L22" s="27">
        <f t="shared" si="17"/>
        <v>187.10317609999998</v>
      </c>
      <c r="M22" s="27">
        <f t="shared" si="17"/>
        <v>958.89682389999996</v>
      </c>
      <c r="N22" s="27">
        <f t="shared" si="17"/>
        <v>765</v>
      </c>
      <c r="O22" s="27">
        <f t="shared" si="17"/>
        <v>556</v>
      </c>
      <c r="P22" s="12">
        <f>N22/O22</f>
        <v>1.3758992805755397</v>
      </c>
      <c r="Q22" s="12">
        <f>I22/O22</f>
        <v>1.3758992805755397</v>
      </c>
      <c r="R22" s="12">
        <f>AVERAGE(R2:R21)</f>
        <v>1.4327183328373014</v>
      </c>
      <c r="S22" s="12">
        <f t="shared" si="8"/>
        <v>-5.681905226176176E-2</v>
      </c>
      <c r="T22" s="12">
        <f>AVERAGE(T2:T21)</f>
        <v>1.4316911298941799</v>
      </c>
      <c r="U22" s="12">
        <f t="shared" si="9"/>
        <v>5.579184931864023E-2</v>
      </c>
      <c r="V22" s="12">
        <f t="shared" si="10"/>
        <v>7.7077338129496402</v>
      </c>
      <c r="W22" s="12">
        <f t="shared" si="0"/>
        <v>1.3758992805755397</v>
      </c>
      <c r="X22" s="12">
        <f t="shared" si="11"/>
        <v>0</v>
      </c>
      <c r="Y22" s="12">
        <f t="shared" si="12"/>
        <v>5.166771582733813</v>
      </c>
      <c r="Z22" s="12">
        <f t="shared" si="1"/>
        <v>1.3758992805755397</v>
      </c>
      <c r="AA22" s="12">
        <f t="shared" si="13"/>
        <v>0</v>
      </c>
      <c r="AB22" s="12">
        <f>P22</f>
        <v>1.3758992805755397</v>
      </c>
      <c r="AC22" s="12">
        <f>AB22</f>
        <v>1.3758992805755397</v>
      </c>
      <c r="AD22" s="26"/>
      <c r="AI22" s="7">
        <f t="shared" si="16"/>
        <v>0</v>
      </c>
    </row>
    <row r="23" spans="1:35" x14ac:dyDescent="0.25">
      <c r="Y23" s="6"/>
      <c r="AC23" s="6"/>
    </row>
    <row r="24" spans="1:35" x14ac:dyDescent="0.25">
      <c r="AC24" s="7"/>
    </row>
    <row r="25" spans="1:35" x14ac:dyDescent="0.25">
      <c r="W25" s="1" t="s">
        <v>78</v>
      </c>
      <c r="X25" s="1" t="s">
        <v>120</v>
      </c>
    </row>
    <row r="26" spans="1:35" ht="14.4" x14ac:dyDescent="0.3">
      <c r="V26"/>
      <c r="W26"/>
      <c r="X26"/>
      <c r="Y26"/>
    </row>
    <row r="27" spans="1:35" ht="14.4" x14ac:dyDescent="0.3">
      <c r="R27" s="15"/>
      <c r="T27" s="15"/>
      <c r="V27"/>
      <c r="W27"/>
      <c r="X27"/>
      <c r="Y27"/>
    </row>
  </sheetData>
  <sortState ref="A2:A21">
    <sortCondition ref="A2"/>
  </sortState>
  <mergeCells count="2">
    <mergeCell ref="AE2:AF2"/>
    <mergeCell ref="AG2:AH2"/>
  </mergeCells>
  <conditionalFormatting sqref="S2">
    <cfRule type="cellIs" dxfId="203" priority="11" operator="notBetween">
      <formula>0.2</formula>
      <formula>-0.2</formula>
    </cfRule>
  </conditionalFormatting>
  <conditionalFormatting sqref="S3:S22">
    <cfRule type="cellIs" dxfId="202" priority="10" operator="notBetween">
      <formula>0.2</formula>
      <formula>-0.2</formula>
    </cfRule>
  </conditionalFormatting>
  <conditionalFormatting sqref="U2">
    <cfRule type="cellIs" dxfId="201" priority="9" operator="notBetween">
      <formula>0.2</formula>
      <formula>-0.2</formula>
    </cfRule>
  </conditionalFormatting>
  <conditionalFormatting sqref="AA3:AA22">
    <cfRule type="cellIs" dxfId="200" priority="1" operator="notBetween">
      <formula>0.2</formula>
      <formula>-0.2</formula>
    </cfRule>
  </conditionalFormatting>
  <conditionalFormatting sqref="U3:U22">
    <cfRule type="cellIs" dxfId="199" priority="7" operator="notBetween">
      <formula>0.2</formula>
      <formula>-0.2</formula>
    </cfRule>
  </conditionalFormatting>
  <conditionalFormatting sqref="X2">
    <cfRule type="cellIs" dxfId="198" priority="4" operator="notBetween">
      <formula>0.2</formula>
      <formula>-0.2</formula>
    </cfRule>
  </conditionalFormatting>
  <conditionalFormatting sqref="X3:X22">
    <cfRule type="cellIs" dxfId="197" priority="3" operator="notBetween">
      <formula>0.2</formula>
      <formula>-0.2</formula>
    </cfRule>
  </conditionalFormatting>
  <conditionalFormatting sqref="AA2">
    <cfRule type="cellIs" dxfId="196" priority="2" operator="notBetween">
      <formula>0.2</formula>
      <formula>-0.2</formula>
    </cfRule>
  </conditionalFormatting>
  <dataValidations count="1">
    <dataValidation type="list" allowBlank="1" showInputMessage="1" showErrorMessage="1" sqref="X25" xr:uid="{00000000-0002-0000-0000-000000000000}">
      <formula1>"Y, N, Pre, Only"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48"/>
  <sheetViews>
    <sheetView zoomScaleNormal="100" workbookViewId="0">
      <pane xSplit="1" topLeftCell="O1" activePane="topRight" state="frozen"/>
      <selection pane="topRight" activeCell="O7" sqref="O7"/>
    </sheetView>
  </sheetViews>
  <sheetFormatPr defaultColWidth="8.88671875" defaultRowHeight="10.199999999999999" x14ac:dyDescent="0.2"/>
  <cols>
    <col min="1" max="1" width="3.88671875" style="24" bestFit="1" customWidth="1"/>
    <col min="2" max="2" width="8.109375" style="24" hidden="1" customWidth="1"/>
    <col min="3" max="3" width="9" style="24" hidden="1" customWidth="1"/>
    <col min="4" max="4" width="7.44140625" style="24" hidden="1" customWidth="1"/>
    <col min="5" max="5" width="8.33203125" style="24" hidden="1" customWidth="1"/>
    <col min="6" max="8" width="7" style="24" hidden="1" customWidth="1"/>
    <col min="9" max="9" width="7.44140625" style="24" hidden="1" customWidth="1"/>
    <col min="10" max="10" width="7.6640625" style="24" hidden="1" customWidth="1"/>
    <col min="11" max="11" width="7.44140625" style="24" hidden="1" customWidth="1"/>
    <col min="12" max="12" width="7.6640625" style="24" hidden="1" customWidth="1"/>
    <col min="13" max="13" width="6.5546875" style="24" hidden="1" customWidth="1"/>
    <col min="14" max="14" width="7.109375" style="24" hidden="1" customWidth="1"/>
    <col min="15" max="15" width="8.33203125" style="24" bestFit="1" customWidth="1"/>
    <col min="16" max="16" width="7" style="24" bestFit="1" customWidth="1"/>
    <col min="17" max="18" width="8.6640625" style="24" bestFit="1" customWidth="1"/>
    <col min="19" max="19" width="7.6640625" style="24" bestFit="1" customWidth="1"/>
    <col min="20" max="20" width="8.6640625" style="24" bestFit="1" customWidth="1"/>
    <col min="21" max="22" width="7" style="24" bestFit="1" customWidth="1"/>
    <col min="23" max="23" width="7.109375" style="24" customWidth="1"/>
    <col min="24" max="24" width="6.44140625" style="24" customWidth="1"/>
    <col min="25" max="26" width="7" style="24" bestFit="1" customWidth="1"/>
    <col min="27" max="27" width="7.44140625" style="24" bestFit="1" customWidth="1"/>
    <col min="28" max="28" width="7.6640625" style="24" bestFit="1" customWidth="1"/>
    <col min="29" max="29" width="6.6640625" style="24" bestFit="1" customWidth="1"/>
    <col min="30" max="30" width="7" style="24" bestFit="1" customWidth="1"/>
    <col min="31" max="31" width="7.6640625" style="24" bestFit="1" customWidth="1"/>
    <col min="32" max="32" width="7.44140625" style="24" bestFit="1" customWidth="1"/>
    <col min="33" max="33" width="7.6640625" style="24" bestFit="1" customWidth="1"/>
    <col min="34" max="34" width="7" style="24" bestFit="1" customWidth="1"/>
    <col min="35" max="35" width="7.33203125" style="24" bestFit="1" customWidth="1"/>
    <col min="36" max="36" width="7" style="24" bestFit="1" customWidth="1"/>
    <col min="37" max="37" width="8.109375" style="24" bestFit="1" customWidth="1"/>
    <col min="38" max="38" width="7.6640625" style="24" bestFit="1" customWidth="1"/>
    <col min="39" max="55" width="8.6640625" style="24" customWidth="1"/>
    <col min="56" max="16384" width="8.88671875" style="24"/>
  </cols>
  <sheetData>
    <row r="1" spans="1:38" ht="12" customHeight="1" x14ac:dyDescent="0.2">
      <c r="A1" s="108"/>
      <c r="B1" s="97">
        <v>43852</v>
      </c>
      <c r="C1" s="97">
        <v>43854</v>
      </c>
      <c r="D1" s="154">
        <v>43858</v>
      </c>
      <c r="E1" s="155"/>
      <c r="F1" s="97">
        <v>43862</v>
      </c>
      <c r="G1" s="97">
        <v>43865</v>
      </c>
      <c r="H1" s="97">
        <v>43869</v>
      </c>
      <c r="I1" s="112">
        <v>43876</v>
      </c>
      <c r="J1" s="97">
        <v>43879</v>
      </c>
      <c r="K1" s="97">
        <v>43883</v>
      </c>
      <c r="L1" s="97">
        <v>43886</v>
      </c>
      <c r="M1" s="154">
        <v>43889</v>
      </c>
      <c r="N1" s="155"/>
      <c r="O1" s="97">
        <v>43894</v>
      </c>
      <c r="P1" s="97">
        <v>43897</v>
      </c>
      <c r="Q1" s="140">
        <v>43901</v>
      </c>
      <c r="R1" s="97">
        <v>43901</v>
      </c>
      <c r="S1" s="97">
        <v>43904</v>
      </c>
      <c r="T1" s="97">
        <v>43908</v>
      </c>
      <c r="U1" s="150">
        <v>43911</v>
      </c>
      <c r="V1" s="150"/>
      <c r="W1" s="150">
        <v>43913</v>
      </c>
      <c r="X1" s="150"/>
      <c r="Y1" s="97">
        <v>43925</v>
      </c>
      <c r="Z1" s="97">
        <v>43928</v>
      </c>
      <c r="AA1" s="97">
        <v>43932</v>
      </c>
      <c r="AB1" s="97">
        <v>43935</v>
      </c>
      <c r="AC1" s="150">
        <v>43939</v>
      </c>
      <c r="AD1" s="150"/>
      <c r="AE1" s="97">
        <v>43942</v>
      </c>
      <c r="AF1" s="97">
        <v>43946</v>
      </c>
      <c r="AG1" s="97">
        <v>43949</v>
      </c>
      <c r="AH1" s="97">
        <v>43953</v>
      </c>
      <c r="AI1" s="97">
        <v>43958</v>
      </c>
      <c r="AJ1" s="97">
        <v>43960</v>
      </c>
      <c r="AK1" s="97">
        <v>43963</v>
      </c>
      <c r="AL1" s="98">
        <v>43967</v>
      </c>
    </row>
    <row r="2" spans="1:38" ht="12" customHeight="1" x14ac:dyDescent="0.2">
      <c r="A2" s="109" t="s">
        <v>12</v>
      </c>
      <c r="B2" s="100" t="s">
        <v>167</v>
      </c>
      <c r="C2" s="102" t="s">
        <v>123</v>
      </c>
      <c r="D2" s="99" t="s">
        <v>147</v>
      </c>
      <c r="E2" s="103" t="s">
        <v>140</v>
      </c>
      <c r="F2" s="100" t="s">
        <v>124</v>
      </c>
      <c r="G2" s="93" t="s">
        <v>126</v>
      </c>
      <c r="H2" s="157" t="s">
        <v>125</v>
      </c>
      <c r="I2" s="158"/>
      <c r="J2" s="101" t="s">
        <v>128</v>
      </c>
      <c r="K2" s="100" t="s">
        <v>127</v>
      </c>
      <c r="L2" s="101" t="s">
        <v>128</v>
      </c>
      <c r="M2" s="99" t="s">
        <v>130</v>
      </c>
      <c r="N2" s="100" t="s">
        <v>131</v>
      </c>
      <c r="O2" s="102" t="s">
        <v>129</v>
      </c>
      <c r="P2" s="100" t="s">
        <v>132</v>
      </c>
      <c r="Q2" s="103" t="s">
        <v>140</v>
      </c>
      <c r="R2" s="101" t="s">
        <v>128</v>
      </c>
      <c r="S2" s="100" t="s">
        <v>133</v>
      </c>
      <c r="T2" s="101" t="s">
        <v>128</v>
      </c>
      <c r="U2" s="102" t="s">
        <v>134</v>
      </c>
      <c r="V2" s="100" t="s">
        <v>135</v>
      </c>
      <c r="W2" s="159" t="s">
        <v>136</v>
      </c>
      <c r="X2" s="159"/>
      <c r="Y2" s="100" t="s">
        <v>137</v>
      </c>
      <c r="Z2" s="101" t="s">
        <v>128</v>
      </c>
      <c r="AA2" s="100" t="s">
        <v>138</v>
      </c>
      <c r="AB2" s="101" t="s">
        <v>128</v>
      </c>
      <c r="AC2" s="102" t="s">
        <v>141</v>
      </c>
      <c r="AD2" s="100" t="s">
        <v>139</v>
      </c>
      <c r="AE2" s="103" t="s">
        <v>140</v>
      </c>
      <c r="AF2" s="100" t="s">
        <v>142</v>
      </c>
      <c r="AG2" s="101" t="s">
        <v>128</v>
      </c>
      <c r="AH2" s="100" t="s">
        <v>143</v>
      </c>
      <c r="AI2" s="101" t="s">
        <v>128</v>
      </c>
      <c r="AJ2" s="100" t="s">
        <v>144</v>
      </c>
      <c r="AK2" s="103" t="s">
        <v>140</v>
      </c>
      <c r="AL2" s="104" t="s">
        <v>145</v>
      </c>
    </row>
    <row r="3" spans="1:38" ht="12" customHeight="1" x14ac:dyDescent="0.2">
      <c r="A3" s="109" t="str">
        <f>Schedule!A2</f>
        <v>ARS</v>
      </c>
      <c r="B3" s="25" t="str">
        <f>Schedule!Y2</f>
        <v>@CHE</v>
      </c>
      <c r="C3" s="25" t="s">
        <v>74</v>
      </c>
      <c r="D3" s="113"/>
      <c r="E3" s="113"/>
      <c r="F3" s="25" t="str">
        <f>Schedule!Z2</f>
        <v>@BUR</v>
      </c>
      <c r="G3" s="113"/>
      <c r="H3" s="113"/>
      <c r="I3" s="25" t="str">
        <f>Schedule!AA2</f>
        <v>NEW</v>
      </c>
      <c r="J3" s="25" t="s">
        <v>158</v>
      </c>
      <c r="K3" s="25" t="str">
        <f>Schedule!AB2</f>
        <v>EVE</v>
      </c>
      <c r="L3" s="25" t="s">
        <v>160</v>
      </c>
      <c r="M3" s="113"/>
      <c r="N3" s="126" t="str">
        <f>Schedule!AC2</f>
        <v>@MCI</v>
      </c>
      <c r="O3" s="111" t="s">
        <v>172</v>
      </c>
      <c r="P3" s="111" t="str">
        <f>Schedule!AD2</f>
        <v>WHU</v>
      </c>
      <c r="Q3" s="141"/>
      <c r="R3" s="139"/>
      <c r="S3" s="25" t="str">
        <f>Schedule!AE2</f>
        <v>@BRI</v>
      </c>
      <c r="T3" s="139"/>
      <c r="U3" s="165"/>
      <c r="V3" s="126" t="str">
        <f>Schedule!AF2</f>
        <v>@SOU</v>
      </c>
      <c r="W3" s="160"/>
      <c r="X3" s="160"/>
      <c r="Y3" s="25" t="str">
        <f>Schedule!AG2</f>
        <v>NOR</v>
      </c>
      <c r="Z3" s="139"/>
      <c r="AA3" s="25" t="str">
        <f>Schedule!AH2</f>
        <v>@WOL</v>
      </c>
      <c r="AB3" s="139"/>
      <c r="AC3" s="117"/>
      <c r="AD3" s="117" t="str">
        <f>Schedule!AI2</f>
        <v>LEI</v>
      </c>
      <c r="AE3" s="147"/>
      <c r="AF3" s="25" t="str">
        <f>Schedule!AJ2</f>
        <v>@TOT</v>
      </c>
      <c r="AG3" s="139"/>
      <c r="AH3" s="25" t="str">
        <f>Schedule!AK2</f>
        <v>LIV</v>
      </c>
      <c r="AI3" s="139"/>
      <c r="AJ3" s="25" t="str">
        <f>Schedule!AL2</f>
        <v>@AVL</v>
      </c>
      <c r="AK3" s="147"/>
      <c r="AL3" s="94" t="str">
        <f>Schedule!AM2</f>
        <v>WAT</v>
      </c>
    </row>
    <row r="4" spans="1:38" ht="12" customHeight="1" x14ac:dyDescent="0.2">
      <c r="A4" s="109" t="str">
        <f>Schedule!A3</f>
        <v>AVL</v>
      </c>
      <c r="B4" s="25" t="str">
        <f>Schedule!Y3</f>
        <v>WAT</v>
      </c>
      <c r="C4" s="105"/>
      <c r="D4" s="25" t="s">
        <v>62</v>
      </c>
      <c r="E4" s="113"/>
      <c r="F4" s="25" t="str">
        <f>Schedule!Z3</f>
        <v>@BOU</v>
      </c>
      <c r="G4" s="113"/>
      <c r="H4" s="113"/>
      <c r="I4" s="25" t="str">
        <f>Schedule!AA3</f>
        <v>TOT</v>
      </c>
      <c r="J4" s="113"/>
      <c r="K4" s="25" t="str">
        <f>Schedule!AB3</f>
        <v>@SOU</v>
      </c>
      <c r="L4" s="113"/>
      <c r="M4" s="111" t="s">
        <v>1</v>
      </c>
      <c r="N4" s="126" t="str">
        <f>Schedule!AC3</f>
        <v>SHU</v>
      </c>
      <c r="O4" s="131"/>
      <c r="P4" s="111" t="str">
        <f>Schedule!AD3</f>
        <v>@LEI</v>
      </c>
      <c r="Q4" s="139"/>
      <c r="R4" s="113"/>
      <c r="S4" s="25" t="str">
        <f>Schedule!AE3</f>
        <v>CHE</v>
      </c>
      <c r="T4" s="113"/>
      <c r="U4" s="113"/>
      <c r="V4" s="117" t="str">
        <f>Schedule!AF3</f>
        <v>@NEW</v>
      </c>
      <c r="W4" s="160"/>
      <c r="X4" s="160"/>
      <c r="Y4" s="25" t="str">
        <f>Schedule!AG3</f>
        <v>WOL</v>
      </c>
      <c r="Z4" s="113"/>
      <c r="AA4" s="25" t="str">
        <f>Schedule!AH3</f>
        <v>@LIV</v>
      </c>
      <c r="AB4" s="113"/>
      <c r="AC4" s="113"/>
      <c r="AD4" s="117" t="str">
        <f>Schedule!AI3</f>
        <v>MUN</v>
      </c>
      <c r="AE4" s="148"/>
      <c r="AF4" s="25" t="str">
        <f>Schedule!AJ3</f>
        <v>CRY</v>
      </c>
      <c r="AG4" s="113"/>
      <c r="AH4" s="25" t="str">
        <f>Schedule!AK3</f>
        <v>@EVE</v>
      </c>
      <c r="AI4" s="113"/>
      <c r="AJ4" s="25" t="str">
        <f>Schedule!AL3</f>
        <v>ARS</v>
      </c>
      <c r="AK4" s="148"/>
      <c r="AL4" s="94" t="str">
        <f>Schedule!AM3</f>
        <v>@WHU</v>
      </c>
    </row>
    <row r="5" spans="1:38" ht="12" customHeight="1" x14ac:dyDescent="0.2">
      <c r="A5" s="109" t="str">
        <f>Schedule!A4</f>
        <v>BOU</v>
      </c>
      <c r="B5" s="25" t="str">
        <f>Schedule!Y4</f>
        <v>BRI</v>
      </c>
      <c r="C5" s="25" t="s">
        <v>5</v>
      </c>
      <c r="D5" s="156"/>
      <c r="E5" s="113"/>
      <c r="F5" s="25" t="str">
        <f>Schedule!Z4</f>
        <v>AVL</v>
      </c>
      <c r="G5" s="113"/>
      <c r="H5" s="25" t="str">
        <f>Schedule!AA4</f>
        <v>@SHU</v>
      </c>
      <c r="I5" s="113"/>
      <c r="J5" s="113"/>
      <c r="K5" s="25" t="str">
        <f>Schedule!AB4</f>
        <v>@BUR</v>
      </c>
      <c r="L5" s="113"/>
      <c r="M5" s="113"/>
      <c r="N5" s="25" t="str">
        <f>Schedule!AC4</f>
        <v>CHE</v>
      </c>
      <c r="O5" s="131"/>
      <c r="P5" s="111" t="str">
        <f>Schedule!AD4</f>
        <v>@LIV</v>
      </c>
      <c r="Q5" s="139"/>
      <c r="R5" s="113"/>
      <c r="S5" s="25" t="str">
        <f>Schedule!AE4</f>
        <v>CRY</v>
      </c>
      <c r="T5" s="113"/>
      <c r="U5" s="113"/>
      <c r="V5" s="111" t="str">
        <f>Schedule!AF4</f>
        <v>@WOL</v>
      </c>
      <c r="W5" s="160"/>
      <c r="X5" s="160"/>
      <c r="Y5" s="25" t="str">
        <f>Schedule!AG4</f>
        <v>NEW</v>
      </c>
      <c r="Z5" s="113"/>
      <c r="AA5" s="25" t="str">
        <f>Schedule!AH4</f>
        <v>@MUN</v>
      </c>
      <c r="AB5" s="113"/>
      <c r="AC5" s="113"/>
      <c r="AD5" s="117" t="str">
        <f>Schedule!AI4</f>
        <v>TOT</v>
      </c>
      <c r="AE5" s="148"/>
      <c r="AF5" s="25" t="str">
        <f>Schedule!AJ4</f>
        <v>LEI</v>
      </c>
      <c r="AG5" s="113"/>
      <c r="AH5" s="25" t="str">
        <f>Schedule!AK4</f>
        <v>@MCI</v>
      </c>
      <c r="AI5" s="113"/>
      <c r="AJ5" s="25" t="str">
        <f>Schedule!AL4</f>
        <v>SOU</v>
      </c>
      <c r="AK5" s="148"/>
      <c r="AL5" s="94" t="str">
        <f>Schedule!AM4</f>
        <v>@EVE</v>
      </c>
    </row>
    <row r="6" spans="1:38" ht="12" customHeight="1" x14ac:dyDescent="0.2">
      <c r="A6" s="109" t="str">
        <f>Schedule!A5</f>
        <v>BRI</v>
      </c>
      <c r="B6" s="25" t="str">
        <f>Schedule!Y5</f>
        <v>@BOU</v>
      </c>
      <c r="C6" s="105"/>
      <c r="D6" s="156"/>
      <c r="E6" s="113"/>
      <c r="F6" s="25" t="str">
        <f>Schedule!Z5</f>
        <v>@WHU</v>
      </c>
      <c r="G6" s="113"/>
      <c r="H6" s="25" t="str">
        <f>Schedule!AA5</f>
        <v>WAT</v>
      </c>
      <c r="I6" s="113"/>
      <c r="J6" s="113"/>
      <c r="K6" s="25" t="str">
        <f>Schedule!AB5</f>
        <v>@SHU</v>
      </c>
      <c r="L6" s="113"/>
      <c r="M6" s="113"/>
      <c r="N6" s="25" t="str">
        <f>Schedule!AC5</f>
        <v>CRY</v>
      </c>
      <c r="O6" s="131"/>
      <c r="P6" s="111" t="str">
        <f>Schedule!AD5</f>
        <v>@WOL</v>
      </c>
      <c r="Q6" s="139"/>
      <c r="R6" s="113"/>
      <c r="S6" s="25" t="str">
        <f>Schedule!AE5</f>
        <v>ARS</v>
      </c>
      <c r="T6" s="113"/>
      <c r="U6" s="113"/>
      <c r="V6" s="117" t="str">
        <f>Schedule!AF5</f>
        <v>@LEI</v>
      </c>
      <c r="W6" s="160"/>
      <c r="X6" s="160"/>
      <c r="Y6" s="25" t="str">
        <f>Schedule!AG5</f>
        <v>MUN</v>
      </c>
      <c r="Z6" s="113"/>
      <c r="AA6" s="25" t="str">
        <f>Schedule!AH5</f>
        <v>@NOR</v>
      </c>
      <c r="AB6" s="113"/>
      <c r="AC6" s="113"/>
      <c r="AD6" s="117" t="str">
        <f>Schedule!AI5</f>
        <v>LIV</v>
      </c>
      <c r="AE6" s="149"/>
      <c r="AF6" s="25" t="str">
        <f>Schedule!AJ5</f>
        <v>MCI</v>
      </c>
      <c r="AG6" s="113"/>
      <c r="AH6" s="25" t="str">
        <f>Schedule!AK5</f>
        <v>@SOU</v>
      </c>
      <c r="AI6" s="113"/>
      <c r="AJ6" s="25" t="str">
        <f>Schedule!AL5</f>
        <v>NEW</v>
      </c>
      <c r="AK6" s="149"/>
      <c r="AL6" s="94" t="str">
        <f>Schedule!AM5</f>
        <v>@BUR</v>
      </c>
    </row>
    <row r="7" spans="1:38" ht="12" customHeight="1" x14ac:dyDescent="0.2">
      <c r="A7" s="109" t="str">
        <f>Schedule!A6</f>
        <v>BUR</v>
      </c>
      <c r="B7" s="25" t="str">
        <f>Schedule!Y6</f>
        <v>@MUN</v>
      </c>
      <c r="C7" s="25" t="s">
        <v>113</v>
      </c>
      <c r="D7" s="156"/>
      <c r="E7" s="113"/>
      <c r="F7" s="25" t="str">
        <f>Schedule!Z6</f>
        <v>ARS</v>
      </c>
      <c r="G7" s="113"/>
      <c r="H7" s="113"/>
      <c r="I7" s="25" t="str">
        <f>Schedule!AA6</f>
        <v>@SOU</v>
      </c>
      <c r="J7" s="113"/>
      <c r="K7" s="25" t="str">
        <f>Schedule!AB6</f>
        <v>BOU</v>
      </c>
      <c r="L7" s="113"/>
      <c r="M7" s="113"/>
      <c r="N7" s="25" t="str">
        <f>Schedule!AC6</f>
        <v>@NEW</v>
      </c>
      <c r="O7" s="131"/>
      <c r="P7" s="111" t="str">
        <f>Schedule!AD6</f>
        <v>TOT</v>
      </c>
      <c r="Q7" s="139"/>
      <c r="R7" s="113"/>
      <c r="S7" s="25" t="str">
        <f>Schedule!AE6</f>
        <v>@MCI</v>
      </c>
      <c r="T7" s="113"/>
      <c r="U7" s="118"/>
      <c r="V7" s="111" t="str">
        <f>Schedule!AF6</f>
        <v>WAT</v>
      </c>
      <c r="W7" s="160"/>
      <c r="X7" s="160"/>
      <c r="Y7" s="25" t="str">
        <f>Schedule!AG6</f>
        <v>@CRY</v>
      </c>
      <c r="Z7" s="113"/>
      <c r="AA7" s="25" t="str">
        <f>Schedule!AH6</f>
        <v>SHU</v>
      </c>
      <c r="AB7" s="113"/>
      <c r="AC7" s="118"/>
      <c r="AD7" s="111" t="str">
        <f>Schedule!AI6</f>
        <v>@WHU</v>
      </c>
      <c r="AE7" s="113"/>
      <c r="AF7" s="25" t="str">
        <f>Schedule!AJ6</f>
        <v>@LIV</v>
      </c>
      <c r="AG7" s="113"/>
      <c r="AH7" s="25" t="str">
        <f>Schedule!AK6</f>
        <v>WOL</v>
      </c>
      <c r="AI7" s="113"/>
      <c r="AJ7" s="25" t="str">
        <f>Schedule!AL6</f>
        <v>@NOR</v>
      </c>
      <c r="AK7" s="113"/>
      <c r="AL7" s="94" t="str">
        <f>Schedule!AM6</f>
        <v>BRI</v>
      </c>
    </row>
    <row r="8" spans="1:38" ht="12" customHeight="1" x14ac:dyDescent="0.2">
      <c r="A8" s="109" t="str">
        <f>Schedule!A7</f>
        <v>CHE</v>
      </c>
      <c r="B8" s="25" t="str">
        <f>Schedule!Y7</f>
        <v>ARS</v>
      </c>
      <c r="C8" s="25" t="s">
        <v>151</v>
      </c>
      <c r="D8" s="156"/>
      <c r="E8" s="113"/>
      <c r="F8" s="25" t="str">
        <f>Schedule!Z7</f>
        <v>@LEI</v>
      </c>
      <c r="G8" s="113"/>
      <c r="H8" s="113"/>
      <c r="I8" s="25" t="str">
        <f>Schedule!AA7</f>
        <v>MUN</v>
      </c>
      <c r="J8" s="113"/>
      <c r="K8" s="25" t="str">
        <f>Schedule!AB7</f>
        <v>TOT</v>
      </c>
      <c r="L8" s="25" t="s">
        <v>155</v>
      </c>
      <c r="M8" s="113"/>
      <c r="N8" s="25" t="str">
        <f>Schedule!AC7</f>
        <v>@BOU</v>
      </c>
      <c r="O8" s="111" t="s">
        <v>8</v>
      </c>
      <c r="P8" s="111" t="str">
        <f>Schedule!AD7</f>
        <v>EVE</v>
      </c>
      <c r="Q8" s="141"/>
      <c r="R8" s="113"/>
      <c r="S8" s="25" t="str">
        <f>Schedule!AE7</f>
        <v>@AVL</v>
      </c>
      <c r="T8" s="25" t="s">
        <v>165</v>
      </c>
      <c r="U8" s="116"/>
      <c r="V8" s="117" t="str">
        <f>Schedule!AF7</f>
        <v>MCI</v>
      </c>
      <c r="W8" s="160"/>
      <c r="X8" s="160"/>
      <c r="Y8" s="25" t="str">
        <f>Schedule!AG7</f>
        <v>@WHU</v>
      </c>
      <c r="Z8" s="117"/>
      <c r="AA8" s="25" t="str">
        <f>Schedule!AH7</f>
        <v>WAT</v>
      </c>
      <c r="AB8" s="117"/>
      <c r="AC8" s="116"/>
      <c r="AD8" s="117" t="str">
        <f>Schedule!AI7</f>
        <v>@CRY</v>
      </c>
      <c r="AE8" s="147"/>
      <c r="AF8" s="25" t="str">
        <f>Schedule!AJ7</f>
        <v>@SHU</v>
      </c>
      <c r="AG8" s="117"/>
      <c r="AH8" s="25" t="str">
        <f>Schedule!AK7</f>
        <v>NOR</v>
      </c>
      <c r="AI8" s="117"/>
      <c r="AJ8" s="25" t="str">
        <f>Schedule!AL7</f>
        <v>@LIV</v>
      </c>
      <c r="AK8" s="147"/>
      <c r="AL8" s="94" t="str">
        <f>Schedule!AM7</f>
        <v>WOL</v>
      </c>
    </row>
    <row r="9" spans="1:38" ht="12" customHeight="1" x14ac:dyDescent="0.2">
      <c r="A9" s="109" t="str">
        <f>Schedule!A8</f>
        <v>CRY</v>
      </c>
      <c r="B9" s="25" t="str">
        <f>Schedule!Y8</f>
        <v>SOU</v>
      </c>
      <c r="C9" s="156"/>
      <c r="D9" s="156"/>
      <c r="E9" s="113"/>
      <c r="F9" s="25" t="str">
        <f>Schedule!Z8</f>
        <v>SHU</v>
      </c>
      <c r="G9" s="156"/>
      <c r="H9" s="25" t="str">
        <f>Schedule!AA8</f>
        <v>@EVE</v>
      </c>
      <c r="I9" s="113"/>
      <c r="J9" s="113"/>
      <c r="K9" s="25" t="str">
        <f>Schedule!AB8</f>
        <v>NEW</v>
      </c>
      <c r="L9" s="113"/>
      <c r="M9" s="113"/>
      <c r="N9" s="25" t="str">
        <f>Schedule!AC8</f>
        <v>@BRI</v>
      </c>
      <c r="O9" s="156"/>
      <c r="P9" s="111" t="str">
        <f>Schedule!AD8</f>
        <v>WAT</v>
      </c>
      <c r="Q9" s="139"/>
      <c r="R9" s="113"/>
      <c r="S9" s="25" t="str">
        <f>Schedule!AE8</f>
        <v>@BOU</v>
      </c>
      <c r="T9" s="113"/>
      <c r="U9" s="152"/>
      <c r="V9" s="117" t="str">
        <f>Schedule!AF8</f>
        <v>@LIV</v>
      </c>
      <c r="W9" s="160"/>
      <c r="X9" s="160"/>
      <c r="Y9" s="25" t="str">
        <f>Schedule!AG8</f>
        <v>BUR</v>
      </c>
      <c r="Z9" s="113"/>
      <c r="AA9" s="25" t="str">
        <f>Schedule!AH8</f>
        <v>@LEI</v>
      </c>
      <c r="AB9" s="113"/>
      <c r="AC9" s="152"/>
      <c r="AD9" s="117" t="str">
        <f>Schedule!AI8</f>
        <v>CHE</v>
      </c>
      <c r="AE9" s="148"/>
      <c r="AF9" s="25" t="str">
        <f>Schedule!AJ8</f>
        <v>@AVL</v>
      </c>
      <c r="AG9" s="113"/>
      <c r="AH9" s="25" t="str">
        <f>Schedule!AK8</f>
        <v>MUN</v>
      </c>
      <c r="AI9" s="113"/>
      <c r="AJ9" s="25" t="str">
        <f>Schedule!AL8</f>
        <v>@WOL</v>
      </c>
      <c r="AK9" s="148"/>
      <c r="AL9" s="94" t="str">
        <f>Schedule!AM8</f>
        <v>TOT</v>
      </c>
    </row>
    <row r="10" spans="1:38" ht="12" customHeight="1" x14ac:dyDescent="0.2">
      <c r="A10" s="109" t="str">
        <f>Schedule!A9</f>
        <v>EVE</v>
      </c>
      <c r="B10" s="25" t="str">
        <f>Schedule!Y9</f>
        <v>NEW</v>
      </c>
      <c r="C10" s="156"/>
      <c r="D10" s="156"/>
      <c r="E10" s="113"/>
      <c r="F10" s="25" t="str">
        <f>Schedule!Z9</f>
        <v>@WAT</v>
      </c>
      <c r="G10" s="156"/>
      <c r="H10" s="25" t="str">
        <f>Schedule!AA9</f>
        <v>CRY</v>
      </c>
      <c r="I10" s="113"/>
      <c r="J10" s="113"/>
      <c r="K10" s="25" t="str">
        <f>Schedule!AB9</f>
        <v>@ARS</v>
      </c>
      <c r="L10" s="113"/>
      <c r="M10" s="113"/>
      <c r="N10" s="111" t="str">
        <f>Schedule!AC9</f>
        <v>MUN</v>
      </c>
      <c r="O10" s="156"/>
      <c r="P10" s="111" t="str">
        <f>Schedule!AD9</f>
        <v>@CHE</v>
      </c>
      <c r="Q10" s="139"/>
      <c r="R10" s="113"/>
      <c r="S10" s="25" t="str">
        <f>Schedule!AE9</f>
        <v>LIV</v>
      </c>
      <c r="T10" s="113"/>
      <c r="U10" s="153"/>
      <c r="V10" s="117" t="str">
        <f>Schedule!AF9</f>
        <v>@NOR</v>
      </c>
      <c r="W10" s="160"/>
      <c r="X10" s="160"/>
      <c r="Y10" s="25" t="str">
        <f>Schedule!AG9</f>
        <v>LEI</v>
      </c>
      <c r="Z10" s="113"/>
      <c r="AA10" s="25" t="str">
        <f>Schedule!AH9</f>
        <v>@TOT</v>
      </c>
      <c r="AB10" s="113"/>
      <c r="AC10" s="153"/>
      <c r="AD10" s="111" t="str">
        <f>Schedule!AI9</f>
        <v>SOU</v>
      </c>
      <c r="AE10" s="148"/>
      <c r="AF10" s="25" t="str">
        <f>Schedule!AJ9</f>
        <v>@WOL</v>
      </c>
      <c r="AG10" s="113"/>
      <c r="AH10" s="25" t="str">
        <f>Schedule!AK9</f>
        <v>AVL</v>
      </c>
      <c r="AI10" s="113"/>
      <c r="AJ10" s="25" t="str">
        <f>Schedule!AL9</f>
        <v>@SHU</v>
      </c>
      <c r="AK10" s="148"/>
      <c r="AL10" s="94" t="str">
        <f>Schedule!AM9</f>
        <v>BOU</v>
      </c>
    </row>
    <row r="11" spans="1:38" ht="12" customHeight="1" x14ac:dyDescent="0.2">
      <c r="A11" s="109" t="str">
        <f>Schedule!A10</f>
        <v>LEI</v>
      </c>
      <c r="B11" s="25" t="str">
        <f>Schedule!Y10</f>
        <v>WHU</v>
      </c>
      <c r="C11" s="25" t="s">
        <v>148</v>
      </c>
      <c r="D11" s="25" t="s">
        <v>116</v>
      </c>
      <c r="E11" s="113"/>
      <c r="F11" s="25" t="str">
        <f>Schedule!Z10</f>
        <v>CHE</v>
      </c>
      <c r="G11" s="118"/>
      <c r="H11" s="113"/>
      <c r="I11" s="25" t="str">
        <f>Schedule!AA10</f>
        <v>@WOL</v>
      </c>
      <c r="J11" s="113"/>
      <c r="K11" s="25" t="str">
        <f>Schedule!AB10</f>
        <v>MCI</v>
      </c>
      <c r="L11" s="113"/>
      <c r="M11" s="120"/>
      <c r="N11" s="111" t="str">
        <f>Schedule!AC10</f>
        <v>@NOR</v>
      </c>
      <c r="O11" s="111" t="s">
        <v>175</v>
      </c>
      <c r="P11" s="111" t="str">
        <f>Schedule!AD10</f>
        <v>AVL</v>
      </c>
      <c r="Q11" s="139"/>
      <c r="R11" s="113"/>
      <c r="S11" s="25" t="str">
        <f>Schedule!AE10</f>
        <v>@WAT</v>
      </c>
      <c r="T11" s="113"/>
      <c r="U11" s="115"/>
      <c r="V11" s="117" t="str">
        <f>Schedule!AF10</f>
        <v>BRI</v>
      </c>
      <c r="W11" s="160"/>
      <c r="X11" s="160"/>
      <c r="Y11" s="25" t="str">
        <f>Schedule!AG10</f>
        <v>@EVE</v>
      </c>
      <c r="Z11" s="113"/>
      <c r="AA11" s="25" t="str">
        <f>Schedule!AH10</f>
        <v>CRY</v>
      </c>
      <c r="AB11" s="113"/>
      <c r="AC11" s="115"/>
      <c r="AD11" s="117" t="str">
        <f>Schedule!AI10</f>
        <v>@ARS</v>
      </c>
      <c r="AE11" s="148"/>
      <c r="AF11" s="25" t="str">
        <f>Schedule!AJ10</f>
        <v>@BOU</v>
      </c>
      <c r="AG11" s="113"/>
      <c r="AH11" s="25" t="str">
        <f>Schedule!AK10</f>
        <v>SHU</v>
      </c>
      <c r="AI11" s="113"/>
      <c r="AJ11" s="25" t="str">
        <f>Schedule!AL10</f>
        <v>@TOT</v>
      </c>
      <c r="AK11" s="148"/>
      <c r="AL11" s="94" t="str">
        <f>Schedule!AM10</f>
        <v>MUN</v>
      </c>
    </row>
    <row r="12" spans="1:38" ht="12" customHeight="1" x14ac:dyDescent="0.2">
      <c r="A12" s="109" t="str">
        <f>Schedule!A11</f>
        <v>LIV</v>
      </c>
      <c r="B12" s="25" t="str">
        <f>Schedule!Y11</f>
        <v>@WOL</v>
      </c>
      <c r="C12" s="25" t="s">
        <v>168</v>
      </c>
      <c r="D12" s="113"/>
      <c r="E12" s="25" t="s">
        <v>80</v>
      </c>
      <c r="F12" s="25" t="str">
        <f>Schedule!Z11</f>
        <v>SOU</v>
      </c>
      <c r="G12" s="111" t="s">
        <v>173</v>
      </c>
      <c r="H12" s="113"/>
      <c r="I12" s="25" t="str">
        <f>Schedule!AA11</f>
        <v>@NOR</v>
      </c>
      <c r="J12" s="25" t="s">
        <v>153</v>
      </c>
      <c r="K12" s="25" t="str">
        <f>Schedule!AB11</f>
        <v>WHU</v>
      </c>
      <c r="L12" s="113"/>
      <c r="M12" s="113"/>
      <c r="N12" s="25" t="str">
        <f>Schedule!AC11</f>
        <v>@WAT</v>
      </c>
      <c r="O12" s="111" t="s">
        <v>24</v>
      </c>
      <c r="P12" s="111" t="str">
        <f>Schedule!AD11</f>
        <v>BOU</v>
      </c>
      <c r="Q12" s="139"/>
      <c r="R12" s="25" t="s">
        <v>163</v>
      </c>
      <c r="S12" s="25" t="str">
        <f>Schedule!AE11</f>
        <v>@EVE</v>
      </c>
      <c r="T12" s="113"/>
      <c r="U12" s="122"/>
      <c r="V12" s="117" t="str">
        <f>Schedule!AF11</f>
        <v>CRY</v>
      </c>
      <c r="W12" s="160"/>
      <c r="X12" s="160"/>
      <c r="Y12" s="25" t="str">
        <f>Schedule!AG11</f>
        <v>@MCI</v>
      </c>
      <c r="Z12" s="151"/>
      <c r="AA12" s="25" t="str">
        <f>Schedule!AH11</f>
        <v>AVL</v>
      </c>
      <c r="AB12" s="151"/>
      <c r="AC12" s="122"/>
      <c r="AD12" s="117" t="str">
        <f>Schedule!AI11</f>
        <v>@BRI</v>
      </c>
      <c r="AE12" s="148"/>
      <c r="AF12" s="25" t="str">
        <f>Schedule!AJ11</f>
        <v>BUR</v>
      </c>
      <c r="AG12" s="151"/>
      <c r="AH12" s="25" t="str">
        <f>Schedule!AK11</f>
        <v>@ARS</v>
      </c>
      <c r="AI12" s="151"/>
      <c r="AJ12" s="25" t="str">
        <f>Schedule!AL11</f>
        <v>CHE</v>
      </c>
      <c r="AK12" s="148"/>
      <c r="AL12" s="94" t="str">
        <f>Schedule!AM11</f>
        <v>@NEW</v>
      </c>
    </row>
    <row r="13" spans="1:38" ht="12" customHeight="1" x14ac:dyDescent="0.2">
      <c r="A13" s="109" t="str">
        <f>Schedule!A12</f>
        <v>MCI</v>
      </c>
      <c r="B13" s="25" t="str">
        <f>Schedule!Y12</f>
        <v>@SHU</v>
      </c>
      <c r="C13" s="25" t="s">
        <v>152</v>
      </c>
      <c r="D13" s="25" t="s">
        <v>6</v>
      </c>
      <c r="E13" s="113"/>
      <c r="F13" s="25" t="str">
        <f>Schedule!Z12</f>
        <v>@TOT</v>
      </c>
      <c r="G13" s="123"/>
      <c r="H13" s="134"/>
      <c r="I13" s="25" t="str">
        <f>Schedule!AA12</f>
        <v>WHU</v>
      </c>
      <c r="J13" s="113"/>
      <c r="K13" s="25" t="str">
        <f>Schedule!AB12</f>
        <v>@LEI</v>
      </c>
      <c r="L13" s="25" t="s">
        <v>154</v>
      </c>
      <c r="M13" s="111" t="s">
        <v>111</v>
      </c>
      <c r="N13" s="126" t="str">
        <f>Schedule!AC12</f>
        <v>ARS</v>
      </c>
      <c r="O13" s="111" t="s">
        <v>170</v>
      </c>
      <c r="P13" s="111" t="str">
        <f>Schedule!AD12</f>
        <v>@MUN</v>
      </c>
      <c r="Q13" s="141"/>
      <c r="R13" s="113"/>
      <c r="S13" s="25" t="str">
        <f>Schedule!AE12</f>
        <v>BUR</v>
      </c>
      <c r="T13" s="25" t="s">
        <v>166</v>
      </c>
      <c r="U13" s="122"/>
      <c r="V13" s="117" t="str">
        <f>Schedule!AF12</f>
        <v>@CHE</v>
      </c>
      <c r="W13" s="160"/>
      <c r="X13" s="160"/>
      <c r="Y13" s="25" t="str">
        <f>Schedule!AG12</f>
        <v>LIV</v>
      </c>
      <c r="Z13" s="151"/>
      <c r="AA13" s="25" t="str">
        <f>Schedule!AH12</f>
        <v>@SOU</v>
      </c>
      <c r="AB13" s="151"/>
      <c r="AC13" s="122"/>
      <c r="AD13" s="117" t="str">
        <f>Schedule!AI12</f>
        <v>NEW</v>
      </c>
      <c r="AE13" s="148"/>
      <c r="AF13" s="25" t="str">
        <f>Schedule!AJ12</f>
        <v>@BRI</v>
      </c>
      <c r="AG13" s="151"/>
      <c r="AH13" s="25" t="str">
        <f>Schedule!AK12</f>
        <v>BOU</v>
      </c>
      <c r="AI13" s="151"/>
      <c r="AJ13" s="25" t="str">
        <f>Schedule!AL12</f>
        <v>@WAT</v>
      </c>
      <c r="AK13" s="148"/>
      <c r="AL13" s="94" t="str">
        <f>Schedule!AM12</f>
        <v>NOR</v>
      </c>
    </row>
    <row r="14" spans="1:38" ht="12" customHeight="1" x14ac:dyDescent="0.2">
      <c r="A14" s="109" t="str">
        <f>Schedule!A13</f>
        <v>MUN</v>
      </c>
      <c r="B14" s="25" t="str">
        <f>Schedule!Y13</f>
        <v>BUR</v>
      </c>
      <c r="C14" s="111" t="s">
        <v>169</v>
      </c>
      <c r="D14" s="25" t="s">
        <v>75</v>
      </c>
      <c r="E14" s="113"/>
      <c r="F14" s="25" t="str">
        <f>Schedule!Z13</f>
        <v>WOL</v>
      </c>
      <c r="G14" s="123"/>
      <c r="H14" s="113"/>
      <c r="I14" s="25" t="str">
        <f>Schedule!AA13</f>
        <v>@CHE</v>
      </c>
      <c r="J14" s="25" t="s">
        <v>159</v>
      </c>
      <c r="K14" s="25" t="str">
        <f>Schedule!AB13</f>
        <v>WAT</v>
      </c>
      <c r="L14" s="25" t="s">
        <v>161</v>
      </c>
      <c r="M14" s="127"/>
      <c r="N14" s="111" t="str">
        <f>Schedule!AC13</f>
        <v>@EVE</v>
      </c>
      <c r="O14" s="111" t="s">
        <v>176</v>
      </c>
      <c r="P14" s="111" t="str">
        <f>Schedule!AD13</f>
        <v>MCI</v>
      </c>
      <c r="Q14" s="139"/>
      <c r="R14" s="111" t="s">
        <v>179</v>
      </c>
      <c r="S14" s="25" t="str">
        <f>Schedule!AE13</f>
        <v>@TOT</v>
      </c>
      <c r="T14" s="111" t="s">
        <v>179</v>
      </c>
      <c r="U14" s="122"/>
      <c r="V14" s="117" t="str">
        <f>Schedule!AF13</f>
        <v>SHU</v>
      </c>
      <c r="W14" s="160"/>
      <c r="X14" s="160"/>
      <c r="Y14" s="25" t="str">
        <f>Schedule!AG13</f>
        <v>@BRI</v>
      </c>
      <c r="Z14" s="151"/>
      <c r="AA14" s="25" t="str">
        <f>Schedule!AH13</f>
        <v>BOU</v>
      </c>
      <c r="AB14" s="151"/>
      <c r="AC14" s="122"/>
      <c r="AD14" s="117" t="str">
        <f>Schedule!AI13</f>
        <v>@AVL</v>
      </c>
      <c r="AE14" s="148"/>
      <c r="AF14" s="25" t="str">
        <f>Schedule!AJ13</f>
        <v>SOU</v>
      </c>
      <c r="AG14" s="151"/>
      <c r="AH14" s="25" t="str">
        <f>Schedule!AK13</f>
        <v>@CRY</v>
      </c>
      <c r="AI14" s="151"/>
      <c r="AJ14" s="25" t="str">
        <f>Schedule!AL13</f>
        <v>WHU</v>
      </c>
      <c r="AK14" s="148"/>
      <c r="AL14" s="94" t="str">
        <f>Schedule!AM13</f>
        <v>@LEI</v>
      </c>
    </row>
    <row r="15" spans="1:38" ht="12" customHeight="1" x14ac:dyDescent="0.2">
      <c r="A15" s="109" t="str">
        <f>Schedule!A14</f>
        <v>NEW</v>
      </c>
      <c r="B15" s="25" t="str">
        <f>Schedule!Y14</f>
        <v>@EVE</v>
      </c>
      <c r="C15" s="111" t="s">
        <v>150</v>
      </c>
      <c r="D15" s="156"/>
      <c r="E15" s="113"/>
      <c r="F15" s="25" t="str">
        <f>Schedule!Z14</f>
        <v>NOR</v>
      </c>
      <c r="G15" s="125" t="s">
        <v>174</v>
      </c>
      <c r="H15" s="113"/>
      <c r="I15" s="25" t="str">
        <f>Schedule!AA14</f>
        <v>@ARS</v>
      </c>
      <c r="J15" s="113"/>
      <c r="K15" s="25" t="str">
        <f>Schedule!AB14</f>
        <v>@CRY</v>
      </c>
      <c r="L15" s="113"/>
      <c r="M15" s="113"/>
      <c r="N15" s="25" t="str">
        <f>Schedule!AC14</f>
        <v>BUR</v>
      </c>
      <c r="O15" s="111" t="s">
        <v>171</v>
      </c>
      <c r="P15" s="111" t="str">
        <f>Schedule!AD14</f>
        <v>@SOU</v>
      </c>
      <c r="Q15" s="139"/>
      <c r="R15" s="113"/>
      <c r="S15" s="25" t="str">
        <f>Schedule!AE14</f>
        <v>SHU</v>
      </c>
      <c r="T15" s="113"/>
      <c r="U15" s="122"/>
      <c r="V15" s="117" t="str">
        <f>Schedule!AF14</f>
        <v>AVL</v>
      </c>
      <c r="W15" s="160"/>
      <c r="X15" s="160"/>
      <c r="Y15" s="25" t="str">
        <f>Schedule!AG14</f>
        <v>@BOU</v>
      </c>
      <c r="Z15" s="113"/>
      <c r="AA15" s="25" t="str">
        <f>Schedule!AH14</f>
        <v>WHU</v>
      </c>
      <c r="AB15" s="113"/>
      <c r="AC15" s="122"/>
      <c r="AD15" s="117" t="str">
        <f>Schedule!AI14</f>
        <v>@MCI</v>
      </c>
      <c r="AE15" s="148"/>
      <c r="AF15" s="25" t="str">
        <f>Schedule!AJ14</f>
        <v>@WAT</v>
      </c>
      <c r="AG15" s="113"/>
      <c r="AH15" s="25" t="str">
        <f>Schedule!AK14</f>
        <v>TOT</v>
      </c>
      <c r="AI15" s="113"/>
      <c r="AJ15" s="25" t="str">
        <f>Schedule!AL14</f>
        <v>@BRI</v>
      </c>
      <c r="AK15" s="148"/>
      <c r="AL15" s="94" t="str">
        <f>Schedule!AM14</f>
        <v>LIV</v>
      </c>
    </row>
    <row r="16" spans="1:38" ht="12" customHeight="1" x14ac:dyDescent="0.2">
      <c r="A16" s="109" t="str">
        <f>Schedule!A15</f>
        <v>NOR</v>
      </c>
      <c r="B16" s="25" t="str">
        <f>Schedule!Y15</f>
        <v>@TOT</v>
      </c>
      <c r="C16" s="25" t="s">
        <v>76</v>
      </c>
      <c r="D16" s="156"/>
      <c r="E16" s="113"/>
      <c r="F16" s="25" t="str">
        <f>Schedule!Z15</f>
        <v>@NEW</v>
      </c>
      <c r="G16" s="123"/>
      <c r="H16" s="113"/>
      <c r="I16" s="25" t="str">
        <f>Schedule!AA15</f>
        <v>LIV</v>
      </c>
      <c r="J16" s="113"/>
      <c r="K16" s="25" t="str">
        <f>Schedule!AB15</f>
        <v>@WOL</v>
      </c>
      <c r="L16" s="113"/>
      <c r="M16" s="113"/>
      <c r="N16" s="111" t="str">
        <f>Schedule!AC15</f>
        <v>LEI</v>
      </c>
      <c r="O16" s="111" t="s">
        <v>25</v>
      </c>
      <c r="P16" s="111" t="str">
        <f>Schedule!AD15</f>
        <v>@SHU</v>
      </c>
      <c r="Q16" s="139"/>
      <c r="R16" s="113"/>
      <c r="S16" s="25" t="str">
        <f>Schedule!AE15</f>
        <v>SOU</v>
      </c>
      <c r="T16" s="113"/>
      <c r="U16" s="122"/>
      <c r="V16" s="117" t="str">
        <f>Schedule!AF15</f>
        <v>EVE</v>
      </c>
      <c r="W16" s="160"/>
      <c r="X16" s="160"/>
      <c r="Y16" s="25" t="str">
        <f>Schedule!AG15</f>
        <v>@ARS</v>
      </c>
      <c r="Z16" s="113"/>
      <c r="AA16" s="25" t="str">
        <f>Schedule!AH15</f>
        <v>BRI</v>
      </c>
      <c r="AB16" s="113"/>
      <c r="AC16" s="122"/>
      <c r="AD16" s="117" t="str">
        <f>Schedule!AI15</f>
        <v>@WAT</v>
      </c>
      <c r="AE16" s="148"/>
      <c r="AF16" s="25" t="str">
        <f>Schedule!AJ15</f>
        <v>WHU</v>
      </c>
      <c r="AG16" s="113"/>
      <c r="AH16" s="25" t="str">
        <f>Schedule!AK15</f>
        <v>@CHE</v>
      </c>
      <c r="AI16" s="113"/>
      <c r="AJ16" s="25" t="str">
        <f>Schedule!AL15</f>
        <v>BUR</v>
      </c>
      <c r="AK16" s="148"/>
      <c r="AL16" s="94" t="str">
        <f>Schedule!AM15</f>
        <v>@MCI</v>
      </c>
    </row>
    <row r="17" spans="1:38" ht="12" customHeight="1" x14ac:dyDescent="0.2">
      <c r="A17" s="109" t="str">
        <f>Schedule!A16</f>
        <v>SHU</v>
      </c>
      <c r="B17" s="25" t="str">
        <f>Schedule!Y16</f>
        <v>MCI</v>
      </c>
      <c r="C17" s="25" t="s">
        <v>149</v>
      </c>
      <c r="D17" s="156"/>
      <c r="E17" s="113"/>
      <c r="F17" s="25" t="str">
        <f>Schedule!Z16</f>
        <v>@CRY</v>
      </c>
      <c r="G17" s="123"/>
      <c r="H17" s="25" t="str">
        <f>Schedule!AA16</f>
        <v>BOU</v>
      </c>
      <c r="I17" s="113"/>
      <c r="J17" s="113"/>
      <c r="K17" s="25" t="str">
        <f>Schedule!AB16</f>
        <v>BRI</v>
      </c>
      <c r="L17" s="113"/>
      <c r="M17" s="113"/>
      <c r="N17" s="126" t="str">
        <f>Schedule!AC16</f>
        <v>@AVL</v>
      </c>
      <c r="O17" s="111" t="s">
        <v>177</v>
      </c>
      <c r="P17" s="111" t="str">
        <f>Schedule!AD16</f>
        <v>NOR</v>
      </c>
      <c r="Q17" s="139"/>
      <c r="R17" s="113"/>
      <c r="S17" s="25" t="str">
        <f>Schedule!AE16</f>
        <v>@NEW</v>
      </c>
      <c r="T17" s="113"/>
      <c r="U17" s="122"/>
      <c r="V17" s="117" t="str">
        <f>Schedule!AF16</f>
        <v>@MUN</v>
      </c>
      <c r="W17" s="160"/>
      <c r="X17" s="160"/>
      <c r="Y17" s="25" t="str">
        <f>Schedule!AG16</f>
        <v>TOT</v>
      </c>
      <c r="Z17" s="113"/>
      <c r="AA17" s="25" t="str">
        <f>Schedule!AH16</f>
        <v>@BUR</v>
      </c>
      <c r="AB17" s="113"/>
      <c r="AC17" s="122"/>
      <c r="AD17" s="117" t="str">
        <f>Schedule!AI16</f>
        <v>WOL</v>
      </c>
      <c r="AE17" s="148"/>
      <c r="AF17" s="25" t="str">
        <f>Schedule!AJ16</f>
        <v>CHE</v>
      </c>
      <c r="AG17" s="113"/>
      <c r="AH17" s="25" t="str">
        <f>Schedule!AK16</f>
        <v>@LEI</v>
      </c>
      <c r="AI17" s="113"/>
      <c r="AJ17" s="25" t="str">
        <f>Schedule!AL16</f>
        <v>EVE</v>
      </c>
      <c r="AK17" s="148"/>
      <c r="AL17" s="94" t="str">
        <f>Schedule!AM16</f>
        <v>@SOU</v>
      </c>
    </row>
    <row r="18" spans="1:38" ht="12" customHeight="1" x14ac:dyDescent="0.2">
      <c r="A18" s="109" t="str">
        <f>Schedule!A17</f>
        <v>SOU</v>
      </c>
      <c r="B18" s="25" t="str">
        <f>Schedule!Y17</f>
        <v>@CRY</v>
      </c>
      <c r="C18" s="25" t="s">
        <v>3</v>
      </c>
      <c r="D18" s="156"/>
      <c r="E18" s="113"/>
      <c r="F18" s="25" t="str">
        <f>Schedule!Z17</f>
        <v>@LIV</v>
      </c>
      <c r="G18" s="125" t="s">
        <v>25</v>
      </c>
      <c r="H18" s="113"/>
      <c r="I18" s="25" t="str">
        <f>Schedule!AA17</f>
        <v>BUR</v>
      </c>
      <c r="J18" s="113"/>
      <c r="K18" s="25" t="str">
        <f>Schedule!AB17</f>
        <v>AVL</v>
      </c>
      <c r="L18" s="113"/>
      <c r="M18" s="113"/>
      <c r="N18" s="25" t="str">
        <f>Schedule!AC17</f>
        <v>@WHU</v>
      </c>
      <c r="O18" s="132"/>
      <c r="P18" s="111" t="str">
        <f>Schedule!AD17</f>
        <v>NEW</v>
      </c>
      <c r="Q18" s="139"/>
      <c r="R18" s="113"/>
      <c r="S18" s="25" t="str">
        <f>Schedule!AE17</f>
        <v>@NOR</v>
      </c>
      <c r="T18" s="113"/>
      <c r="U18" s="123"/>
      <c r="V18" s="126" t="str">
        <f>Schedule!AF17</f>
        <v>ARS</v>
      </c>
      <c r="W18" s="160"/>
      <c r="X18" s="160"/>
      <c r="Y18" s="25" t="str">
        <f>Schedule!AG17</f>
        <v>@WAT</v>
      </c>
      <c r="Z18" s="113"/>
      <c r="AA18" s="25" t="str">
        <f>Schedule!AH17</f>
        <v>MCI</v>
      </c>
      <c r="AB18" s="113"/>
      <c r="AC18" s="123"/>
      <c r="AD18" s="111" t="str">
        <f>Schedule!AI17</f>
        <v>@EVE</v>
      </c>
      <c r="AE18" s="148"/>
      <c r="AF18" s="25" t="str">
        <f>Schedule!AJ17</f>
        <v>@MUN</v>
      </c>
      <c r="AG18" s="113"/>
      <c r="AH18" s="25" t="str">
        <f>Schedule!AK17</f>
        <v>BRI</v>
      </c>
      <c r="AI18" s="113"/>
      <c r="AJ18" s="25" t="str">
        <f>Schedule!AL17</f>
        <v>@BOU</v>
      </c>
      <c r="AK18" s="148"/>
      <c r="AL18" s="94" t="str">
        <f>Schedule!AM17</f>
        <v>SHU</v>
      </c>
    </row>
    <row r="19" spans="1:38" ht="12" customHeight="1" x14ac:dyDescent="0.2">
      <c r="A19" s="109" t="str">
        <f>Schedule!A18</f>
        <v>TOT</v>
      </c>
      <c r="B19" s="25" t="str">
        <f>Schedule!Y18</f>
        <v>NOR</v>
      </c>
      <c r="C19" s="111" t="s">
        <v>54</v>
      </c>
      <c r="D19" s="156"/>
      <c r="E19" s="113"/>
      <c r="F19" s="25" t="str">
        <f>Schedule!Z18</f>
        <v>MCI</v>
      </c>
      <c r="G19" s="125" t="s">
        <v>10</v>
      </c>
      <c r="H19" s="113"/>
      <c r="I19" s="25" t="str">
        <f>Schedule!AA18</f>
        <v>@AVL</v>
      </c>
      <c r="J19" s="25" t="s">
        <v>156</v>
      </c>
      <c r="K19" s="25" t="str">
        <f>Schedule!AB18</f>
        <v>@CHE</v>
      </c>
      <c r="L19" s="113"/>
      <c r="M19" s="113"/>
      <c r="N19" s="25" t="str">
        <f>Schedule!AC18</f>
        <v>WOL</v>
      </c>
      <c r="O19" s="111" t="s">
        <v>113</v>
      </c>
      <c r="P19" s="111" t="str">
        <f>Schedule!AD18</f>
        <v>@BUR</v>
      </c>
      <c r="Q19" s="139"/>
      <c r="R19" s="25" t="s">
        <v>164</v>
      </c>
      <c r="S19" s="25" t="str">
        <f>Schedule!AE18</f>
        <v>MUN</v>
      </c>
      <c r="T19" s="113"/>
      <c r="U19" s="122"/>
      <c r="V19" s="117" t="str">
        <f>Schedule!AF18</f>
        <v>WHU</v>
      </c>
      <c r="W19" s="160"/>
      <c r="X19" s="160"/>
      <c r="Y19" s="25" t="str">
        <f>Schedule!AG18</f>
        <v>@SHU</v>
      </c>
      <c r="Z19" s="117"/>
      <c r="AA19" s="25" t="str">
        <f>Schedule!AH18</f>
        <v>EVE</v>
      </c>
      <c r="AB19" s="117"/>
      <c r="AC19" s="122"/>
      <c r="AD19" s="117" t="str">
        <f>Schedule!AI18</f>
        <v>@BOU</v>
      </c>
      <c r="AE19" s="148"/>
      <c r="AF19" s="25" t="str">
        <f>Schedule!AJ18</f>
        <v>ARS</v>
      </c>
      <c r="AG19" s="117"/>
      <c r="AH19" s="25" t="str">
        <f>Schedule!AK18</f>
        <v>@NEW</v>
      </c>
      <c r="AI19" s="117"/>
      <c r="AJ19" s="25" t="str">
        <f>Schedule!AL18</f>
        <v>LEI</v>
      </c>
      <c r="AK19" s="148"/>
      <c r="AL19" s="94" t="str">
        <f>Schedule!AM18</f>
        <v>@CRY</v>
      </c>
    </row>
    <row r="20" spans="1:38" ht="12" customHeight="1" thickBot="1" x14ac:dyDescent="0.25">
      <c r="A20" s="109" t="str">
        <f>Schedule!A19</f>
        <v>WAT</v>
      </c>
      <c r="B20" s="25" t="str">
        <f>Schedule!Y19</f>
        <v>@AVL</v>
      </c>
      <c r="C20" s="106"/>
      <c r="D20" s="156"/>
      <c r="E20" s="113"/>
      <c r="F20" s="25" t="str">
        <f>Schedule!Z19</f>
        <v>EVE</v>
      </c>
      <c r="G20" s="113"/>
      <c r="H20" s="25" t="str">
        <f>Schedule!AA19</f>
        <v>@BRI</v>
      </c>
      <c r="I20" s="113"/>
      <c r="J20" s="113"/>
      <c r="K20" s="25" t="str">
        <f>Schedule!AB19</f>
        <v>@MUN</v>
      </c>
      <c r="L20" s="113"/>
      <c r="M20" s="113"/>
      <c r="N20" s="25" t="str">
        <f>Schedule!AC19</f>
        <v>LIV</v>
      </c>
      <c r="O20" s="131"/>
      <c r="P20" s="111" t="str">
        <f>Schedule!AD19</f>
        <v>@CRY</v>
      </c>
      <c r="Q20" s="139"/>
      <c r="R20" s="113"/>
      <c r="S20" s="25" t="str">
        <f>Schedule!AE19</f>
        <v>LEI</v>
      </c>
      <c r="T20" s="113"/>
      <c r="U20" s="113"/>
      <c r="V20" s="111" t="str">
        <f>Schedule!AF19</f>
        <v>@BUR</v>
      </c>
      <c r="W20" s="160"/>
      <c r="X20" s="160"/>
      <c r="Y20" s="25" t="str">
        <f>Schedule!AG19</f>
        <v>SOU</v>
      </c>
      <c r="Z20" s="113"/>
      <c r="AA20" s="25" t="str">
        <f>Schedule!AH19</f>
        <v>@CHE</v>
      </c>
      <c r="AB20" s="113"/>
      <c r="AC20" s="113"/>
      <c r="AD20" s="117" t="str">
        <f>Schedule!AI19</f>
        <v>NOR</v>
      </c>
      <c r="AE20" s="149"/>
      <c r="AF20" s="25" t="str">
        <f>Schedule!AJ19</f>
        <v>NEW</v>
      </c>
      <c r="AG20" s="113"/>
      <c r="AH20" s="25" t="str">
        <f>Schedule!AK19</f>
        <v>@WHU</v>
      </c>
      <c r="AI20" s="113"/>
      <c r="AJ20" s="25" t="str">
        <f>Schedule!AL19</f>
        <v>MCI</v>
      </c>
      <c r="AK20" s="149"/>
      <c r="AL20" s="94" t="str">
        <f>Schedule!AM19</f>
        <v>@ARS</v>
      </c>
    </row>
    <row r="21" spans="1:38" ht="12" customHeight="1" x14ac:dyDescent="0.2">
      <c r="A21" s="109" t="str">
        <f>Schedule!A20</f>
        <v>WHU</v>
      </c>
      <c r="B21" s="25" t="str">
        <f>Schedule!Y20</f>
        <v>@LEI</v>
      </c>
      <c r="C21" s="25" t="s">
        <v>146</v>
      </c>
      <c r="D21" s="156"/>
      <c r="E21" s="25" t="s">
        <v>8</v>
      </c>
      <c r="F21" s="25" t="str">
        <f>Schedule!Z20</f>
        <v>BRI</v>
      </c>
      <c r="G21" s="119"/>
      <c r="H21" s="134"/>
      <c r="I21" s="25" t="str">
        <f>Schedule!AA20</f>
        <v>@MCI</v>
      </c>
      <c r="J21" s="113"/>
      <c r="K21" s="25" t="str">
        <f>Schedule!AB20</f>
        <v>@LIV</v>
      </c>
      <c r="L21" s="113"/>
      <c r="M21" s="113"/>
      <c r="N21" s="25" t="str">
        <f>Schedule!AC20</f>
        <v>SOU</v>
      </c>
      <c r="O21" s="131"/>
      <c r="P21" s="25" t="str">
        <f>Schedule!AD20</f>
        <v>@ARS</v>
      </c>
      <c r="Q21" s="139"/>
      <c r="R21" s="113"/>
      <c r="S21" s="25" t="str">
        <f>Schedule!AE20</f>
        <v>WOL</v>
      </c>
      <c r="T21" s="113"/>
      <c r="U21" s="119"/>
      <c r="V21" s="117" t="str">
        <f>Schedule!AF20</f>
        <v>@TOT</v>
      </c>
      <c r="W21" s="160"/>
      <c r="X21" s="160"/>
      <c r="Y21" s="25" t="str">
        <f>Schedule!AG20</f>
        <v>CHE</v>
      </c>
      <c r="Z21" s="113"/>
      <c r="AA21" s="25" t="str">
        <f>Schedule!AH20</f>
        <v>@NEW</v>
      </c>
      <c r="AB21" s="113"/>
      <c r="AC21" s="119"/>
      <c r="AD21" s="111" t="str">
        <f>Schedule!AI20</f>
        <v>BUR</v>
      </c>
      <c r="AE21" s="113"/>
      <c r="AF21" s="25" t="str">
        <f>Schedule!AJ20</f>
        <v>@NOR</v>
      </c>
      <c r="AG21" s="113"/>
      <c r="AH21" s="25" t="str">
        <f>Schedule!AK20</f>
        <v>WAT</v>
      </c>
      <c r="AI21" s="113"/>
      <c r="AJ21" s="25" t="str">
        <f>Schedule!AL20</f>
        <v>@MUN</v>
      </c>
      <c r="AK21" s="113"/>
      <c r="AL21" s="94" t="str">
        <f>Schedule!AM20</f>
        <v>AVL</v>
      </c>
    </row>
    <row r="22" spans="1:38" ht="12" customHeight="1" thickBot="1" x14ac:dyDescent="0.25">
      <c r="A22" s="110" t="str">
        <f>Schedule!A21</f>
        <v>WOL</v>
      </c>
      <c r="B22" s="95" t="str">
        <f>Schedule!Y21</f>
        <v>LIV</v>
      </c>
      <c r="C22" s="106"/>
      <c r="D22" s="164"/>
      <c r="E22" s="114"/>
      <c r="F22" s="95" t="str">
        <f>Schedule!Z21</f>
        <v>@MUN</v>
      </c>
      <c r="G22" s="114"/>
      <c r="H22" s="113"/>
      <c r="I22" s="95" t="str">
        <f>Schedule!AA21</f>
        <v>LEI</v>
      </c>
      <c r="J22" s="95" t="s">
        <v>157</v>
      </c>
      <c r="K22" s="95" t="str">
        <f>Schedule!AB21</f>
        <v>NOR</v>
      </c>
      <c r="L22" s="95" t="s">
        <v>162</v>
      </c>
      <c r="M22" s="114"/>
      <c r="N22" s="95" t="str">
        <f>Schedule!AC21</f>
        <v>@TOT</v>
      </c>
      <c r="O22" s="131"/>
      <c r="P22" s="95" t="str">
        <f>Schedule!AD21</f>
        <v>BRI</v>
      </c>
      <c r="Q22" s="139"/>
      <c r="R22" s="121" t="s">
        <v>158</v>
      </c>
      <c r="S22" s="95" t="str">
        <f>Schedule!AE21</f>
        <v>@WHU</v>
      </c>
      <c r="T22" s="121" t="s">
        <v>160</v>
      </c>
      <c r="U22" s="114"/>
      <c r="V22" s="121" t="str">
        <f>Schedule!AF21</f>
        <v>BOU</v>
      </c>
      <c r="W22" s="161"/>
      <c r="X22" s="161"/>
      <c r="Y22" s="95" t="str">
        <f>Schedule!AG21</f>
        <v>@AVL</v>
      </c>
      <c r="Z22" s="107"/>
      <c r="AA22" s="95" t="str">
        <f>Schedule!AH21</f>
        <v>ARS</v>
      </c>
      <c r="AB22" s="107"/>
      <c r="AC22" s="114"/>
      <c r="AD22" s="107" t="str">
        <f>Schedule!AI21</f>
        <v>@SHU</v>
      </c>
      <c r="AE22" s="124"/>
      <c r="AF22" s="95" t="str">
        <f>Schedule!AJ21</f>
        <v>EVE</v>
      </c>
      <c r="AG22" s="107"/>
      <c r="AH22" s="95" t="str">
        <f>Schedule!AK21</f>
        <v>@BUR</v>
      </c>
      <c r="AI22" s="107"/>
      <c r="AJ22" s="95" t="str">
        <f>Schedule!AL21</f>
        <v>CRY</v>
      </c>
      <c r="AK22" s="124"/>
      <c r="AL22" s="96" t="str">
        <f>Schedule!AM21</f>
        <v>@CHE</v>
      </c>
    </row>
    <row r="23" spans="1:38" x14ac:dyDescent="0.2">
      <c r="O23" s="133"/>
    </row>
    <row r="28" spans="1:38" x14ac:dyDescent="0.2">
      <c r="A28" s="109" t="s">
        <v>12</v>
      </c>
      <c r="O28" s="162" t="s">
        <v>178</v>
      </c>
      <c r="P28" s="163"/>
    </row>
    <row r="29" spans="1:38" x14ac:dyDescent="0.2">
      <c r="A29" s="109" t="str">
        <f>Schedule!A2</f>
        <v>ARS</v>
      </c>
      <c r="K29" s="138" t="s">
        <v>75</v>
      </c>
      <c r="O29" s="136" t="s">
        <v>75</v>
      </c>
      <c r="P29" s="136" t="s">
        <v>54</v>
      </c>
    </row>
    <row r="30" spans="1:38" x14ac:dyDescent="0.2">
      <c r="A30" s="109" t="str">
        <f>Schedule!A3</f>
        <v>AVL</v>
      </c>
      <c r="K30" s="24" t="s">
        <v>112</v>
      </c>
      <c r="O30" s="135" t="s">
        <v>112</v>
      </c>
      <c r="P30" s="137"/>
    </row>
    <row r="31" spans="1:38" x14ac:dyDescent="0.2">
      <c r="A31" s="109" t="str">
        <f>Schedule!A4</f>
        <v>BOU</v>
      </c>
      <c r="O31" s="137"/>
      <c r="P31" s="137"/>
    </row>
    <row r="32" spans="1:38" x14ac:dyDescent="0.2">
      <c r="A32" s="109" t="str">
        <f>Schedule!A5</f>
        <v>BRI</v>
      </c>
      <c r="O32" s="137"/>
      <c r="P32" s="137"/>
    </row>
    <row r="33" spans="1:16" x14ac:dyDescent="0.2">
      <c r="A33" s="109" t="str">
        <f>Schedule!A6</f>
        <v>BUR</v>
      </c>
      <c r="O33" s="137"/>
      <c r="P33" s="137"/>
    </row>
    <row r="34" spans="1:16" x14ac:dyDescent="0.2">
      <c r="A34" s="109" t="str">
        <f>Schedule!A7</f>
        <v>CHE</v>
      </c>
      <c r="O34" s="137"/>
      <c r="P34" s="137"/>
    </row>
    <row r="35" spans="1:16" x14ac:dyDescent="0.2">
      <c r="A35" s="109" t="str">
        <f>Schedule!A8</f>
        <v>CRY</v>
      </c>
      <c r="O35" s="137"/>
      <c r="P35" s="137"/>
    </row>
    <row r="36" spans="1:16" x14ac:dyDescent="0.2">
      <c r="A36" s="109" t="str">
        <f>Schedule!A9</f>
        <v>EVE</v>
      </c>
      <c r="O36" s="137"/>
      <c r="P36" s="137"/>
    </row>
    <row r="37" spans="1:16" x14ac:dyDescent="0.2">
      <c r="A37" s="109" t="str">
        <f>Schedule!A10</f>
        <v>LEI</v>
      </c>
      <c r="O37" s="137"/>
      <c r="P37" s="137"/>
    </row>
    <row r="38" spans="1:16" x14ac:dyDescent="0.2">
      <c r="A38" s="109" t="str">
        <f>Schedule!A11</f>
        <v>LIV</v>
      </c>
      <c r="O38" s="137"/>
      <c r="P38" s="137"/>
    </row>
    <row r="39" spans="1:16" x14ac:dyDescent="0.2">
      <c r="A39" s="109" t="str">
        <f>Schedule!A12</f>
        <v>MCI</v>
      </c>
      <c r="K39" s="24" t="s">
        <v>5</v>
      </c>
      <c r="O39" s="135" t="s">
        <v>5</v>
      </c>
      <c r="P39" s="137"/>
    </row>
    <row r="40" spans="1:16" x14ac:dyDescent="0.2">
      <c r="A40" s="109" t="str">
        <f>Schedule!A13</f>
        <v>MUN</v>
      </c>
      <c r="O40" s="137"/>
      <c r="P40" s="137"/>
    </row>
    <row r="41" spans="1:16" x14ac:dyDescent="0.2">
      <c r="A41" s="109" t="str">
        <f>Schedule!A14</f>
        <v>NEW</v>
      </c>
      <c r="O41" s="137"/>
      <c r="P41" s="137"/>
    </row>
    <row r="42" spans="1:16" x14ac:dyDescent="0.2">
      <c r="A42" s="109" t="str">
        <f>Schedule!A15</f>
        <v>NOR</v>
      </c>
      <c r="O42" s="137"/>
      <c r="P42" s="137"/>
    </row>
    <row r="43" spans="1:16" x14ac:dyDescent="0.2">
      <c r="A43" s="109" t="str">
        <f>Schedule!A16</f>
        <v>SHU</v>
      </c>
      <c r="K43" s="138" t="s">
        <v>116</v>
      </c>
      <c r="O43" s="136" t="s">
        <v>116</v>
      </c>
      <c r="P43" s="137"/>
    </row>
    <row r="44" spans="1:16" x14ac:dyDescent="0.2">
      <c r="A44" s="109" t="str">
        <f>Schedule!A17</f>
        <v>SOU</v>
      </c>
      <c r="O44" s="136" t="s">
        <v>5</v>
      </c>
      <c r="P44" s="137"/>
    </row>
    <row r="45" spans="1:16" x14ac:dyDescent="0.2">
      <c r="A45" s="109" t="str">
        <f>Schedule!A18</f>
        <v>TOT</v>
      </c>
      <c r="O45" s="137"/>
      <c r="P45" s="137"/>
    </row>
    <row r="46" spans="1:16" x14ac:dyDescent="0.2">
      <c r="A46" s="109" t="str">
        <f>Schedule!A19</f>
        <v>WAT</v>
      </c>
      <c r="O46" s="137"/>
      <c r="P46" s="137"/>
    </row>
    <row r="47" spans="1:16" x14ac:dyDescent="0.2">
      <c r="A47" s="109" t="str">
        <f>Schedule!A20</f>
        <v>WHU</v>
      </c>
      <c r="O47" s="137"/>
      <c r="P47" s="137"/>
    </row>
    <row r="48" spans="1:16" x14ac:dyDescent="0.2">
      <c r="A48" s="109" t="str">
        <f>Schedule!A21</f>
        <v>WOL</v>
      </c>
      <c r="O48" s="137"/>
      <c r="P48" s="137"/>
    </row>
  </sheetData>
  <mergeCells count="24">
    <mergeCell ref="O28:P28"/>
    <mergeCell ref="D5:D10"/>
    <mergeCell ref="D15:D22"/>
    <mergeCell ref="C9:C10"/>
    <mergeCell ref="O9:O10"/>
    <mergeCell ref="D1:E1"/>
    <mergeCell ref="G9:G10"/>
    <mergeCell ref="H2:I2"/>
    <mergeCell ref="W1:X1"/>
    <mergeCell ref="W2:X2"/>
    <mergeCell ref="W3:X22"/>
    <mergeCell ref="U1:V1"/>
    <mergeCell ref="M1:N1"/>
    <mergeCell ref="U9:U10"/>
    <mergeCell ref="AE3:AE6"/>
    <mergeCell ref="AK3:AK6"/>
    <mergeCell ref="AK8:AK20"/>
    <mergeCell ref="AC1:AD1"/>
    <mergeCell ref="Z12:Z14"/>
    <mergeCell ref="AB12:AB14"/>
    <mergeCell ref="AG12:AG14"/>
    <mergeCell ref="AI12:AI14"/>
    <mergeCell ref="AC9:AC10"/>
    <mergeCell ref="AE8:A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55FB-ABCC-4C90-8A05-6A323AE014AF}">
  <dimension ref="A1:I43"/>
  <sheetViews>
    <sheetView topLeftCell="B5" workbookViewId="0">
      <selection activeCell="B5" sqref="B5"/>
    </sheetView>
  </sheetViews>
  <sheetFormatPr defaultColWidth="8.88671875" defaultRowHeight="14.4" x14ac:dyDescent="0.3"/>
  <cols>
    <col min="1" max="1" width="8.88671875" style="56" hidden="1" customWidth="1"/>
    <col min="2" max="2" width="8.6640625" style="56" bestFit="1" customWidth="1"/>
    <col min="3" max="7" width="6.6640625" style="56" customWidth="1"/>
    <col min="8" max="8" width="8.88671875" style="56"/>
    <col min="9" max="9" width="9.88671875" style="56" customWidth="1"/>
    <col min="10" max="16384" width="8.88671875" style="56"/>
  </cols>
  <sheetData>
    <row r="1" spans="1:9" ht="24" x14ac:dyDescent="0.3">
      <c r="B1" s="53" t="s">
        <v>83</v>
      </c>
      <c r="C1" s="70" t="s">
        <v>87</v>
      </c>
      <c r="D1" s="54" t="s">
        <v>85</v>
      </c>
      <c r="E1" s="70" t="s">
        <v>88</v>
      </c>
      <c r="F1" s="54" t="s">
        <v>86</v>
      </c>
      <c r="G1" s="55" t="s">
        <v>13</v>
      </c>
    </row>
    <row r="2" spans="1:9" x14ac:dyDescent="0.25">
      <c r="A2" s="1" t="s">
        <v>104</v>
      </c>
      <c r="B2" s="74" t="str">
        <f>Schedule!A2</f>
        <v>ARS</v>
      </c>
      <c r="C2" s="57">
        <f>VLOOKUP($A2,'[1]2019sum'!$A$1:$T$21,16,FALSE)</f>
        <v>34.989994000000003</v>
      </c>
      <c r="D2" s="57">
        <f>VLOOKUP($A2,'[1]2019sum'!$A$1:$T$21,19,FALSE)</f>
        <v>36.872047000000002</v>
      </c>
      <c r="E2" s="57">
        <f>C2/'Formula Data'!$O2</f>
        <v>1.2959257037037037</v>
      </c>
      <c r="F2" s="57">
        <f>D2/'Formula Data'!$O2</f>
        <v>1.3656313703703704</v>
      </c>
      <c r="G2" s="57">
        <f>AVERAGE(F2,E2)</f>
        <v>1.3307785370370371</v>
      </c>
      <c r="I2" s="58"/>
    </row>
    <row r="3" spans="1:9" x14ac:dyDescent="0.25">
      <c r="A3" s="1" t="s">
        <v>117</v>
      </c>
      <c r="B3" s="74" t="str">
        <f>Schedule!A3</f>
        <v>AVL</v>
      </c>
      <c r="C3" s="57">
        <f>VLOOKUP($A3,'[1]2019sum'!$A$1:$T$21,16,FALSE)</f>
        <v>33.789997</v>
      </c>
      <c r="D3" s="57">
        <f>VLOOKUP($A3,'[1]2019sum'!$A$1:$T$21,19,FALSE)</f>
        <v>33.266193000000001</v>
      </c>
      <c r="E3" s="57">
        <f>C3/'Formula Data'!$O3</f>
        <v>1.2514813703703704</v>
      </c>
      <c r="F3" s="57">
        <f>D3/'Formula Data'!$O3</f>
        <v>1.2320812222222222</v>
      </c>
      <c r="G3" s="57">
        <f t="shared" ref="G3:G21" si="0">AVERAGE(F3,E3)</f>
        <v>1.2417812962962964</v>
      </c>
      <c r="I3" s="58"/>
    </row>
    <row r="4" spans="1:9" x14ac:dyDescent="0.25">
      <c r="A4" s="1" t="s">
        <v>99</v>
      </c>
      <c r="B4" s="11" t="str">
        <f>Schedule!A4</f>
        <v>BOU</v>
      </c>
      <c r="C4" s="57">
        <f>VLOOKUP($A4,'[1]2019sum'!$A$1:$T$21,16,FALSE)</f>
        <v>32.43</v>
      </c>
      <c r="D4" s="57">
        <f>VLOOKUP($A4,'[1]2019sum'!$A$1:$T$21,19,FALSE)</f>
        <v>33.021976000000002</v>
      </c>
      <c r="E4" s="57">
        <f>C4/'Formula Data'!$O4</f>
        <v>1.1582142857142856</v>
      </c>
      <c r="F4" s="57">
        <f>D4/'Formula Data'!$O4</f>
        <v>1.1793562857142859</v>
      </c>
      <c r="G4" s="57">
        <f t="shared" si="0"/>
        <v>1.1687852857142857</v>
      </c>
      <c r="I4" s="58"/>
    </row>
    <row r="5" spans="1:9" x14ac:dyDescent="0.25">
      <c r="A5" s="1" t="s">
        <v>97</v>
      </c>
      <c r="B5" s="74" t="str">
        <f>Schedule!A5</f>
        <v>BRI</v>
      </c>
      <c r="C5" s="57">
        <f>VLOOKUP($A5,'[1]2019sum'!$A$1:$T$21,16,FALSE)</f>
        <v>37.119999999999997</v>
      </c>
      <c r="D5" s="57">
        <f>VLOOKUP($A5,'[1]2019sum'!$A$1:$T$21,19,FALSE)</f>
        <v>38.550488000000001</v>
      </c>
      <c r="E5" s="57">
        <f>C5/'Formula Data'!$O5</f>
        <v>1.3257142857142856</v>
      </c>
      <c r="F5" s="57">
        <f>D5/'Formula Data'!$O5</f>
        <v>1.376803142857143</v>
      </c>
      <c r="G5" s="57">
        <f t="shared" si="0"/>
        <v>1.3512587142857142</v>
      </c>
      <c r="I5" s="58"/>
    </row>
    <row r="6" spans="1:9" x14ac:dyDescent="0.25">
      <c r="A6" s="1" t="s">
        <v>98</v>
      </c>
      <c r="B6" s="74" t="str">
        <f>Schedule!A6</f>
        <v>BUR</v>
      </c>
      <c r="C6" s="57">
        <f>VLOOKUP($A6,'[1]2019sum'!$A$1:$T$21,16,FALSE)</f>
        <v>35.859997</v>
      </c>
      <c r="D6" s="57">
        <f>VLOOKUP($A6,'[1]2019sum'!$A$1:$T$21,19,FALSE)</f>
        <v>36.391857000000002</v>
      </c>
      <c r="E6" s="57">
        <f>C6/'Formula Data'!$O6</f>
        <v>1.2807141785714287</v>
      </c>
      <c r="F6" s="57">
        <f>D6/'Formula Data'!$O6</f>
        <v>1.2997091785714285</v>
      </c>
      <c r="G6" s="57">
        <f t="shared" si="0"/>
        <v>1.2902116785714286</v>
      </c>
      <c r="I6" s="58"/>
    </row>
    <row r="7" spans="1:9" x14ac:dyDescent="0.25">
      <c r="A7" s="1" t="s">
        <v>105</v>
      </c>
      <c r="B7" s="74" t="str">
        <f>Schedule!A7</f>
        <v>CHE</v>
      </c>
      <c r="C7" s="57">
        <f>VLOOKUP($A7,'[1]2019sum'!$A$1:$T$21,16,FALSE)</f>
        <v>50.02</v>
      </c>
      <c r="D7" s="57">
        <f>VLOOKUP($A7,'[1]2019sum'!$A$1:$T$21,19,FALSE)</f>
        <v>53.471446999999998</v>
      </c>
      <c r="E7" s="57">
        <f>C7/'Formula Data'!$O7</f>
        <v>1.7864285714285715</v>
      </c>
      <c r="F7" s="57">
        <f>D7/'Formula Data'!$O7</f>
        <v>1.9096945357142856</v>
      </c>
      <c r="G7" s="57">
        <f t="shared" si="0"/>
        <v>1.8480615535714287</v>
      </c>
      <c r="I7" s="58"/>
    </row>
    <row r="8" spans="1:9" x14ac:dyDescent="0.25">
      <c r="A8" s="1" t="s">
        <v>100</v>
      </c>
      <c r="B8" s="74" t="str">
        <f>Schedule!A8</f>
        <v>CRY</v>
      </c>
      <c r="C8" s="57">
        <f>VLOOKUP($A8,'[1]2019sum'!$A$1:$T$21,16,FALSE)</f>
        <v>28.340001999999998</v>
      </c>
      <c r="D8" s="57">
        <f>VLOOKUP($A8,'[1]2019sum'!$A$1:$T$21,19,FALSE)</f>
        <v>27.020872000000001</v>
      </c>
      <c r="E8" s="57">
        <f>C8/'Formula Data'!$O8</f>
        <v>1.0121429285714285</v>
      </c>
      <c r="F8" s="57">
        <f>D8/'Formula Data'!$O8</f>
        <v>0.96503114285714287</v>
      </c>
      <c r="G8" s="57">
        <f t="shared" si="0"/>
        <v>0.98858703571428563</v>
      </c>
      <c r="I8" s="58"/>
    </row>
    <row r="9" spans="1:9" x14ac:dyDescent="0.25">
      <c r="A9" s="1" t="s">
        <v>107</v>
      </c>
      <c r="B9" s="74" t="str">
        <f>Schedule!A9</f>
        <v>EVE</v>
      </c>
      <c r="C9" s="57">
        <f>VLOOKUP($A9,'[1]2019sum'!$A$1:$T$21,16,FALSE)</f>
        <v>43.600002000000003</v>
      </c>
      <c r="D9" s="57">
        <f>VLOOKUP($A9,'[1]2019sum'!$A$1:$T$21,19,FALSE)</f>
        <v>43.833995999999999</v>
      </c>
      <c r="E9" s="57">
        <f>C9/'Formula Data'!$O9</f>
        <v>1.5571429285714287</v>
      </c>
      <c r="F9" s="57">
        <f>D9/'Formula Data'!$O9</f>
        <v>1.5654998571428571</v>
      </c>
      <c r="G9" s="57">
        <f t="shared" si="0"/>
        <v>1.5613213928571428</v>
      </c>
      <c r="I9" s="58"/>
    </row>
    <row r="10" spans="1:9" x14ac:dyDescent="0.25">
      <c r="A10" s="1" t="s">
        <v>101</v>
      </c>
      <c r="B10" s="74" t="str">
        <f>Schedule!A10</f>
        <v>LEI</v>
      </c>
      <c r="C10" s="57">
        <f>VLOOKUP($A10,'[1]2019sum'!$A$1:$T$21,16,FALSE)</f>
        <v>46.93</v>
      </c>
      <c r="D10" s="57">
        <f>VLOOKUP($A10,'[1]2019sum'!$A$1:$T$21,19,FALSE)</f>
        <v>44.575558000000001</v>
      </c>
      <c r="E10" s="57">
        <f>C10/'Formula Data'!$O10</f>
        <v>1.6760714285714287</v>
      </c>
      <c r="F10" s="57">
        <f>D10/'Formula Data'!$O10</f>
        <v>1.5919842142857143</v>
      </c>
      <c r="G10" s="57">
        <f t="shared" si="0"/>
        <v>1.6340278214285715</v>
      </c>
      <c r="I10" s="58"/>
    </row>
    <row r="11" spans="1:9" x14ac:dyDescent="0.25">
      <c r="A11" s="1" t="s">
        <v>92</v>
      </c>
      <c r="B11" s="74" t="str">
        <f>Schedule!A11</f>
        <v>LIV</v>
      </c>
      <c r="C11" s="57">
        <f>VLOOKUP($A11,'[1]2019sum'!$A$1:$T$21,16,FALSE)</f>
        <v>54.26</v>
      </c>
      <c r="D11" s="57">
        <f>VLOOKUP($A11,'[1]2019sum'!$A$1:$T$21,19,FALSE)</f>
        <v>59.063324000000001</v>
      </c>
      <c r="E11" s="57">
        <f>C11/'Formula Data'!$O11</f>
        <v>1.9378571428571427</v>
      </c>
      <c r="F11" s="57">
        <f>D11/'Formula Data'!$O11</f>
        <v>2.1094044285714286</v>
      </c>
      <c r="G11" s="57">
        <f t="shared" si="0"/>
        <v>2.0236307857142855</v>
      </c>
      <c r="I11" s="58"/>
    </row>
    <row r="12" spans="1:9" x14ac:dyDescent="0.25">
      <c r="A12" s="1" t="s">
        <v>94</v>
      </c>
      <c r="B12" s="74" t="str">
        <f>Schedule!A12</f>
        <v>MCI</v>
      </c>
      <c r="C12" s="57">
        <f>VLOOKUP($A12,'[1]2019sum'!$A$1:$T$21,16,FALSE)</f>
        <v>67.02</v>
      </c>
      <c r="D12" s="57">
        <f>VLOOKUP($A12,'[1]2019sum'!$A$1:$T$21,19,FALSE)</f>
        <v>71.943079999999995</v>
      </c>
      <c r="E12" s="57">
        <f>C12/'Formula Data'!$O12</f>
        <v>2.4822222222222221</v>
      </c>
      <c r="F12" s="57">
        <f>D12/'Formula Data'!$O12</f>
        <v>2.6645585185185183</v>
      </c>
      <c r="G12" s="57">
        <f t="shared" si="0"/>
        <v>2.5733903703703702</v>
      </c>
      <c r="I12" s="58"/>
    </row>
    <row r="13" spans="1:9" x14ac:dyDescent="0.25">
      <c r="A13" s="1" t="s">
        <v>106</v>
      </c>
      <c r="B13" s="74" t="str">
        <f>Schedule!A13</f>
        <v>MUN</v>
      </c>
      <c r="C13" s="57">
        <f>VLOOKUP($A13,'[1]2019sum'!$A$1:$T$21,16,FALSE)</f>
        <v>45.6</v>
      </c>
      <c r="D13" s="57">
        <f>VLOOKUP($A13,'[1]2019sum'!$A$1:$T$21,19,FALSE)</f>
        <v>46.580770000000001</v>
      </c>
      <c r="E13" s="57">
        <f>C13/'Formula Data'!$O13</f>
        <v>1.6285714285714286</v>
      </c>
      <c r="F13" s="57">
        <f>D13/'Formula Data'!$O13</f>
        <v>1.6635989285714285</v>
      </c>
      <c r="G13" s="57">
        <f t="shared" si="0"/>
        <v>1.6460851785714286</v>
      </c>
      <c r="I13" s="58"/>
    </row>
    <row r="14" spans="1:9" x14ac:dyDescent="0.25">
      <c r="A14" s="1" t="s">
        <v>95</v>
      </c>
      <c r="B14" s="74" t="str">
        <f>Schedule!A14</f>
        <v>NEW</v>
      </c>
      <c r="C14" s="57">
        <f>VLOOKUP($A14,'[1]2019sum'!$A$1:$T$21,16,FALSE)</f>
        <v>23.18</v>
      </c>
      <c r="D14" s="57">
        <f>VLOOKUP($A14,'[1]2019sum'!$A$1:$T$21,19,FALSE)</f>
        <v>22.574943999999999</v>
      </c>
      <c r="E14" s="57">
        <f>C14/'Formula Data'!$O14</f>
        <v>0.82785714285714285</v>
      </c>
      <c r="F14" s="57">
        <f>D14/'Formula Data'!$O14</f>
        <v>0.80624799999999996</v>
      </c>
      <c r="G14" s="57">
        <f t="shared" si="0"/>
        <v>0.81705257142857146</v>
      </c>
      <c r="I14" s="58"/>
    </row>
    <row r="15" spans="1:9" x14ac:dyDescent="0.25">
      <c r="A15" s="1" t="s">
        <v>118</v>
      </c>
      <c r="B15" s="74" t="str">
        <f>Schedule!A15</f>
        <v>NOR</v>
      </c>
      <c r="C15" s="57">
        <f>VLOOKUP($A15,'[1]2019sum'!$A$1:$T$21,16,FALSE)</f>
        <v>29.91</v>
      </c>
      <c r="D15" s="57">
        <f>VLOOKUP($A15,'[1]2019sum'!$A$1:$T$21,19,FALSE)</f>
        <v>29.534716</v>
      </c>
      <c r="E15" s="57">
        <f>C15/'Formula Data'!$O15</f>
        <v>1.0682142857142858</v>
      </c>
      <c r="F15" s="57">
        <f>D15/'Formula Data'!$O15</f>
        <v>1.0548112857142857</v>
      </c>
      <c r="G15" s="57">
        <f t="shared" si="0"/>
        <v>1.0615127857142856</v>
      </c>
      <c r="I15" s="58"/>
    </row>
    <row r="16" spans="1:9" x14ac:dyDescent="0.25">
      <c r="A16" s="1" t="s">
        <v>119</v>
      </c>
      <c r="B16" s="74" t="str">
        <f>Schedule!A16</f>
        <v>SHU</v>
      </c>
      <c r="C16" s="57">
        <f>VLOOKUP($A16,'[1]2019sum'!$A$1:$T$21,16,FALSE)</f>
        <v>33.520000000000003</v>
      </c>
      <c r="D16" s="57">
        <f>VLOOKUP($A16,'[1]2019sum'!$A$1:$T$21,19,FALSE)</f>
        <v>35.329956000000003</v>
      </c>
      <c r="E16" s="57">
        <f>C16/'Formula Data'!$O16</f>
        <v>1.2414814814814816</v>
      </c>
      <c r="F16" s="57">
        <f>D16/'Formula Data'!$O16</f>
        <v>1.308516888888889</v>
      </c>
      <c r="G16" s="57">
        <f t="shared" si="0"/>
        <v>1.2749991851851852</v>
      </c>
      <c r="I16" s="58"/>
    </row>
    <row r="17" spans="1:9" x14ac:dyDescent="0.25">
      <c r="A17" s="1" t="s">
        <v>102</v>
      </c>
      <c r="B17" s="74" t="str">
        <f>Schedule!A17</f>
        <v>SOU</v>
      </c>
      <c r="C17" s="57">
        <f>VLOOKUP($A17,'[1]2019sum'!$A$1:$T$21,16,FALSE)</f>
        <v>41.2</v>
      </c>
      <c r="D17" s="57">
        <f>VLOOKUP($A17,'[1]2019sum'!$A$1:$T$21,19,FALSE)</f>
        <v>40.623399999999997</v>
      </c>
      <c r="E17" s="57">
        <f>C17/'Formula Data'!$O17</f>
        <v>1.4714285714285715</v>
      </c>
      <c r="F17" s="57">
        <f>D17/'Formula Data'!$O17</f>
        <v>1.4508357142857142</v>
      </c>
      <c r="G17" s="57">
        <f t="shared" si="0"/>
        <v>1.4611321428571429</v>
      </c>
      <c r="I17" s="58"/>
    </row>
    <row r="18" spans="1:9" x14ac:dyDescent="0.25">
      <c r="A18" s="1" t="s">
        <v>91</v>
      </c>
      <c r="B18" s="74" t="str">
        <f>Schedule!A18</f>
        <v>TOT</v>
      </c>
      <c r="C18" s="57">
        <f>VLOOKUP($A18,'[1]2019sum'!$A$1:$T$21,16,FALSE)</f>
        <v>37.780003000000001</v>
      </c>
      <c r="D18" s="57">
        <f>VLOOKUP($A18,'[1]2019sum'!$A$1:$T$21,19,FALSE)</f>
        <v>38.385123999999998</v>
      </c>
      <c r="E18" s="57">
        <f>C18/'Formula Data'!$O18</f>
        <v>1.3492858214285715</v>
      </c>
      <c r="F18" s="57">
        <f>D18/'Formula Data'!$O18</f>
        <v>1.3708972857142856</v>
      </c>
      <c r="G18" s="57">
        <f t="shared" si="0"/>
        <v>1.3600915535714284</v>
      </c>
      <c r="I18" s="58"/>
    </row>
    <row r="19" spans="1:9" x14ac:dyDescent="0.25">
      <c r="A19" s="1" t="s">
        <v>103</v>
      </c>
      <c r="B19" s="74" t="str">
        <f>Schedule!A19</f>
        <v>WAT</v>
      </c>
      <c r="C19" s="57">
        <f>VLOOKUP($A19,'[1]2019sum'!$A$1:$T$21,16,FALSE)</f>
        <v>35.719996999999999</v>
      </c>
      <c r="D19" s="57">
        <f>VLOOKUP($A19,'[1]2019sum'!$A$1:$T$21,19,FALSE)</f>
        <v>36.546897999999999</v>
      </c>
      <c r="E19" s="57">
        <f>C19/'Formula Data'!$O19</f>
        <v>1.2757141785714285</v>
      </c>
      <c r="F19" s="57">
        <f>D19/'Formula Data'!$O19</f>
        <v>1.3052463571428572</v>
      </c>
      <c r="G19" s="57">
        <f t="shared" si="0"/>
        <v>1.2904802678571428</v>
      </c>
      <c r="I19" s="58"/>
    </row>
    <row r="20" spans="1:9" x14ac:dyDescent="0.25">
      <c r="A20" s="1" t="s">
        <v>96</v>
      </c>
      <c r="B20" s="74" t="str">
        <f>Schedule!A20</f>
        <v>WHU</v>
      </c>
      <c r="C20" s="57">
        <f>VLOOKUP($A20,'[1]2019sum'!$A$1:$T$21,16,FALSE)</f>
        <v>33.489998</v>
      </c>
      <c r="D20" s="57">
        <f>VLOOKUP($A20,'[1]2019sum'!$A$1:$T$21,19,FALSE)</f>
        <v>32.868523000000003</v>
      </c>
      <c r="E20" s="57">
        <f>C20/'Formula Data'!$O20</f>
        <v>1.1960713571428572</v>
      </c>
      <c r="F20" s="57">
        <f>D20/'Formula Data'!$O20</f>
        <v>1.1738758214285716</v>
      </c>
      <c r="G20" s="57">
        <f t="shared" si="0"/>
        <v>1.1849735892857143</v>
      </c>
      <c r="I20" s="58"/>
    </row>
    <row r="21" spans="1:9" x14ac:dyDescent="0.25">
      <c r="A21" s="1" t="s">
        <v>93</v>
      </c>
      <c r="B21" s="74" t="str">
        <f>Schedule!A21</f>
        <v>WOL</v>
      </c>
      <c r="C21" s="57">
        <f>VLOOKUP($A21,'[1]2019sum'!$A$1:$T$21,16,FALSE)</f>
        <v>43.23</v>
      </c>
      <c r="D21" s="57">
        <f>VLOOKUP($A21,'[1]2019sum'!$A$1:$T$21,19,FALSE)</f>
        <v>43.357475000000001</v>
      </c>
      <c r="E21" s="57">
        <f>C21/'Formula Data'!$O21</f>
        <v>1.5439285714285713</v>
      </c>
      <c r="F21" s="57">
        <f>D21/'Formula Data'!$O21</f>
        <v>1.54848125</v>
      </c>
      <c r="G21" s="57">
        <f t="shared" si="0"/>
        <v>1.5462049107142857</v>
      </c>
      <c r="I21" s="58"/>
    </row>
    <row r="22" spans="1:9" x14ac:dyDescent="0.3">
      <c r="B22" s="75"/>
    </row>
    <row r="23" spans="1:9" ht="24" x14ac:dyDescent="0.3">
      <c r="B23" s="53" t="s">
        <v>84</v>
      </c>
      <c r="C23" s="70" t="s">
        <v>87</v>
      </c>
      <c r="D23" s="54" t="s">
        <v>85</v>
      </c>
      <c r="E23" s="70" t="s">
        <v>88</v>
      </c>
      <c r="F23" s="54" t="s">
        <v>86</v>
      </c>
      <c r="G23" s="55" t="s">
        <v>13</v>
      </c>
    </row>
    <row r="24" spans="1:9" x14ac:dyDescent="0.25">
      <c r="A24" s="1" t="s">
        <v>104</v>
      </c>
      <c r="B24" s="74" t="str">
        <f>Schedule!A2</f>
        <v>ARS</v>
      </c>
      <c r="C24" s="57">
        <f>VLOOKUP($A2,'[1]2019sum'!$A$1:$T$21,8,FALSE)</f>
        <v>39.1</v>
      </c>
      <c r="D24" s="57">
        <f>VLOOKUP($A2,'[1]2019sum'!$A$1:$T$21,20,FALSE)</f>
        <v>39.249924</v>
      </c>
      <c r="E24" s="57">
        <f>C24/'Formula Data'!$O2</f>
        <v>1.4481481481481482</v>
      </c>
      <c r="F24" s="57">
        <f>D24/'Formula Data'!$O2</f>
        <v>1.4537008888888889</v>
      </c>
      <c r="G24" s="57">
        <f>AVERAGE(F24,E24)</f>
        <v>1.4509245185185184</v>
      </c>
    </row>
    <row r="25" spans="1:9" x14ac:dyDescent="0.25">
      <c r="A25" s="1" t="s">
        <v>117</v>
      </c>
      <c r="B25" s="74" t="str">
        <f>Schedule!A3</f>
        <v>AVL</v>
      </c>
      <c r="C25" s="57">
        <f>VLOOKUP($A3,'[1]2019sum'!$A$1:$T$21,8,FALSE)</f>
        <v>56.940002</v>
      </c>
      <c r="D25" s="57">
        <f>VLOOKUP($A3,'[1]2019sum'!$A$1:$T$21,20,FALSE)</f>
        <v>58.474795999999998</v>
      </c>
      <c r="E25" s="57">
        <f>C25/'Formula Data'!$O3</f>
        <v>2.108888962962963</v>
      </c>
      <c r="F25" s="57">
        <f>D25/'Formula Data'!$O3</f>
        <v>2.1657331851851853</v>
      </c>
      <c r="G25" s="57">
        <f t="shared" ref="G25:G43" si="1">AVERAGE(F25,E25)</f>
        <v>2.1373110740740744</v>
      </c>
    </row>
    <row r="26" spans="1:9" x14ac:dyDescent="0.25">
      <c r="A26" s="1" t="s">
        <v>99</v>
      </c>
      <c r="B26" s="74" t="str">
        <f>Schedule!A4</f>
        <v>BOU</v>
      </c>
      <c r="C26" s="57">
        <f>VLOOKUP($A4,'[1]2019sum'!$A$1:$T$21,8,FALSE)</f>
        <v>47.699992999999999</v>
      </c>
      <c r="D26" s="57">
        <f>VLOOKUP($A4,'[1]2019sum'!$A$1:$T$21,20,FALSE)</f>
        <v>47.671909999999997</v>
      </c>
      <c r="E26" s="57">
        <f>C26/'Formula Data'!$O4</f>
        <v>1.7035711785714285</v>
      </c>
      <c r="F26" s="57">
        <f>D26/'Formula Data'!$O4</f>
        <v>1.7025682142857141</v>
      </c>
      <c r="G26" s="57">
        <f t="shared" si="1"/>
        <v>1.7030696964285714</v>
      </c>
    </row>
    <row r="27" spans="1:9" x14ac:dyDescent="0.25">
      <c r="A27" s="1" t="s">
        <v>97</v>
      </c>
      <c r="B27" s="74" t="str">
        <f>Schedule!A5</f>
        <v>BRI</v>
      </c>
      <c r="C27" s="57">
        <f>VLOOKUP($A5,'[1]2019sum'!$A$1:$T$21,8,FALSE)</f>
        <v>39.749996000000003</v>
      </c>
      <c r="D27" s="57">
        <f>VLOOKUP($A5,'[1]2019sum'!$A$1:$T$21,20,FALSE)</f>
        <v>42.785102999999999</v>
      </c>
      <c r="E27" s="57">
        <f>C27/'Formula Data'!$O5</f>
        <v>1.4196427142857144</v>
      </c>
      <c r="F27" s="57">
        <f>D27/'Formula Data'!$O5</f>
        <v>1.5280393928571427</v>
      </c>
      <c r="G27" s="57">
        <f t="shared" si="1"/>
        <v>1.4738410535714286</v>
      </c>
    </row>
    <row r="28" spans="1:9" x14ac:dyDescent="0.25">
      <c r="A28" s="1" t="s">
        <v>98</v>
      </c>
      <c r="B28" s="74" t="str">
        <f>Schedule!A6</f>
        <v>BUR</v>
      </c>
      <c r="C28" s="57">
        <f>VLOOKUP($A6,'[1]2019sum'!$A$1:$T$21,8,FALSE)</f>
        <v>38.130004999999997</v>
      </c>
      <c r="D28" s="57">
        <f>VLOOKUP($A6,'[1]2019sum'!$A$1:$T$21,20,FALSE)</f>
        <v>39.254215000000002</v>
      </c>
      <c r="E28" s="57">
        <f>C28/'Formula Data'!$O6</f>
        <v>1.3617858928571427</v>
      </c>
      <c r="F28" s="57">
        <f>D28/'Formula Data'!$O6</f>
        <v>1.4019362500000001</v>
      </c>
      <c r="G28" s="57">
        <f t="shared" si="1"/>
        <v>1.3818610714285713</v>
      </c>
    </row>
    <row r="29" spans="1:9" x14ac:dyDescent="0.25">
      <c r="A29" s="1" t="s">
        <v>105</v>
      </c>
      <c r="B29" s="74" t="str">
        <f>Schedule!A7</f>
        <v>CHE</v>
      </c>
      <c r="C29" s="57">
        <f>VLOOKUP($A7,'[1]2019sum'!$A$1:$T$21,8,FALSE)</f>
        <v>27.840001999999998</v>
      </c>
      <c r="D29" s="57">
        <f>VLOOKUP($A7,'[1]2019sum'!$A$1:$T$21,20,FALSE)</f>
        <v>30.208449999999999</v>
      </c>
      <c r="E29" s="57">
        <f>C29/'Formula Data'!$O7</f>
        <v>0.99428578571428561</v>
      </c>
      <c r="F29" s="57">
        <f>D29/'Formula Data'!$O7</f>
        <v>1.0788732142857143</v>
      </c>
      <c r="G29" s="57">
        <f t="shared" si="1"/>
        <v>1.0365795</v>
      </c>
    </row>
    <row r="30" spans="1:9" x14ac:dyDescent="0.25">
      <c r="A30" s="1" t="s">
        <v>100</v>
      </c>
      <c r="B30" s="74" t="str">
        <f>Schedule!A8</f>
        <v>CRY</v>
      </c>
      <c r="C30" s="57">
        <f>VLOOKUP($A8,'[1]2019sum'!$A$1:$T$21,8,FALSE)</f>
        <v>43.64</v>
      </c>
      <c r="D30" s="57">
        <f>VLOOKUP($A8,'[1]2019sum'!$A$1:$T$21,20,FALSE)</f>
        <v>42.920470000000002</v>
      </c>
      <c r="E30" s="57">
        <f>C30/'Formula Data'!$O8</f>
        <v>1.5585714285714285</v>
      </c>
      <c r="F30" s="57">
        <f>D30/'Formula Data'!$O8</f>
        <v>1.5328739285714286</v>
      </c>
      <c r="G30" s="57">
        <f t="shared" si="1"/>
        <v>1.5457226785714284</v>
      </c>
    </row>
    <row r="31" spans="1:9" x14ac:dyDescent="0.25">
      <c r="A31" s="1" t="s">
        <v>107</v>
      </c>
      <c r="B31" s="74" t="str">
        <f>Schedule!A9</f>
        <v>EVE</v>
      </c>
      <c r="C31" s="57">
        <f>VLOOKUP($A9,'[1]2019sum'!$A$1:$T$21,8,FALSE)</f>
        <v>35.020000000000003</v>
      </c>
      <c r="D31" s="57">
        <f>VLOOKUP($A9,'[1]2019sum'!$A$1:$T$21,20,FALSE)</f>
        <v>35.135463999999999</v>
      </c>
      <c r="E31" s="57">
        <f>C31/'Formula Data'!$O9</f>
        <v>1.2507142857142859</v>
      </c>
      <c r="F31" s="57">
        <f>D31/'Formula Data'!$O9</f>
        <v>1.2548379999999999</v>
      </c>
      <c r="G31" s="57">
        <f t="shared" si="1"/>
        <v>1.2527761428571429</v>
      </c>
    </row>
    <row r="32" spans="1:9" x14ac:dyDescent="0.25">
      <c r="A32" s="1" t="s">
        <v>101</v>
      </c>
      <c r="B32" s="74" t="str">
        <f>Schedule!A10</f>
        <v>LEI</v>
      </c>
      <c r="C32" s="57">
        <f>VLOOKUP($A10,'[1]2019sum'!$A$1:$T$21,8,FALSE)</f>
        <v>34.79</v>
      </c>
      <c r="D32" s="57">
        <f>VLOOKUP($A10,'[1]2019sum'!$A$1:$T$21,20,FALSE)</f>
        <v>36.06317</v>
      </c>
      <c r="E32" s="57">
        <f>C32/'Formula Data'!$O10</f>
        <v>1.2424999999999999</v>
      </c>
      <c r="F32" s="57">
        <f>D32/'Formula Data'!$O10</f>
        <v>1.2879703571428571</v>
      </c>
      <c r="G32" s="57">
        <f t="shared" si="1"/>
        <v>1.2652351785714284</v>
      </c>
    </row>
    <row r="33" spans="1:7" x14ac:dyDescent="0.25">
      <c r="A33" s="1" t="s">
        <v>92</v>
      </c>
      <c r="B33" s="74" t="str">
        <f>Schedule!A11</f>
        <v>LIV</v>
      </c>
      <c r="C33" s="57">
        <f>VLOOKUP($A11,'[1]2019sum'!$A$1:$T$21,8,FALSE)</f>
        <v>26.39</v>
      </c>
      <c r="D33" s="57">
        <f>VLOOKUP($A11,'[1]2019sum'!$A$1:$T$21,20,FALSE)</f>
        <v>27.372723000000001</v>
      </c>
      <c r="E33" s="57">
        <f>C33/'Formula Data'!$O11</f>
        <v>0.9425</v>
      </c>
      <c r="F33" s="57">
        <f>D33/'Formula Data'!$O11</f>
        <v>0.97759724999999997</v>
      </c>
      <c r="G33" s="57">
        <f t="shared" si="1"/>
        <v>0.96004862499999999</v>
      </c>
    </row>
    <row r="34" spans="1:7" x14ac:dyDescent="0.25">
      <c r="A34" s="1" t="s">
        <v>94</v>
      </c>
      <c r="B34" s="74" t="str">
        <f>Schedule!A12</f>
        <v>MCI</v>
      </c>
      <c r="C34" s="57">
        <f>VLOOKUP($A12,'[1]2019sum'!$A$1:$T$21,8,FALSE)</f>
        <v>26.450002999999999</v>
      </c>
      <c r="D34" s="57">
        <f>VLOOKUP($A12,'[1]2019sum'!$A$1:$T$21,20,FALSE)</f>
        <v>26.094805000000001</v>
      </c>
      <c r="E34" s="57">
        <f>C34/'Formula Data'!$O12</f>
        <v>0.97962974074074072</v>
      </c>
      <c r="F34" s="57">
        <f>D34/'Formula Data'!$O12</f>
        <v>0.96647425925925934</v>
      </c>
      <c r="G34" s="57">
        <f t="shared" si="1"/>
        <v>0.97305200000000003</v>
      </c>
    </row>
    <row r="35" spans="1:7" x14ac:dyDescent="0.25">
      <c r="A35" s="1" t="s">
        <v>106</v>
      </c>
      <c r="B35" s="74" t="str">
        <f>Schedule!A13</f>
        <v>MUN</v>
      </c>
      <c r="C35" s="57">
        <f>VLOOKUP($A13,'[1]2019sum'!$A$1:$T$21,8,FALSE)</f>
        <v>29.590001999999998</v>
      </c>
      <c r="D35" s="57">
        <f>VLOOKUP($A13,'[1]2019sum'!$A$1:$T$21,20,FALSE)</f>
        <v>29.1541</v>
      </c>
      <c r="E35" s="57">
        <f>C35/'Formula Data'!$O13</f>
        <v>1.0567857857142857</v>
      </c>
      <c r="F35" s="57">
        <f>D35/'Formula Data'!$O13</f>
        <v>1.0412178571428572</v>
      </c>
      <c r="G35" s="57">
        <f t="shared" si="1"/>
        <v>1.0490018214285715</v>
      </c>
    </row>
    <row r="36" spans="1:7" x14ac:dyDescent="0.25">
      <c r="A36" s="1" t="s">
        <v>95</v>
      </c>
      <c r="B36" s="74" t="str">
        <f>Schedule!A14</f>
        <v>NEW</v>
      </c>
      <c r="C36" s="57">
        <f>VLOOKUP($A14,'[1]2019sum'!$A$1:$T$21,8,FALSE)</f>
        <v>50.99</v>
      </c>
      <c r="D36" s="57">
        <f>VLOOKUP($A14,'[1]2019sum'!$A$1:$T$21,20,FALSE)</f>
        <v>51.357689999999998</v>
      </c>
      <c r="E36" s="57">
        <f>C36/'Formula Data'!$O14</f>
        <v>1.8210714285714287</v>
      </c>
      <c r="F36" s="57">
        <f>D36/'Formula Data'!$O14</f>
        <v>1.8342032142857143</v>
      </c>
      <c r="G36" s="57">
        <f t="shared" si="1"/>
        <v>1.8276373214285715</v>
      </c>
    </row>
    <row r="37" spans="1:7" x14ac:dyDescent="0.25">
      <c r="A37" s="1" t="s">
        <v>118</v>
      </c>
      <c r="B37" s="74" t="str">
        <f>Schedule!A15</f>
        <v>NOR</v>
      </c>
      <c r="C37" s="57">
        <f>VLOOKUP($A15,'[1]2019sum'!$A$1:$T$21,8,FALSE)</f>
        <v>49.45</v>
      </c>
      <c r="D37" s="57">
        <f>VLOOKUP($A15,'[1]2019sum'!$A$1:$T$21,20,FALSE)</f>
        <v>52.432693</v>
      </c>
      <c r="E37" s="57">
        <f>C37/'Formula Data'!$O15</f>
        <v>1.7660714285714287</v>
      </c>
      <c r="F37" s="57">
        <f>D37/'Formula Data'!$O15</f>
        <v>1.8725961785714287</v>
      </c>
      <c r="G37" s="57">
        <f t="shared" si="1"/>
        <v>1.8193338035714288</v>
      </c>
    </row>
    <row r="38" spans="1:7" x14ac:dyDescent="0.25">
      <c r="A38" s="1" t="s">
        <v>119</v>
      </c>
      <c r="B38" s="74" t="str">
        <f>Schedule!A16</f>
        <v>SHU</v>
      </c>
      <c r="C38" s="57">
        <f>VLOOKUP($A16,'[1]2019sum'!$A$1:$T$21,8,FALSE)</f>
        <v>34.909996</v>
      </c>
      <c r="D38" s="57">
        <f>VLOOKUP($A16,'[1]2019sum'!$A$1:$T$21,20,FALSE)</f>
        <v>34.448259999999998</v>
      </c>
      <c r="E38" s="57">
        <f>C38/'Formula Data'!$O16</f>
        <v>1.2929628148148149</v>
      </c>
      <c r="F38" s="57">
        <f>D38/'Formula Data'!$O16</f>
        <v>1.2758614814814815</v>
      </c>
      <c r="G38" s="57">
        <f t="shared" si="1"/>
        <v>1.2844121481481481</v>
      </c>
    </row>
    <row r="39" spans="1:7" x14ac:dyDescent="0.25">
      <c r="A39" s="1" t="s">
        <v>102</v>
      </c>
      <c r="B39" s="74" t="str">
        <f>Schedule!A17</f>
        <v>SOU</v>
      </c>
      <c r="C39" s="57">
        <f>VLOOKUP($A17,'[1]2019sum'!$A$1:$T$21,8,FALSE)</f>
        <v>39.069996000000003</v>
      </c>
      <c r="D39" s="57">
        <f>VLOOKUP($A17,'[1]2019sum'!$A$1:$T$21,20,FALSE)</f>
        <v>41.773494999999997</v>
      </c>
      <c r="E39" s="57">
        <f>C39/'Formula Data'!$O17</f>
        <v>1.3953570000000002</v>
      </c>
      <c r="F39" s="57">
        <f>D39/'Formula Data'!$O17</f>
        <v>1.4919105357142857</v>
      </c>
      <c r="G39" s="57">
        <f t="shared" si="1"/>
        <v>1.4436337678571429</v>
      </c>
    </row>
    <row r="40" spans="1:7" x14ac:dyDescent="0.25">
      <c r="A40" s="1" t="s">
        <v>91</v>
      </c>
      <c r="B40" s="74" t="str">
        <f>Schedule!A18</f>
        <v>TOT</v>
      </c>
      <c r="C40" s="57">
        <f>VLOOKUP($A18,'[1]2019sum'!$A$1:$T$21,8,FALSE)</f>
        <v>41.29</v>
      </c>
      <c r="D40" s="57">
        <f>VLOOKUP($A18,'[1]2019sum'!$A$1:$T$21,20,FALSE)</f>
        <v>40.642879999999998</v>
      </c>
      <c r="E40" s="57">
        <f>C40/'Formula Data'!$O18</f>
        <v>1.4746428571428571</v>
      </c>
      <c r="F40" s="57">
        <f>D40/'Formula Data'!$O18</f>
        <v>1.4515314285714285</v>
      </c>
      <c r="G40" s="57">
        <f t="shared" si="1"/>
        <v>1.4630871428571428</v>
      </c>
    </row>
    <row r="41" spans="1:7" x14ac:dyDescent="0.25">
      <c r="A41" s="1" t="s">
        <v>103</v>
      </c>
      <c r="B41" s="74" t="str">
        <f>Schedule!A19</f>
        <v>WAT</v>
      </c>
      <c r="C41" s="57">
        <f>VLOOKUP($A19,'[1]2019sum'!$A$1:$T$21,8,FALSE)</f>
        <v>43.730003000000004</v>
      </c>
      <c r="D41" s="57">
        <f>VLOOKUP($A19,'[1]2019sum'!$A$1:$T$21,20,FALSE)</f>
        <v>43.136493999999999</v>
      </c>
      <c r="E41" s="57">
        <f>C41/'Formula Data'!$O19</f>
        <v>1.5617858214285716</v>
      </c>
      <c r="F41" s="57">
        <f>D41/'Formula Data'!$O19</f>
        <v>1.5405890714285715</v>
      </c>
      <c r="G41" s="57">
        <f t="shared" si="1"/>
        <v>1.5511874464285715</v>
      </c>
    </row>
    <row r="42" spans="1:7" x14ac:dyDescent="0.25">
      <c r="A42" s="1" t="s">
        <v>96</v>
      </c>
      <c r="B42" s="74" t="str">
        <f>Schedule!A20</f>
        <v>WHU</v>
      </c>
      <c r="C42" s="57">
        <f>VLOOKUP($A20,'[1]2019sum'!$A$1:$T$21,8,FALSE)</f>
        <v>52.230003000000004</v>
      </c>
      <c r="D42" s="57">
        <f>VLOOKUP($A20,'[1]2019sum'!$A$1:$T$21,20,FALSE)</f>
        <v>55.229846999999999</v>
      </c>
      <c r="E42" s="57">
        <f>C42/'Formula Data'!$O20</f>
        <v>1.8653572500000002</v>
      </c>
      <c r="F42" s="57">
        <f>D42/'Formula Data'!$O20</f>
        <v>1.9724945357142858</v>
      </c>
      <c r="G42" s="57">
        <f t="shared" si="1"/>
        <v>1.9189258928571431</v>
      </c>
    </row>
    <row r="43" spans="1:7" x14ac:dyDescent="0.25">
      <c r="A43" s="1" t="s">
        <v>93</v>
      </c>
      <c r="B43" s="74" t="str">
        <f>Schedule!A21</f>
        <v>WOL</v>
      </c>
      <c r="C43" s="57">
        <f>VLOOKUP($A21,'[1]2019sum'!$A$1:$T$21,8,FALSE)</f>
        <v>30.98</v>
      </c>
      <c r="D43" s="57">
        <f>VLOOKUP($A21,'[1]2019sum'!$A$1:$T$21,20,FALSE)</f>
        <v>30.406175999999999</v>
      </c>
      <c r="E43" s="57">
        <f>C43/'Formula Data'!$O21</f>
        <v>1.1064285714285715</v>
      </c>
      <c r="F43" s="57">
        <f>D43/'Formula Data'!$O21</f>
        <v>1.0859348571428571</v>
      </c>
      <c r="G43" s="57">
        <f t="shared" si="1"/>
        <v>1.0961817142857142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A68"/>
  <sheetViews>
    <sheetView topLeftCell="E13" workbookViewId="0">
      <selection activeCell="AW39" sqref="AW39"/>
    </sheetView>
  </sheetViews>
  <sheetFormatPr defaultColWidth="9.109375" defaultRowHeight="12" x14ac:dyDescent="0.25"/>
  <cols>
    <col min="1" max="1" width="4.5546875" style="37" bestFit="1" customWidth="1"/>
    <col min="2" max="2" width="5.6640625" style="37" bestFit="1" customWidth="1"/>
    <col min="3" max="3" width="5.44140625" style="37" bestFit="1" customWidth="1"/>
    <col min="4" max="4" width="4.88671875" style="37" bestFit="1" customWidth="1"/>
    <col min="5" max="5" width="5.6640625" style="37" bestFit="1" customWidth="1"/>
    <col min="6" max="6" width="4.6640625" style="37" bestFit="1" customWidth="1"/>
    <col min="7" max="7" width="5.6640625" style="37" bestFit="1" customWidth="1"/>
    <col min="8" max="8" width="4.88671875" style="37" bestFit="1" customWidth="1"/>
    <col min="9" max="9" width="6.6640625" style="37" bestFit="1" customWidth="1"/>
    <col min="10" max="10" width="8.109375" style="37" bestFit="1" customWidth="1"/>
    <col min="11" max="19" width="4.44140625" style="37" bestFit="1" customWidth="1"/>
    <col min="20" max="38" width="4.44140625" style="37" customWidth="1"/>
    <col min="39" max="48" width="4.44140625" style="37" hidden="1" customWidth="1"/>
    <col min="49" max="49" width="3.88671875" style="37" bestFit="1" customWidth="1"/>
    <col min="50" max="50" width="9.109375" style="37" customWidth="1"/>
    <col min="51" max="16384" width="9.109375" style="37"/>
  </cols>
  <sheetData>
    <row r="1" spans="1:53" x14ac:dyDescent="0.25">
      <c r="A1" s="35" t="s">
        <v>0</v>
      </c>
      <c r="B1" s="36" t="s">
        <v>20</v>
      </c>
      <c r="C1" s="36" t="s">
        <v>21</v>
      </c>
      <c r="E1" s="38" t="s">
        <v>0</v>
      </c>
      <c r="F1" s="38" t="s">
        <v>19</v>
      </c>
      <c r="G1" s="38" t="s">
        <v>0</v>
      </c>
      <c r="H1" s="38" t="s">
        <v>18</v>
      </c>
      <c r="J1" s="39" t="s">
        <v>27</v>
      </c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</row>
    <row r="2" spans="1:53" x14ac:dyDescent="0.25">
      <c r="A2" s="41" t="str">
        <f>Schedule!A2</f>
        <v>ARS</v>
      </c>
      <c r="B2" s="42">
        <f>'Formula Data'!AB2</f>
        <v>1.4508522055065796</v>
      </c>
      <c r="C2" s="42">
        <f>'Formula Data'!AC2</f>
        <v>1.2795922008873593</v>
      </c>
      <c r="D2" s="37" t="s">
        <v>34</v>
      </c>
      <c r="E2" s="43" t="str">
        <f>Schedule!A2</f>
        <v>ARS</v>
      </c>
      <c r="F2" s="44">
        <f t="shared" ref="F2:F21" si="0">C2*(1-$D$3)</f>
        <v>1.1516329807986234</v>
      </c>
      <c r="G2" s="43" t="str">
        <f>Schedule!A2</f>
        <v>ARS</v>
      </c>
      <c r="H2" s="44">
        <f t="shared" ref="H2:H21" si="1">B2*(1+$D$3)</f>
        <v>1.5959374260572377</v>
      </c>
      <c r="J2" s="45" t="s">
        <v>0</v>
      </c>
      <c r="K2" s="45">
        <v>1</v>
      </c>
      <c r="L2" s="45">
        <v>2</v>
      </c>
      <c r="M2" s="45">
        <v>3</v>
      </c>
      <c r="N2" s="45">
        <v>4</v>
      </c>
      <c r="O2" s="45">
        <v>5</v>
      </c>
      <c r="P2" s="45">
        <v>6</v>
      </c>
      <c r="Q2" s="45">
        <v>7</v>
      </c>
      <c r="R2" s="45">
        <v>8</v>
      </c>
      <c r="S2" s="45">
        <v>9</v>
      </c>
      <c r="T2" s="45">
        <v>10</v>
      </c>
      <c r="U2" s="45">
        <v>11</v>
      </c>
      <c r="V2" s="45">
        <v>12</v>
      </c>
      <c r="W2" s="45">
        <v>13</v>
      </c>
      <c r="X2" s="45">
        <v>14</v>
      </c>
      <c r="Y2" s="45">
        <v>15</v>
      </c>
      <c r="Z2" s="45">
        <v>16</v>
      </c>
      <c r="AA2" s="45">
        <v>17</v>
      </c>
      <c r="AB2" s="45">
        <v>18</v>
      </c>
      <c r="AC2" s="45">
        <v>19</v>
      </c>
      <c r="AD2" s="45">
        <v>20</v>
      </c>
      <c r="AE2" s="45">
        <v>21</v>
      </c>
      <c r="AF2" s="45">
        <v>22</v>
      </c>
      <c r="AG2" s="45">
        <v>23</v>
      </c>
      <c r="AH2" s="45">
        <v>24</v>
      </c>
      <c r="AI2" s="45">
        <v>25</v>
      </c>
      <c r="AJ2" s="45">
        <v>26</v>
      </c>
      <c r="AK2" s="45">
        <v>27</v>
      </c>
      <c r="AL2" s="45">
        <v>28</v>
      </c>
      <c r="AM2" s="45">
        <v>29</v>
      </c>
      <c r="AN2" s="45">
        <v>30</v>
      </c>
      <c r="AO2" s="45">
        <v>31</v>
      </c>
      <c r="AP2" s="45">
        <v>32</v>
      </c>
      <c r="AQ2" s="45">
        <v>33</v>
      </c>
      <c r="AR2" s="45">
        <v>34</v>
      </c>
      <c r="AS2" s="45">
        <v>35</v>
      </c>
      <c r="AT2" s="45">
        <v>36</v>
      </c>
      <c r="AU2" s="45">
        <v>37</v>
      </c>
      <c r="AV2" s="45">
        <v>38</v>
      </c>
      <c r="AW2" s="46" t="s">
        <v>17</v>
      </c>
    </row>
    <row r="3" spans="1:53" x14ac:dyDescent="0.25">
      <c r="A3" s="41" t="str">
        <f>Schedule!A3</f>
        <v>AVL</v>
      </c>
      <c r="B3" s="42">
        <f>'Formula Data'!AB3</f>
        <v>2.0110780916962314</v>
      </c>
      <c r="C3" s="42">
        <f>'Formula Data'!AC3</f>
        <v>1.2661673564280069</v>
      </c>
      <c r="D3" s="47">
        <v>0.1</v>
      </c>
      <c r="E3" s="43" t="str">
        <f>Schedule!A3</f>
        <v>AVL</v>
      </c>
      <c r="F3" s="44">
        <f t="shared" si="0"/>
        <v>1.1395506207852062</v>
      </c>
      <c r="G3" s="43" t="str">
        <f>Schedule!A3</f>
        <v>AVL</v>
      </c>
      <c r="H3" s="44">
        <f t="shared" si="1"/>
        <v>2.2121859008658546</v>
      </c>
      <c r="J3" s="41" t="str">
        <f>Schedule!A2</f>
        <v>ARS</v>
      </c>
      <c r="K3" s="48">
        <f t="shared" ref="K3:AK3" si="2">VLOOKUP(K49,$E$2:$F$41,2,FALSE)</f>
        <v>0.97884913779688998</v>
      </c>
      <c r="L3" s="48">
        <f t="shared" si="2"/>
        <v>1.1024469729430224</v>
      </c>
      <c r="M3" s="48">
        <f t="shared" si="2"/>
        <v>2.1803527999362466</v>
      </c>
      <c r="N3" s="48">
        <f t="shared" si="2"/>
        <v>1.2426239782460997</v>
      </c>
      <c r="O3" s="48">
        <f t="shared" si="2"/>
        <v>1.2942852483764815</v>
      </c>
      <c r="P3" s="48">
        <f t="shared" si="2"/>
        <v>1.1395506207852062</v>
      </c>
      <c r="Q3" s="48">
        <f t="shared" si="2"/>
        <v>1.8324457031570329</v>
      </c>
      <c r="R3" s="48">
        <f t="shared" si="2"/>
        <v>1.0113701494099707</v>
      </c>
      <c r="S3" s="48">
        <f t="shared" si="2"/>
        <v>1.3139649098419737</v>
      </c>
      <c r="T3" s="48">
        <f t="shared" si="2"/>
        <v>0.87146862129418967</v>
      </c>
      <c r="U3" s="48">
        <f t="shared" si="2"/>
        <v>1.3226454274823118</v>
      </c>
      <c r="V3" s="48">
        <f t="shared" si="2"/>
        <v>1.8061781749293719</v>
      </c>
      <c r="W3" s="48">
        <f t="shared" si="2"/>
        <v>1.2777642270238514</v>
      </c>
      <c r="X3" s="48">
        <f t="shared" si="2"/>
        <v>1.1953526081716586</v>
      </c>
      <c r="Y3" s="48">
        <f t="shared" si="2"/>
        <v>1.1973371349642483</v>
      </c>
      <c r="Z3" s="48">
        <f t="shared" si="2"/>
        <v>1.3565269636816217</v>
      </c>
      <c r="AA3" s="48">
        <f t="shared" si="2"/>
        <v>2.1770141160891376</v>
      </c>
      <c r="AB3" s="48">
        <f t="shared" si="2"/>
        <v>1.6883469970829792</v>
      </c>
      <c r="AC3" s="48">
        <f>VLOOKUP(AC49,$E$2:$F$41,2,FALSE)</f>
        <v>1.2361190715010753</v>
      </c>
      <c r="AD3" s="48">
        <f t="shared" si="2"/>
        <v>1.6248767365590155</v>
      </c>
      <c r="AE3" s="48">
        <f t="shared" si="2"/>
        <v>1.4992737571284815</v>
      </c>
      <c r="AF3" s="48">
        <f t="shared" si="2"/>
        <v>1.0651283149151207</v>
      </c>
      <c r="AG3" s="48">
        <f t="shared" si="2"/>
        <v>1.0750621989616147</v>
      </c>
      <c r="AH3" s="48">
        <f t="shared" si="2"/>
        <v>1.9859604557943527</v>
      </c>
      <c r="AI3" s="48">
        <f t="shared" si="2"/>
        <v>1.3474351891525829</v>
      </c>
      <c r="AJ3" s="48">
        <f t="shared" si="2"/>
        <v>0.80087656728836454</v>
      </c>
      <c r="AK3" s="48">
        <f t="shared" si="2"/>
        <v>1.3813748157951649</v>
      </c>
      <c r="AL3" s="142">
        <f>VLOOKUP(AL49,$E$2:$F$41,2,FALSE)</f>
        <v>2.660795030775613</v>
      </c>
      <c r="AM3" s="48">
        <f t="shared" ref="AM3:AM22" si="3">VLOOKUP(AM49,$E$2:$F$41,2,FALSE)</f>
        <v>1.1098856975576905</v>
      </c>
      <c r="AN3" s="48">
        <f t="shared" ref="AN3:AV22" si="4">VLOOKUP(AN49,$E$2:$F$41,2,FALSE)</f>
        <v>1.4634120538451925</v>
      </c>
      <c r="AO3" s="48">
        <f t="shared" si="4"/>
        <v>1.5617118330291517</v>
      </c>
      <c r="AP3" s="48">
        <f t="shared" si="4"/>
        <v>0.97801577032226605</v>
      </c>
      <c r="AQ3" s="48">
        <f t="shared" si="4"/>
        <v>1.6165666335894924</v>
      </c>
      <c r="AR3" s="48">
        <f t="shared" si="4"/>
        <v>1.4777821431240314</v>
      </c>
      <c r="AS3" s="48">
        <f t="shared" si="4"/>
        <v>1.5187626400785665</v>
      </c>
      <c r="AT3" s="48">
        <f>VLOOKUP(AT49,$E$2:$F$41,2,FALSE)</f>
        <v>1.7839250181296564</v>
      </c>
      <c r="AU3" s="48">
        <f>VLOOKUP(AU49,$E$2:$F$41,2,FALSE)</f>
        <v>1.3927840920708077</v>
      </c>
      <c r="AV3" s="48">
        <f>VLOOKUP(AV49,$E$2:$F$41,2,FALSE)</f>
        <v>1.0589606577625756</v>
      </c>
      <c r="AW3" s="48">
        <f>AVERAGE(K3:AK3)</f>
        <v>1.3705418851225208</v>
      </c>
      <c r="AX3" s="49"/>
      <c r="AY3" s="71"/>
      <c r="AZ3" s="49"/>
    </row>
    <row r="4" spans="1:53" x14ac:dyDescent="0.25">
      <c r="A4" s="41" t="str">
        <f>Schedule!A4</f>
        <v>BOU</v>
      </c>
      <c r="B4" s="42">
        <f>'Formula Data'!AB4</f>
        <v>1.6420823062649421</v>
      </c>
      <c r="C4" s="42">
        <f>'Formula Data'!AC4</f>
        <v>1.1237446104555229</v>
      </c>
      <c r="E4" s="43" t="str">
        <f>Schedule!A4</f>
        <v>BOU</v>
      </c>
      <c r="F4" s="44">
        <f t="shared" si="0"/>
        <v>1.0113701494099707</v>
      </c>
      <c r="G4" s="43" t="str">
        <f>Schedule!A4</f>
        <v>BOU</v>
      </c>
      <c r="H4" s="44">
        <f t="shared" si="1"/>
        <v>1.8062905368914364</v>
      </c>
      <c r="J4" s="41" t="str">
        <f>Schedule!A3</f>
        <v>AVL</v>
      </c>
      <c r="K4" s="48">
        <f t="shared" ref="K4:AB4" si="5">VLOOKUP(K50,$E$2:$F$41,2,FALSE)</f>
        <v>1.5187626400785665</v>
      </c>
      <c r="L4" s="48">
        <f t="shared" si="5"/>
        <v>1.0113701494099707</v>
      </c>
      <c r="M4" s="48">
        <f t="shared" si="5"/>
        <v>1.3813748157951649</v>
      </c>
      <c r="N4" s="48">
        <f t="shared" si="5"/>
        <v>1.0651283149151207</v>
      </c>
      <c r="O4" s="48">
        <f t="shared" si="5"/>
        <v>1.1098856975576905</v>
      </c>
      <c r="P4" s="48">
        <f t="shared" si="5"/>
        <v>1.4075514209760953</v>
      </c>
      <c r="Q4" s="48">
        <f t="shared" si="5"/>
        <v>1.1024469729430224</v>
      </c>
      <c r="R4" s="48">
        <f t="shared" si="5"/>
        <v>1.1953526081716586</v>
      </c>
      <c r="S4" s="48">
        <f t="shared" si="5"/>
        <v>1.1973371349642483</v>
      </c>
      <c r="T4" s="48">
        <f t="shared" si="5"/>
        <v>2.660795030775613</v>
      </c>
      <c r="U4" s="48">
        <f t="shared" si="5"/>
        <v>1.7839250181296564</v>
      </c>
      <c r="V4" s="48">
        <f t="shared" si="5"/>
        <v>1.6165666335894924</v>
      </c>
      <c r="W4" s="48">
        <f t="shared" si="5"/>
        <v>0.80087656728836454</v>
      </c>
      <c r="X4" s="48">
        <f t="shared" si="5"/>
        <v>1.8324457031570329</v>
      </c>
      <c r="Y4" s="48">
        <f t="shared" si="5"/>
        <v>1.9859604557943527</v>
      </c>
      <c r="Z4" s="48">
        <f t="shared" si="5"/>
        <v>1.4777821431240314</v>
      </c>
      <c r="AA4" s="48">
        <f t="shared" si="5"/>
        <v>1.3139649098419737</v>
      </c>
      <c r="AB4" s="48">
        <f t="shared" si="5"/>
        <v>1.2777642270238514</v>
      </c>
      <c r="AC4" s="48">
        <f>VLOOKUP(AC50,$E$2:$F$41,2,FALSE)</f>
        <v>0.97801577032226605</v>
      </c>
      <c r="AD4" s="48">
        <f t="shared" ref="AD4:AK4" si="6">VLOOKUP(AD50,$E$2:$F$41,2,FALSE)</f>
        <v>1.2942852483764815</v>
      </c>
      <c r="AE4" s="48">
        <f t="shared" si="6"/>
        <v>1.3474351891525829</v>
      </c>
      <c r="AF4" s="48">
        <f t="shared" si="6"/>
        <v>2.1770141160891376</v>
      </c>
      <c r="AG4" s="48">
        <f t="shared" si="6"/>
        <v>1.4634120538451925</v>
      </c>
      <c r="AH4" s="48">
        <f t="shared" si="6"/>
        <v>1.0589606577625756</v>
      </c>
      <c r="AI4" s="48">
        <f t="shared" si="6"/>
        <v>1.2361190715010753</v>
      </c>
      <c r="AJ4" s="48">
        <f t="shared" si="6"/>
        <v>1.2426239782460997</v>
      </c>
      <c r="AK4" s="48">
        <f t="shared" si="6"/>
        <v>1.5617118330291517</v>
      </c>
      <c r="AL4" s="142">
        <f>VLOOKUP(AL50,$E$2:$F$41,2,FALSE)</f>
        <v>1.0750621989616147</v>
      </c>
      <c r="AM4" s="48">
        <f t="shared" si="3"/>
        <v>1.8061781749293719</v>
      </c>
      <c r="AN4" s="48">
        <f t="shared" si="4"/>
        <v>1.6248767365590155</v>
      </c>
      <c r="AO4" s="48">
        <f t="shared" si="4"/>
        <v>0.97884913779688998</v>
      </c>
      <c r="AP4" s="48">
        <f t="shared" si="4"/>
        <v>1.3226454274823118</v>
      </c>
      <c r="AQ4" s="48">
        <f t="shared" si="4"/>
        <v>2.1803527999362466</v>
      </c>
      <c r="AR4" s="48">
        <f t="shared" si="4"/>
        <v>1.4992737571284815</v>
      </c>
      <c r="AS4" s="48">
        <f t="shared" si="4"/>
        <v>0.87146862129418967</v>
      </c>
      <c r="AT4" s="48">
        <f t="shared" si="4"/>
        <v>1.6883469970829792</v>
      </c>
      <c r="AU4" s="48">
        <f t="shared" si="4"/>
        <v>1.1516329807986234</v>
      </c>
      <c r="AV4" s="48">
        <f t="shared" si="4"/>
        <v>1.3565269636816217</v>
      </c>
      <c r="AW4" s="48">
        <f>AVERAGE(K4:AK4)</f>
        <v>1.4110691985874249</v>
      </c>
      <c r="AX4" s="49"/>
    </row>
    <row r="5" spans="1:53" x14ac:dyDescent="0.25">
      <c r="A5" s="41" t="str">
        <f>Schedule!A5</f>
        <v>BRI</v>
      </c>
      <c r="B5" s="42">
        <f>'Formula Data'!AB5</f>
        <v>1.4751119590122093</v>
      </c>
      <c r="C5" s="42">
        <f>'Formula Data'!AC5</f>
        <v>1.3303745944047203</v>
      </c>
      <c r="D5" s="37" t="s">
        <v>52</v>
      </c>
      <c r="E5" s="43" t="str">
        <f>Schedule!A5</f>
        <v>BRI</v>
      </c>
      <c r="F5" s="44">
        <f t="shared" si="0"/>
        <v>1.1973371349642483</v>
      </c>
      <c r="G5" s="43" t="str">
        <f>Schedule!A5</f>
        <v>BRI</v>
      </c>
      <c r="H5" s="44">
        <f t="shared" si="1"/>
        <v>1.6226231549134302</v>
      </c>
      <c r="J5" s="41" t="str">
        <f>Schedule!A4</f>
        <v>BOU</v>
      </c>
      <c r="K5" s="48">
        <f t="shared" ref="K5:AB5" si="7">VLOOKUP(K51,$E$2:$F$41,2,FALSE)</f>
        <v>1.0750621989616147</v>
      </c>
      <c r="L5" s="48">
        <f t="shared" si="7"/>
        <v>1.3927840920708077</v>
      </c>
      <c r="M5" s="48">
        <f t="shared" si="7"/>
        <v>2.1770141160891376</v>
      </c>
      <c r="N5" s="48">
        <f t="shared" si="7"/>
        <v>1.8061781749293719</v>
      </c>
      <c r="O5" s="48">
        <f t="shared" si="7"/>
        <v>1.3813748157951649</v>
      </c>
      <c r="P5" s="48">
        <f t="shared" si="7"/>
        <v>1.5617118330291517</v>
      </c>
      <c r="Q5" s="48">
        <f t="shared" si="7"/>
        <v>1.1098856975576905</v>
      </c>
      <c r="R5" s="48">
        <f t="shared" si="7"/>
        <v>1.4075514209760953</v>
      </c>
      <c r="S5" s="48">
        <f t="shared" si="7"/>
        <v>0.97801577032226605</v>
      </c>
      <c r="T5" s="48">
        <f t="shared" si="7"/>
        <v>1.2942852483764815</v>
      </c>
      <c r="U5" s="48">
        <f t="shared" si="7"/>
        <v>1.4992737571284815</v>
      </c>
      <c r="V5" s="48">
        <f t="shared" si="7"/>
        <v>0.97884913779688998</v>
      </c>
      <c r="W5" s="48">
        <f t="shared" si="7"/>
        <v>1.3226454274823118</v>
      </c>
      <c r="X5" s="48">
        <f t="shared" si="7"/>
        <v>1.5187626400785665</v>
      </c>
      <c r="Y5" s="48">
        <f t="shared" si="7"/>
        <v>1.0651283149151207</v>
      </c>
      <c r="Z5" s="48">
        <f t="shared" si="7"/>
        <v>1.7839250181296564</v>
      </c>
      <c r="AA5" s="48">
        <f t="shared" si="7"/>
        <v>1.9859604557943527</v>
      </c>
      <c r="AB5" s="48">
        <f t="shared" si="7"/>
        <v>1.1024469729430224</v>
      </c>
      <c r="AC5" s="48">
        <f>VLOOKUP(AC51,$E$2:$F$41,2,FALSE)</f>
        <v>1.1516329807986234</v>
      </c>
      <c r="AD5" s="48">
        <f t="shared" ref="AD5:AL6" si="8">VLOOKUP(AD51,$E$2:$F$41,2,FALSE)</f>
        <v>1.4634120538451925</v>
      </c>
      <c r="AE5" s="48">
        <f t="shared" si="8"/>
        <v>1.3565269636816217</v>
      </c>
      <c r="AF5" s="48">
        <f t="shared" si="8"/>
        <v>1.0589606577625756</v>
      </c>
      <c r="AG5" s="48">
        <f t="shared" si="8"/>
        <v>1.1953526081716586</v>
      </c>
      <c r="AH5" s="48">
        <f t="shared" si="8"/>
        <v>1.1973371349642483</v>
      </c>
      <c r="AI5" s="48">
        <f t="shared" si="8"/>
        <v>1.1395506207852062</v>
      </c>
      <c r="AJ5" s="48">
        <f t="shared" si="8"/>
        <v>1.3139649098419737</v>
      </c>
      <c r="AK5" s="48">
        <f t="shared" si="8"/>
        <v>1.3474351891525829</v>
      </c>
      <c r="AL5" s="48">
        <f t="shared" si="8"/>
        <v>1.6248767365590155</v>
      </c>
      <c r="AM5" s="48">
        <f t="shared" si="3"/>
        <v>2.1803527999362466</v>
      </c>
      <c r="AN5" s="48">
        <f t="shared" si="4"/>
        <v>0.87146862129418967</v>
      </c>
      <c r="AO5" s="48">
        <f t="shared" si="4"/>
        <v>1.6165666335894924</v>
      </c>
      <c r="AP5" s="48">
        <f t="shared" si="4"/>
        <v>0.80087656728836454</v>
      </c>
      <c r="AQ5" s="48">
        <f t="shared" si="4"/>
        <v>1.8324457031570329</v>
      </c>
      <c r="AR5" s="48">
        <f t="shared" si="4"/>
        <v>1.2426239782460997</v>
      </c>
      <c r="AS5" s="48">
        <f t="shared" si="4"/>
        <v>1.4777821431240314</v>
      </c>
      <c r="AT5" s="48">
        <f t="shared" ref="AT5:AV11" si="9">VLOOKUP(AT51,$E$2:$F$41,2,FALSE)</f>
        <v>2.660795030775613</v>
      </c>
      <c r="AU5" s="48">
        <f t="shared" si="9"/>
        <v>1.2777642270238514</v>
      </c>
      <c r="AV5" s="48">
        <f t="shared" si="9"/>
        <v>1.6883469970829792</v>
      </c>
      <c r="AW5" s="48">
        <f t="shared" ref="AW5:AW22" ca="1" si="10">IF(OR($D$6=0,$D$6&gt;39),AVERAGE($K5:$AV5),AVERAGE(OFFSET($K5,0,0,1,$D$6-1)))</f>
        <v>1.3674966052835313</v>
      </c>
      <c r="AX5" s="49"/>
    </row>
    <row r="6" spans="1:53" x14ac:dyDescent="0.25">
      <c r="A6" s="41" t="str">
        <f>Schedule!A6</f>
        <v>BUR</v>
      </c>
      <c r="B6" s="42">
        <f>'Formula Data'!AB6</f>
        <v>1.3550579259597346</v>
      </c>
      <c r="C6" s="42">
        <f>'Formula Data'!AC6</f>
        <v>1.2249410810478025</v>
      </c>
      <c r="D6" s="37">
        <v>29</v>
      </c>
      <c r="E6" s="43" t="str">
        <f>Schedule!A6</f>
        <v>BUR</v>
      </c>
      <c r="F6" s="44">
        <f t="shared" si="0"/>
        <v>1.1024469729430224</v>
      </c>
      <c r="G6" s="43" t="str">
        <f>Schedule!A6</f>
        <v>BUR</v>
      </c>
      <c r="H6" s="44">
        <f t="shared" si="1"/>
        <v>1.4905637185557081</v>
      </c>
      <c r="J6" s="41" t="str">
        <f>Schedule!A5</f>
        <v>BRI</v>
      </c>
      <c r="K6" s="48">
        <f t="shared" ref="K6:Z6" si="11">VLOOKUP(K52,$E$2:$F$41,2,FALSE)</f>
        <v>1.2942852483764815</v>
      </c>
      <c r="L6" s="48">
        <f t="shared" si="11"/>
        <v>1.1098856975576905</v>
      </c>
      <c r="M6" s="48">
        <f t="shared" si="11"/>
        <v>1.2777642270238514</v>
      </c>
      <c r="N6" s="48">
        <f t="shared" si="11"/>
        <v>2.660795030775613</v>
      </c>
      <c r="O6" s="48">
        <f t="shared" si="11"/>
        <v>1.1024469729430224</v>
      </c>
      <c r="P6" s="48">
        <f t="shared" si="11"/>
        <v>0.97884913779688998</v>
      </c>
      <c r="Q6" s="48">
        <f t="shared" si="11"/>
        <v>1.9859604557943527</v>
      </c>
      <c r="R6" s="48">
        <f t="shared" si="11"/>
        <v>1.2426239782460997</v>
      </c>
      <c r="S6" s="48">
        <f t="shared" si="11"/>
        <v>1.3927840920708077</v>
      </c>
      <c r="T6" s="48">
        <f t="shared" si="11"/>
        <v>1.3813748157951649</v>
      </c>
      <c r="U6" s="48">
        <f t="shared" si="11"/>
        <v>0.97801577032226605</v>
      </c>
      <c r="V6" s="48">
        <f t="shared" si="11"/>
        <v>1.8324457031570329</v>
      </c>
      <c r="W6" s="48">
        <f t="shared" si="11"/>
        <v>1.4777821431240314</v>
      </c>
      <c r="X6" s="48">
        <f t="shared" si="11"/>
        <v>2.1803527999362466</v>
      </c>
      <c r="Y6" s="48">
        <f t="shared" si="11"/>
        <v>1.4075514209760953</v>
      </c>
      <c r="Z6" s="48">
        <f t="shared" si="11"/>
        <v>1.3226454274823118</v>
      </c>
      <c r="AA6" s="48">
        <f>VLOOKUP(AA52,$E$2:$F$41,2,FALSE)</f>
        <v>1.0651283149151207</v>
      </c>
      <c r="AB6" s="48">
        <f t="shared" ref="AB6:AH6" si="12">VLOOKUP(AB52,$E$2:$F$41,2,FALSE)</f>
        <v>1.0750621989616147</v>
      </c>
      <c r="AC6" s="48">
        <f t="shared" si="12"/>
        <v>1.5187626400785665</v>
      </c>
      <c r="AD6" s="48">
        <f t="shared" si="12"/>
        <v>1.0113701494099707</v>
      </c>
      <c r="AE6" s="48">
        <f t="shared" si="12"/>
        <v>1.6248767365590155</v>
      </c>
      <c r="AF6" s="48">
        <f t="shared" si="12"/>
        <v>1.6883469970829792</v>
      </c>
      <c r="AG6" s="48">
        <f t="shared" si="12"/>
        <v>1.1395506207852062</v>
      </c>
      <c r="AH6" s="48">
        <f t="shared" si="12"/>
        <v>1.2361190715010753</v>
      </c>
      <c r="AI6" s="48">
        <f t="shared" si="8"/>
        <v>1.3565269636816217</v>
      </c>
      <c r="AJ6" s="48">
        <f t="shared" si="8"/>
        <v>1.0589606577625756</v>
      </c>
      <c r="AK6" s="48">
        <f t="shared" si="8"/>
        <v>1.3139649098419737</v>
      </c>
      <c r="AL6" s="48">
        <f>VLOOKUP(AL52,$E$2:$F$41,2,FALSE)</f>
        <v>0.87146862129418967</v>
      </c>
      <c r="AM6" s="48">
        <f t="shared" si="3"/>
        <v>1.6165666335894924</v>
      </c>
      <c r="AN6" s="48">
        <f t="shared" si="4"/>
        <v>1.1516329807986234</v>
      </c>
      <c r="AO6" s="48">
        <f t="shared" si="4"/>
        <v>1.8061781749293719</v>
      </c>
      <c r="AP6" s="48">
        <f t="shared" si="4"/>
        <v>1.4992737571284815</v>
      </c>
      <c r="AQ6" s="48">
        <f t="shared" si="4"/>
        <v>1.1953526081716586</v>
      </c>
      <c r="AR6" s="48">
        <f t="shared" si="4"/>
        <v>1.7839250181296564</v>
      </c>
      <c r="AS6" s="48">
        <f t="shared" si="4"/>
        <v>2.1770141160891376</v>
      </c>
      <c r="AT6" s="48">
        <f t="shared" si="9"/>
        <v>1.5617118330291517</v>
      </c>
      <c r="AU6" s="48">
        <f t="shared" si="9"/>
        <v>0.80087656728836454</v>
      </c>
      <c r="AV6" s="48">
        <f t="shared" si="9"/>
        <v>1.3474351891525829</v>
      </c>
      <c r="AW6" s="48">
        <f t="shared" ca="1" si="10"/>
        <v>1.378060742973281</v>
      </c>
      <c r="AX6" s="49"/>
    </row>
    <row r="7" spans="1:53" x14ac:dyDescent="0.25">
      <c r="A7" s="41" t="str">
        <f>Schedule!A7</f>
        <v>CHE</v>
      </c>
      <c r="B7" s="42">
        <f>'Formula Data'!AB7</f>
        <v>1.026038583549032</v>
      </c>
      <c r="C7" s="42">
        <f>'Formula Data'!AC7</f>
        <v>1.805418596176684</v>
      </c>
      <c r="E7" s="43" t="str">
        <f>Schedule!A7</f>
        <v>CHE</v>
      </c>
      <c r="F7" s="44">
        <f t="shared" si="0"/>
        <v>1.6248767365590155</v>
      </c>
      <c r="G7" s="43" t="str">
        <f>Schedule!A7</f>
        <v>CHE</v>
      </c>
      <c r="H7" s="44">
        <f t="shared" si="1"/>
        <v>1.1286424419039354</v>
      </c>
      <c r="J7" s="41" t="str">
        <f>Schedule!A6</f>
        <v>BUR</v>
      </c>
      <c r="K7" s="48">
        <f t="shared" ref="K7:AL7" si="13">VLOOKUP(K53,$E$2:$F$41,2,FALSE)</f>
        <v>1.2777642270238514</v>
      </c>
      <c r="L7" s="48">
        <f t="shared" si="13"/>
        <v>1.4075514209760953</v>
      </c>
      <c r="M7" s="48">
        <f t="shared" si="13"/>
        <v>1.6165666335894924</v>
      </c>
      <c r="N7" s="48">
        <f t="shared" si="13"/>
        <v>1.7839250181296564</v>
      </c>
      <c r="O7" s="48">
        <f t="shared" si="13"/>
        <v>1.4634120538451925</v>
      </c>
      <c r="P7" s="48">
        <f t="shared" si="13"/>
        <v>0.97801577032226605</v>
      </c>
      <c r="Q7" s="48">
        <f t="shared" si="13"/>
        <v>1.3927840920708077</v>
      </c>
      <c r="R7" s="48">
        <f t="shared" si="13"/>
        <v>1.3813748157951649</v>
      </c>
      <c r="S7" s="48">
        <f t="shared" si="13"/>
        <v>1.8061781749293719</v>
      </c>
      <c r="T7" s="48">
        <f t="shared" si="13"/>
        <v>1.6248767365590155</v>
      </c>
      <c r="U7" s="48">
        <f t="shared" si="13"/>
        <v>1.3139649098419737</v>
      </c>
      <c r="V7" s="48">
        <f t="shared" si="13"/>
        <v>1.1098856975576905</v>
      </c>
      <c r="W7" s="48">
        <f t="shared" si="13"/>
        <v>1.2942852483764815</v>
      </c>
      <c r="X7" s="48">
        <f t="shared" si="13"/>
        <v>0.87146862129418967</v>
      </c>
      <c r="Y7" s="48">
        <f t="shared" si="13"/>
        <v>2.1770141160891376</v>
      </c>
      <c r="Z7" s="48">
        <f t="shared" si="13"/>
        <v>1.5187626400785665</v>
      </c>
      <c r="AA7" s="48">
        <f t="shared" si="13"/>
        <v>0.80087656728836454</v>
      </c>
      <c r="AB7" s="48">
        <f t="shared" si="13"/>
        <v>1.2361190715010753</v>
      </c>
      <c r="AC7" s="48">
        <f t="shared" si="13"/>
        <v>1.6883469970829792</v>
      </c>
      <c r="AD7" s="48">
        <f t="shared" si="13"/>
        <v>1.4992737571284815</v>
      </c>
      <c r="AE7" s="48">
        <f t="shared" si="13"/>
        <v>1.1395506207852062</v>
      </c>
      <c r="AF7" s="48">
        <f t="shared" si="13"/>
        <v>1.9859604557943527</v>
      </c>
      <c r="AG7" s="48">
        <f t="shared" si="13"/>
        <v>1.4777821431240314</v>
      </c>
      <c r="AH7" s="48">
        <f t="shared" si="13"/>
        <v>1.8324457031570329</v>
      </c>
      <c r="AI7" s="48">
        <f t="shared" si="13"/>
        <v>1.1516329807986234</v>
      </c>
      <c r="AJ7" s="48">
        <f>VLOOKUP(AJ53,$E$2:$F$41,2,FALSE)</f>
        <v>1.5617118330291517</v>
      </c>
      <c r="AK7" s="48">
        <f t="shared" si="13"/>
        <v>1.0113701494099707</v>
      </c>
      <c r="AL7" s="48">
        <f t="shared" si="13"/>
        <v>0.97884913779688998</v>
      </c>
      <c r="AM7" s="48">
        <f t="shared" si="3"/>
        <v>1.2426239782460997</v>
      </c>
      <c r="AN7" s="48">
        <f t="shared" si="4"/>
        <v>2.660795030775613</v>
      </c>
      <c r="AO7" s="48">
        <f t="shared" si="4"/>
        <v>1.0589606577625756</v>
      </c>
      <c r="AP7" s="48">
        <f t="shared" si="4"/>
        <v>1.0651283149151207</v>
      </c>
      <c r="AQ7" s="48">
        <f t="shared" si="4"/>
        <v>1.0750621989616147</v>
      </c>
      <c r="AR7" s="48">
        <f t="shared" si="4"/>
        <v>1.3565269636816217</v>
      </c>
      <c r="AS7" s="48">
        <f t="shared" si="4"/>
        <v>2.1803527999362466</v>
      </c>
      <c r="AT7" s="48">
        <f t="shared" si="9"/>
        <v>1.3226454274823118</v>
      </c>
      <c r="AU7" s="48">
        <f t="shared" si="9"/>
        <v>1.1953526081716586</v>
      </c>
      <c r="AV7" s="48">
        <f t="shared" si="9"/>
        <v>1.1973371349642483</v>
      </c>
      <c r="AW7" s="48">
        <f t="shared" ca="1" si="10"/>
        <v>1.4064910569062543</v>
      </c>
      <c r="AX7" s="49"/>
    </row>
    <row r="8" spans="1:53" x14ac:dyDescent="0.25">
      <c r="A8" s="41" t="str">
        <f>Schedule!A8</f>
        <v>CRY</v>
      </c>
      <c r="B8" s="42">
        <f>'Formula Data'!AB8</f>
        <v>1.4818313565540371</v>
      </c>
      <c r="C8" s="42">
        <f>'Formula Data'!AC8</f>
        <v>0.96829846810465514</v>
      </c>
      <c r="E8" s="43" t="str">
        <f>Schedule!A8</f>
        <v>CRY</v>
      </c>
      <c r="F8" s="44">
        <f t="shared" si="0"/>
        <v>0.87146862129418967</v>
      </c>
      <c r="G8" s="43" t="str">
        <f>Schedule!A8</f>
        <v>CRY</v>
      </c>
      <c r="H8" s="44">
        <f t="shared" si="1"/>
        <v>1.6300144922094408</v>
      </c>
      <c r="J8" s="41" t="str">
        <f>Schedule!A7</f>
        <v>CHE</v>
      </c>
      <c r="K8" s="48">
        <f t="shared" ref="K8:AL8" si="14">VLOOKUP(K54,$E$2:$F$41,2,FALSE)</f>
        <v>1.8324457031570329</v>
      </c>
      <c r="L8" s="48">
        <f t="shared" si="14"/>
        <v>1.4777821431240314</v>
      </c>
      <c r="M8" s="48">
        <f t="shared" si="14"/>
        <v>1.1953526081716586</v>
      </c>
      <c r="N8" s="48">
        <f t="shared" si="14"/>
        <v>1.0750621989616147</v>
      </c>
      <c r="O8" s="48">
        <f t="shared" si="14"/>
        <v>1.6165666335894924</v>
      </c>
      <c r="P8" s="48">
        <f t="shared" si="14"/>
        <v>1.7839250181296564</v>
      </c>
      <c r="Q8" s="48">
        <f t="shared" si="14"/>
        <v>1.1973371349642483</v>
      </c>
      <c r="R8" s="48">
        <f t="shared" si="14"/>
        <v>1.5617118330291517</v>
      </c>
      <c r="S8" s="48">
        <f t="shared" si="14"/>
        <v>0.80087656728836454</v>
      </c>
      <c r="T8" s="48">
        <f t="shared" si="14"/>
        <v>1.3474351891525829</v>
      </c>
      <c r="U8" s="48">
        <f t="shared" si="14"/>
        <v>1.2942852483764815</v>
      </c>
      <c r="V8" s="48">
        <f t="shared" si="14"/>
        <v>0.87146862129418967</v>
      </c>
      <c r="W8" s="48">
        <f t="shared" si="14"/>
        <v>2.660795030775613</v>
      </c>
      <c r="X8" s="48">
        <f t="shared" si="14"/>
        <v>1.1098856975576905</v>
      </c>
      <c r="Y8" s="48">
        <f t="shared" si="14"/>
        <v>1.1395506207852062</v>
      </c>
      <c r="Z8" s="48">
        <f t="shared" si="14"/>
        <v>1.6883469970829792</v>
      </c>
      <c r="AA8" s="48">
        <f t="shared" si="14"/>
        <v>1.0113701494099707</v>
      </c>
      <c r="AB8" s="48">
        <f t="shared" si="14"/>
        <v>1.5187626400785665</v>
      </c>
      <c r="AC8" s="48">
        <f t="shared" si="14"/>
        <v>1.2777642270238514</v>
      </c>
      <c r="AD8" s="48">
        <f t="shared" si="14"/>
        <v>1.4075514209760953</v>
      </c>
      <c r="AE8" s="48">
        <f t="shared" si="14"/>
        <v>1.4634120538451925</v>
      </c>
      <c r="AF8" s="48">
        <f t="shared" si="14"/>
        <v>1.1024469729430224</v>
      </c>
      <c r="AG8" s="48">
        <f t="shared" si="14"/>
        <v>0.97884913779688998</v>
      </c>
      <c r="AH8" s="48">
        <f t="shared" si="14"/>
        <v>1.1516329807986234</v>
      </c>
      <c r="AI8" s="48">
        <f t="shared" si="14"/>
        <v>1.8061781749293719</v>
      </c>
      <c r="AJ8" s="48">
        <f>VLOOKUP(AJ54,$E$2:$F$41,2,FALSE)</f>
        <v>1.4992737571284815</v>
      </c>
      <c r="AK8" s="48">
        <f>VLOOKUP(AK54,$E$2:$F$41,2,FALSE)</f>
        <v>1.2426239782460997</v>
      </c>
      <c r="AL8" s="48">
        <f t="shared" si="14"/>
        <v>1.2361190715010753</v>
      </c>
      <c r="AM8" s="48">
        <f t="shared" si="3"/>
        <v>1.3813748157951649</v>
      </c>
      <c r="AN8" s="48">
        <f t="shared" si="4"/>
        <v>1.3927840920708077</v>
      </c>
      <c r="AO8" s="48">
        <f t="shared" si="4"/>
        <v>2.1770141160891376</v>
      </c>
      <c r="AP8" s="48">
        <f t="shared" si="4"/>
        <v>1.3565269636816217</v>
      </c>
      <c r="AQ8" s="48">
        <f t="shared" si="4"/>
        <v>1.0589606577625756</v>
      </c>
      <c r="AR8" s="48">
        <f t="shared" si="4"/>
        <v>1.0651283149151207</v>
      </c>
      <c r="AS8" s="48">
        <f t="shared" si="4"/>
        <v>1.3139649098419737</v>
      </c>
      <c r="AT8" s="48">
        <f t="shared" si="9"/>
        <v>0.97801577032226605</v>
      </c>
      <c r="AU8" s="48">
        <f t="shared" si="9"/>
        <v>2.1803527999362466</v>
      </c>
      <c r="AV8" s="48">
        <f t="shared" si="9"/>
        <v>1.3226454274823118</v>
      </c>
      <c r="AW8" s="48">
        <f t="shared" ca="1" si="10"/>
        <v>1.3696004217899012</v>
      </c>
      <c r="AX8" s="49"/>
      <c r="BA8" s="49"/>
    </row>
    <row r="9" spans="1:53" x14ac:dyDescent="0.25">
      <c r="A9" s="41" t="str">
        <f>Schedule!A9</f>
        <v>EVE</v>
      </c>
      <c r="B9" s="42">
        <f>'Formula Data'!AB9</f>
        <v>1.2408699657971587</v>
      </c>
      <c r="C9" s="42">
        <f>'Formula Data'!AC9</f>
        <v>1.5348609064390719</v>
      </c>
      <c r="E9" s="43" t="str">
        <f>Schedule!A9</f>
        <v>EVE</v>
      </c>
      <c r="F9" s="44">
        <f t="shared" si="0"/>
        <v>1.3813748157951649</v>
      </c>
      <c r="G9" s="43" t="str">
        <f>Schedule!A9</f>
        <v>EVE</v>
      </c>
      <c r="H9" s="44">
        <f t="shared" si="1"/>
        <v>1.3649569623768747</v>
      </c>
      <c r="J9" s="41" t="str">
        <f>Schedule!A8</f>
        <v>CRY</v>
      </c>
      <c r="K9" s="48">
        <f t="shared" ref="K9:AI9" si="15">VLOOKUP(K55,$E$2:$F$41,2,FALSE)</f>
        <v>1.3813748157951649</v>
      </c>
      <c r="L9" s="48">
        <f t="shared" si="15"/>
        <v>1.3139649098419737</v>
      </c>
      <c r="M9" s="48">
        <f t="shared" si="15"/>
        <v>1.8324457031570329</v>
      </c>
      <c r="N9" s="48">
        <f t="shared" si="15"/>
        <v>1.1395506207852062</v>
      </c>
      <c r="O9" s="48">
        <f t="shared" si="15"/>
        <v>1.5187626400785665</v>
      </c>
      <c r="P9" s="48">
        <f t="shared" si="15"/>
        <v>1.3226454274823118</v>
      </c>
      <c r="Q9" s="48">
        <f t="shared" si="15"/>
        <v>0.97801577032226605</v>
      </c>
      <c r="R9" s="48">
        <f t="shared" si="15"/>
        <v>1.3565269636816217</v>
      </c>
      <c r="S9" s="48">
        <f t="shared" si="15"/>
        <v>2.1770141160891376</v>
      </c>
      <c r="T9" s="48">
        <f t="shared" si="15"/>
        <v>1.4075514209760953</v>
      </c>
      <c r="U9" s="48">
        <f t="shared" si="15"/>
        <v>1.4777821431240314</v>
      </c>
      <c r="V9" s="48">
        <f t="shared" si="15"/>
        <v>1.9859604557943527</v>
      </c>
      <c r="W9" s="48">
        <f t="shared" si="15"/>
        <v>1.7839250181296564</v>
      </c>
      <c r="X9" s="48">
        <f t="shared" si="15"/>
        <v>1.3474351891525829</v>
      </c>
      <c r="Y9" s="48">
        <f t="shared" si="15"/>
        <v>1.0113701494099707</v>
      </c>
      <c r="Z9" s="48">
        <f t="shared" si="15"/>
        <v>1.2942852483764815</v>
      </c>
      <c r="AA9" s="48">
        <f t="shared" si="15"/>
        <v>1.1973371349642483</v>
      </c>
      <c r="AB9" s="48">
        <f t="shared" si="15"/>
        <v>0.97884913779688998</v>
      </c>
      <c r="AC9" s="48">
        <f t="shared" si="15"/>
        <v>1.1098856975576905</v>
      </c>
      <c r="AD9" s="48">
        <f t="shared" si="15"/>
        <v>1.5617118330291517</v>
      </c>
      <c r="AE9" s="48">
        <f t="shared" si="15"/>
        <v>1.1953526081716586</v>
      </c>
      <c r="AF9" s="48">
        <f t="shared" si="15"/>
        <v>1.1516329807986234</v>
      </c>
      <c r="AG9" s="48">
        <f t="shared" si="15"/>
        <v>2.660795030775613</v>
      </c>
      <c r="AH9" s="48">
        <f t="shared" si="15"/>
        <v>1.2777642270238514</v>
      </c>
      <c r="AI9" s="48">
        <f t="shared" si="15"/>
        <v>1.0750621989616147</v>
      </c>
      <c r="AJ9" s="48">
        <f>VLOOKUP(AJ55,$E$2:$F$41,2,FALSE)</f>
        <v>1.6883469970829792</v>
      </c>
      <c r="AK9" s="48">
        <f>VLOOKUP(AK55,$E$2:$F$41,2,FALSE)</f>
        <v>0.80087656728836454</v>
      </c>
      <c r="AL9" s="48">
        <f>VLOOKUP(AL55,$E$2:$F$41,2,FALSE)</f>
        <v>1.4634120538451925</v>
      </c>
      <c r="AM9" s="48">
        <f t="shared" si="3"/>
        <v>1.0589606577625756</v>
      </c>
      <c r="AN9" s="48">
        <f t="shared" si="4"/>
        <v>1.2361190715010753</v>
      </c>
      <c r="AO9" s="48">
        <f t="shared" si="4"/>
        <v>2.1803527999362466</v>
      </c>
      <c r="AP9" s="48">
        <f t="shared" si="4"/>
        <v>1.1024469729430224</v>
      </c>
      <c r="AQ9" s="48">
        <f t="shared" si="4"/>
        <v>1.8061781749293719</v>
      </c>
      <c r="AR9" s="48">
        <f t="shared" si="4"/>
        <v>1.6248767365590155</v>
      </c>
      <c r="AS9" s="48">
        <f t="shared" si="4"/>
        <v>1.3927840920708077</v>
      </c>
      <c r="AT9" s="48">
        <f t="shared" si="9"/>
        <v>1.4992737571284815</v>
      </c>
      <c r="AU9" s="48">
        <f t="shared" si="9"/>
        <v>1.6165666335894924</v>
      </c>
      <c r="AV9" s="48">
        <f t="shared" si="9"/>
        <v>1.2426239782460997</v>
      </c>
      <c r="AW9" s="48">
        <f t="shared" ca="1" si="10"/>
        <v>1.4103441806961545</v>
      </c>
      <c r="AX9" s="49"/>
    </row>
    <row r="10" spans="1:53" x14ac:dyDescent="0.25">
      <c r="A10" s="41" t="str">
        <f>Schedule!A10</f>
        <v>LEI</v>
      </c>
      <c r="B10" s="42">
        <f>'Formula Data'!AB10</f>
        <v>1.2294334858398819</v>
      </c>
      <c r="C10" s="42">
        <f>'Formula Data'!AC10</f>
        <v>1.6419801590267016</v>
      </c>
      <c r="E10" s="43" t="str">
        <f>Schedule!A10</f>
        <v>LEI</v>
      </c>
      <c r="F10" s="44">
        <f t="shared" si="0"/>
        <v>1.4777821431240314</v>
      </c>
      <c r="G10" s="43" t="str">
        <f>Schedule!A10</f>
        <v>LEI</v>
      </c>
      <c r="H10" s="44">
        <f t="shared" si="1"/>
        <v>1.3523768344238702</v>
      </c>
      <c r="J10" s="41" t="str">
        <f>Schedule!A9</f>
        <v>EVE</v>
      </c>
      <c r="K10" s="48">
        <f t="shared" ref="K10:AL13" si="16">VLOOKUP(K56,$E$2:$F$41,2,FALSE)</f>
        <v>1.0651283149151207</v>
      </c>
      <c r="L10" s="48">
        <f t="shared" si="16"/>
        <v>1.0589606577625756</v>
      </c>
      <c r="M10" s="48">
        <f t="shared" si="16"/>
        <v>1.3927840920708077</v>
      </c>
      <c r="N10" s="48">
        <f t="shared" si="16"/>
        <v>1.3226454274823118</v>
      </c>
      <c r="O10" s="48">
        <f t="shared" si="16"/>
        <v>1.2361190715010753</v>
      </c>
      <c r="P10" s="48">
        <f t="shared" si="16"/>
        <v>1.0750621989616147</v>
      </c>
      <c r="Q10" s="48">
        <f t="shared" si="16"/>
        <v>2.1770141160891376</v>
      </c>
      <c r="R10" s="48">
        <f t="shared" si="16"/>
        <v>1.3474351891525829</v>
      </c>
      <c r="S10" s="48">
        <f t="shared" si="16"/>
        <v>1.1098856975576905</v>
      </c>
      <c r="T10" s="48">
        <f t="shared" si="16"/>
        <v>1.4634120538451925</v>
      </c>
      <c r="U10" s="48">
        <f t="shared" si="16"/>
        <v>1.2426239782460997</v>
      </c>
      <c r="V10" s="48">
        <f t="shared" si="16"/>
        <v>1.5617118330291517</v>
      </c>
      <c r="W10" s="48">
        <f t="shared" si="16"/>
        <v>0.97801577032226605</v>
      </c>
      <c r="X10" s="48">
        <f t="shared" si="16"/>
        <v>1.8061781749293719</v>
      </c>
      <c r="Y10" s="48">
        <f t="shared" si="16"/>
        <v>2.1803527999362466</v>
      </c>
      <c r="Z10" s="48">
        <f t="shared" si="16"/>
        <v>1.6248767365590155</v>
      </c>
      <c r="AA10" s="48">
        <f t="shared" si="16"/>
        <v>1.8324457031570329</v>
      </c>
      <c r="AB10" s="48">
        <f t="shared" si="16"/>
        <v>1.1516329807986234</v>
      </c>
      <c r="AC10" s="48">
        <f t="shared" si="16"/>
        <v>1.1024469729430224</v>
      </c>
      <c r="AD10" s="48">
        <f t="shared" si="16"/>
        <v>0.97884913779688998</v>
      </c>
      <c r="AE10" s="48">
        <f t="shared" si="16"/>
        <v>2.660795030775613</v>
      </c>
      <c r="AF10" s="48">
        <f t="shared" si="16"/>
        <v>1.1973371349642483</v>
      </c>
      <c r="AG10" s="48">
        <f t="shared" si="16"/>
        <v>1.3565269636816217</v>
      </c>
      <c r="AH10" s="48">
        <f t="shared" si="16"/>
        <v>0.80087656728836454</v>
      </c>
      <c r="AI10" s="48">
        <f t="shared" si="16"/>
        <v>1.2942852483764815</v>
      </c>
      <c r="AJ10" s="48">
        <f t="shared" si="16"/>
        <v>0.87146862129418967</v>
      </c>
      <c r="AK10" s="48">
        <f>VLOOKUP(AK56,$E$2:$F$41,2,FALSE)</f>
        <v>1.4075514209760953</v>
      </c>
      <c r="AL10" s="48">
        <f>VLOOKUP(AL56,$E$2:$F$41,2,FALSE)</f>
        <v>1.4992737571284815</v>
      </c>
      <c r="AM10" s="48">
        <f t="shared" si="3"/>
        <v>1.9859604557943527</v>
      </c>
      <c r="AN10" s="48">
        <f t="shared" si="4"/>
        <v>1.7839250181296564</v>
      </c>
      <c r="AO10" s="48">
        <f t="shared" si="4"/>
        <v>1.1953526081716586</v>
      </c>
      <c r="AP10" s="48">
        <f t="shared" si="4"/>
        <v>1.4777821431240314</v>
      </c>
      <c r="AQ10" s="48">
        <f t="shared" si="4"/>
        <v>1.5187626400785665</v>
      </c>
      <c r="AR10" s="48">
        <f t="shared" si="4"/>
        <v>1.2777642270238514</v>
      </c>
      <c r="AS10" s="48">
        <f t="shared" si="4"/>
        <v>1.6165666335894924</v>
      </c>
      <c r="AT10" s="48">
        <f t="shared" si="9"/>
        <v>1.1395506207852062</v>
      </c>
      <c r="AU10" s="48">
        <f t="shared" si="9"/>
        <v>1.3139649098419737</v>
      </c>
      <c r="AV10" s="48">
        <f t="shared" si="9"/>
        <v>1.0113701494099707</v>
      </c>
      <c r="AW10" s="48">
        <f t="shared" ca="1" si="10"/>
        <v>1.3855605589836046</v>
      </c>
      <c r="AX10" s="49"/>
    </row>
    <row r="11" spans="1:53" x14ac:dyDescent="0.25">
      <c r="A11" s="41" t="str">
        <f>Schedule!A11</f>
        <v>LIV</v>
      </c>
      <c r="B11" s="42">
        <f>'Formula Data'!AB11</f>
        <v>0.96601757673517741</v>
      </c>
      <c r="C11" s="42">
        <f>'Formula Data'!AC11</f>
        <v>1.9821389090329515</v>
      </c>
      <c r="E11" s="43" t="str">
        <f>Schedule!A11</f>
        <v>LIV</v>
      </c>
      <c r="F11" s="44">
        <f t="shared" si="0"/>
        <v>1.7839250181296564</v>
      </c>
      <c r="G11" s="43" t="str">
        <f>Schedule!A11</f>
        <v>LIV</v>
      </c>
      <c r="H11" s="44">
        <f t="shared" si="1"/>
        <v>1.0626193344086952</v>
      </c>
      <c r="J11" s="41" t="str">
        <f>Schedule!A10</f>
        <v>LEI</v>
      </c>
      <c r="K11" s="48">
        <f t="shared" si="16"/>
        <v>1.3226454274823118</v>
      </c>
      <c r="L11" s="48">
        <f t="shared" si="16"/>
        <v>1.9859604557943527</v>
      </c>
      <c r="M11" s="48">
        <f t="shared" si="16"/>
        <v>1.3139649098419737</v>
      </c>
      <c r="N11" s="48">
        <f t="shared" si="16"/>
        <v>1.0113701494099707</v>
      </c>
      <c r="O11" s="48">
        <f t="shared" si="16"/>
        <v>1.8324457031570329</v>
      </c>
      <c r="P11" s="48">
        <f t="shared" si="16"/>
        <v>1.2426239782460997</v>
      </c>
      <c r="Q11" s="48">
        <f t="shared" si="16"/>
        <v>0.80087656728836454</v>
      </c>
      <c r="R11" s="48">
        <f t="shared" si="16"/>
        <v>2.1803527999362466</v>
      </c>
      <c r="S11" s="48">
        <f t="shared" si="16"/>
        <v>1.1024469729430224</v>
      </c>
      <c r="T11" s="48">
        <f t="shared" si="16"/>
        <v>1.5617118330291517</v>
      </c>
      <c r="U11" s="48">
        <f t="shared" si="16"/>
        <v>1.0651283149151207</v>
      </c>
      <c r="V11" s="48">
        <f t="shared" si="16"/>
        <v>1.1516329807986234</v>
      </c>
      <c r="W11" s="48">
        <f t="shared" si="16"/>
        <v>1.4634120538451925</v>
      </c>
      <c r="X11" s="48">
        <f t="shared" si="16"/>
        <v>1.3813748157951649</v>
      </c>
      <c r="Y11" s="48">
        <f t="shared" si="16"/>
        <v>1.0589606577625756</v>
      </c>
      <c r="Z11" s="48">
        <f t="shared" si="16"/>
        <v>1.3927840920708077</v>
      </c>
      <c r="AA11" s="48">
        <f t="shared" si="16"/>
        <v>0.97801577032226605</v>
      </c>
      <c r="AB11" s="48">
        <f t="shared" si="16"/>
        <v>2.660795030775613</v>
      </c>
      <c r="AC11" s="48">
        <f t="shared" si="16"/>
        <v>1.7839250181296564</v>
      </c>
      <c r="AD11" s="48">
        <f t="shared" si="16"/>
        <v>1.3565269636816217</v>
      </c>
      <c r="AE11" s="48">
        <f t="shared" si="16"/>
        <v>0.97884913779688998</v>
      </c>
      <c r="AF11" s="48">
        <f t="shared" si="16"/>
        <v>1.2777642270238514</v>
      </c>
      <c r="AG11" s="48">
        <f t="shared" si="16"/>
        <v>1.3474351891525829</v>
      </c>
      <c r="AH11" s="48">
        <f t="shared" si="16"/>
        <v>1.1098856975576905</v>
      </c>
      <c r="AI11" s="48">
        <f t="shared" si="16"/>
        <v>1.6248767365590155</v>
      </c>
      <c r="AJ11" s="48">
        <f t="shared" si="16"/>
        <v>1.6165666335894924</v>
      </c>
      <c r="AK11" s="48">
        <f>VLOOKUP(AK57,$E$2:$F$41,2,FALSE)</f>
        <v>2.1770141160891376</v>
      </c>
      <c r="AL11" s="48">
        <f t="shared" si="16"/>
        <v>1.1953526081716586</v>
      </c>
      <c r="AM11" s="48">
        <f t="shared" si="3"/>
        <v>1.1395506207852062</v>
      </c>
      <c r="AN11" s="48">
        <f t="shared" si="4"/>
        <v>1.2942852483764815</v>
      </c>
      <c r="AO11" s="48">
        <f t="shared" si="4"/>
        <v>1.1973371349642483</v>
      </c>
      <c r="AP11" s="48">
        <f t="shared" si="4"/>
        <v>1.6883469970829792</v>
      </c>
      <c r="AQ11" s="48">
        <f t="shared" si="4"/>
        <v>0.87146862129418967</v>
      </c>
      <c r="AR11" s="48">
        <f t="shared" si="4"/>
        <v>1.4075514209760953</v>
      </c>
      <c r="AS11" s="48">
        <f t="shared" si="4"/>
        <v>1.2361190715010753</v>
      </c>
      <c r="AT11" s="48">
        <f t="shared" si="9"/>
        <v>1.0750621989616147</v>
      </c>
      <c r="AU11" s="48">
        <f t="shared" si="9"/>
        <v>1.5187626400785665</v>
      </c>
      <c r="AV11" s="48">
        <f t="shared" si="9"/>
        <v>1.4992737571284815</v>
      </c>
      <c r="AW11" s="48">
        <f t="shared" ca="1" si="10"/>
        <v>1.4276678157559106</v>
      </c>
      <c r="AX11" s="49"/>
    </row>
    <row r="12" spans="1:53" x14ac:dyDescent="0.25">
      <c r="A12" s="41" t="str">
        <f>Schedule!A12</f>
        <v>MCI</v>
      </c>
      <c r="B12" s="42">
        <f>'Formula Data'!AB12</f>
        <v>0.98770809481705812</v>
      </c>
      <c r="C12" s="42">
        <f>'Formula Data'!AC12</f>
        <v>2.4189045734323753</v>
      </c>
      <c r="E12" s="43" t="str">
        <f>Schedule!A12</f>
        <v>MCI</v>
      </c>
      <c r="F12" s="44">
        <f t="shared" si="0"/>
        <v>2.1770141160891376</v>
      </c>
      <c r="G12" s="43" t="str">
        <f>Schedule!A12</f>
        <v>MCI</v>
      </c>
      <c r="H12" s="44">
        <f t="shared" si="1"/>
        <v>1.0864789042987639</v>
      </c>
      <c r="J12" s="41" t="str">
        <f>Schedule!A11</f>
        <v>LIV</v>
      </c>
      <c r="K12" s="48">
        <f t="shared" ref="K12:AH12" si="17">VLOOKUP(K58,$E$2:$F$41,2,FALSE)</f>
        <v>0.97801577032226605</v>
      </c>
      <c r="L12" s="48">
        <f t="shared" si="17"/>
        <v>1.5617118330291517</v>
      </c>
      <c r="M12" s="48">
        <f t="shared" si="17"/>
        <v>1.1516329807986234</v>
      </c>
      <c r="N12" s="48">
        <f t="shared" si="17"/>
        <v>1.3474351891525829</v>
      </c>
      <c r="O12" s="48">
        <f t="shared" si="17"/>
        <v>0.80087656728836454</v>
      </c>
      <c r="P12" s="48">
        <f t="shared" si="17"/>
        <v>1.9859604557943527</v>
      </c>
      <c r="Q12" s="48">
        <f t="shared" si="17"/>
        <v>1.3139649098419737</v>
      </c>
      <c r="R12" s="48">
        <f t="shared" si="17"/>
        <v>1.4777821431240314</v>
      </c>
      <c r="S12" s="48">
        <f t="shared" si="17"/>
        <v>1.8324457031570329</v>
      </c>
      <c r="T12" s="48">
        <f t="shared" si="17"/>
        <v>1.2426239782460997</v>
      </c>
      <c r="U12" s="48">
        <f t="shared" si="17"/>
        <v>1.3927840920708077</v>
      </c>
      <c r="V12" s="48">
        <f t="shared" si="17"/>
        <v>2.1770141160891376</v>
      </c>
      <c r="W12" s="48">
        <f t="shared" si="17"/>
        <v>1.0651283149151207</v>
      </c>
      <c r="X12" s="48">
        <f t="shared" si="17"/>
        <v>1.1973371349642483</v>
      </c>
      <c r="Y12" s="48">
        <f t="shared" si="17"/>
        <v>1.3813748157951649</v>
      </c>
      <c r="Z12" s="48">
        <f t="shared" si="17"/>
        <v>1.2361190715010753</v>
      </c>
      <c r="AA12" s="48">
        <f t="shared" si="17"/>
        <v>1.0589606577625756</v>
      </c>
      <c r="AB12" s="48">
        <f t="shared" si="16"/>
        <v>1.3565269636816217</v>
      </c>
      <c r="AC12" s="48">
        <f t="shared" si="17"/>
        <v>1.8061781749293719</v>
      </c>
      <c r="AD12" s="48">
        <f t="shared" si="17"/>
        <v>1.3226454274823118</v>
      </c>
      <c r="AE12" s="48">
        <f t="shared" si="17"/>
        <v>1.0750621989616147</v>
      </c>
      <c r="AF12" s="48">
        <f t="shared" si="17"/>
        <v>1.5187626400785665</v>
      </c>
      <c r="AG12" s="48">
        <f t="shared" si="17"/>
        <v>1.4992737571284815</v>
      </c>
      <c r="AH12" s="48">
        <f t="shared" si="17"/>
        <v>1.6165666335894924</v>
      </c>
      <c r="AI12" s="48">
        <f t="shared" si="16"/>
        <v>1.2777642270238514</v>
      </c>
      <c r="AJ12" s="48">
        <f t="shared" si="16"/>
        <v>1.1953526081716586</v>
      </c>
      <c r="AK12" s="48">
        <f t="shared" si="16"/>
        <v>1.1098856975576905</v>
      </c>
      <c r="AL12" s="48">
        <f t="shared" si="16"/>
        <v>1.2942852483764815</v>
      </c>
      <c r="AM12" s="48">
        <f t="shared" si="3"/>
        <v>1.0113701494099707</v>
      </c>
      <c r="AN12" s="48">
        <f t="shared" si="4"/>
        <v>1.6883469970829792</v>
      </c>
      <c r="AO12" s="48">
        <f t="shared" si="4"/>
        <v>0.87146862129418967</v>
      </c>
      <c r="AP12" s="48">
        <f t="shared" si="4"/>
        <v>2.660795030775613</v>
      </c>
      <c r="AQ12" s="48">
        <f t="shared" si="4"/>
        <v>1.1395506207852062</v>
      </c>
      <c r="AR12" s="48">
        <f t="shared" si="4"/>
        <v>1.4634120538451925</v>
      </c>
      <c r="AS12" s="48">
        <f t="shared" si="4"/>
        <v>1.1024469729430224</v>
      </c>
      <c r="AT12" s="48">
        <f t="shared" ref="AT12:AV13" si="18">VLOOKUP(AT58,$E$2:$F$41,2,FALSE)</f>
        <v>1.4075514209760953</v>
      </c>
      <c r="AU12" s="48">
        <f t="shared" si="18"/>
        <v>1.6248767365590155</v>
      </c>
      <c r="AV12" s="48">
        <f t="shared" si="18"/>
        <v>0.97884913779688998</v>
      </c>
      <c r="AW12" s="48">
        <f t="shared" ca="1" si="10"/>
        <v>1.3669096896726338</v>
      </c>
      <c r="AX12" s="49"/>
    </row>
    <row r="13" spans="1:53" x14ac:dyDescent="0.25">
      <c r="A13" s="41" t="str">
        <f>Schedule!A13</f>
        <v>MUN</v>
      </c>
      <c r="B13" s="42">
        <f>'Formula Data'!AB13</f>
        <v>1.0723846087461446</v>
      </c>
      <c r="C13" s="42">
        <f>'Formula Data'!AC13</f>
        <v>1.6658597301427571</v>
      </c>
      <c r="E13" s="43" t="str">
        <f>Schedule!A13</f>
        <v>MUN</v>
      </c>
      <c r="F13" s="44">
        <f t="shared" si="0"/>
        <v>1.4992737571284815</v>
      </c>
      <c r="G13" s="43" t="str">
        <f>Schedule!A13</f>
        <v>MUN</v>
      </c>
      <c r="H13" s="44">
        <f t="shared" si="1"/>
        <v>1.1796230696207592</v>
      </c>
      <c r="J13" s="41" t="str">
        <f>Schedule!A12</f>
        <v>MCI</v>
      </c>
      <c r="K13" s="48">
        <f t="shared" ref="K13:AH13" si="19">VLOOKUP(K59,$E$2:$F$41,2,FALSE)</f>
        <v>1.3565269636816217</v>
      </c>
      <c r="L13" s="48">
        <f t="shared" si="19"/>
        <v>1.2426239782460997</v>
      </c>
      <c r="M13" s="48">
        <f t="shared" si="19"/>
        <v>1.2361190715010753</v>
      </c>
      <c r="N13" s="48">
        <f t="shared" si="19"/>
        <v>1.1973371349642483</v>
      </c>
      <c r="O13" s="48">
        <f t="shared" si="19"/>
        <v>1.1953526081716586</v>
      </c>
      <c r="P13" s="48">
        <f t="shared" si="19"/>
        <v>1.0589606577625756</v>
      </c>
      <c r="Q13" s="48">
        <f t="shared" si="19"/>
        <v>1.6883469970829792</v>
      </c>
      <c r="R13" s="48">
        <f t="shared" si="19"/>
        <v>1.3226454274823118</v>
      </c>
      <c r="S13" s="48">
        <f t="shared" si="19"/>
        <v>1.0651283149151207</v>
      </c>
      <c r="T13" s="48">
        <f t="shared" si="19"/>
        <v>1.1395506207852062</v>
      </c>
      <c r="U13" s="48">
        <f t="shared" si="19"/>
        <v>1.2777642270238514</v>
      </c>
      <c r="V13" s="48">
        <f t="shared" si="19"/>
        <v>2.1803527999362466</v>
      </c>
      <c r="W13" s="48">
        <f t="shared" si="19"/>
        <v>1.6248767365590155</v>
      </c>
      <c r="X13" s="48">
        <f t="shared" si="19"/>
        <v>0.97884913779688998</v>
      </c>
      <c r="Y13" s="48">
        <f t="shared" si="19"/>
        <v>1.3474351891525829</v>
      </c>
      <c r="Z13" s="48">
        <f t="shared" si="19"/>
        <v>1.4992737571284815</v>
      </c>
      <c r="AA13" s="48">
        <f t="shared" si="19"/>
        <v>1.4075514209760953</v>
      </c>
      <c r="AB13" s="48">
        <f t="shared" si="19"/>
        <v>1.4777821431240314</v>
      </c>
      <c r="AC13" s="48">
        <f t="shared" si="19"/>
        <v>1.6165666335894924</v>
      </c>
      <c r="AD13" s="48">
        <f t="shared" si="19"/>
        <v>1.0750621989616147</v>
      </c>
      <c r="AE13" s="48">
        <f t="shared" si="19"/>
        <v>1.3813748157951649</v>
      </c>
      <c r="AF13" s="48">
        <f t="shared" si="19"/>
        <v>1.3927840920708077</v>
      </c>
      <c r="AG13" s="48">
        <f t="shared" si="19"/>
        <v>0.87146862129418967</v>
      </c>
      <c r="AH13" s="48">
        <f t="shared" si="19"/>
        <v>1.3139649098419737</v>
      </c>
      <c r="AI13" s="48">
        <f t="shared" si="16"/>
        <v>1.5187626400785665</v>
      </c>
      <c r="AJ13" s="48">
        <f t="shared" si="16"/>
        <v>1.1098856975576905</v>
      </c>
      <c r="AK13" s="48">
        <f t="shared" si="16"/>
        <v>1.8061781749293719</v>
      </c>
      <c r="AL13" s="142">
        <f t="shared" si="16"/>
        <v>1.1516329807986234</v>
      </c>
      <c r="AM13" s="48">
        <f t="shared" si="3"/>
        <v>1.8324457031570329</v>
      </c>
      <c r="AN13" s="48">
        <f t="shared" si="4"/>
        <v>1.1024469729430224</v>
      </c>
      <c r="AO13" s="48">
        <f t="shared" si="4"/>
        <v>1.9859604557943527</v>
      </c>
      <c r="AP13" s="48">
        <f t="shared" si="4"/>
        <v>1.7839250181296564</v>
      </c>
      <c r="AQ13" s="48">
        <f t="shared" si="4"/>
        <v>1.5617118330291517</v>
      </c>
      <c r="AR13" s="48">
        <f t="shared" si="4"/>
        <v>0.80087656728836454</v>
      </c>
      <c r="AS13" s="48">
        <f t="shared" si="4"/>
        <v>1.4634120538451925</v>
      </c>
      <c r="AT13" s="48">
        <f t="shared" si="18"/>
        <v>1.0113701494099707</v>
      </c>
      <c r="AU13" s="48">
        <f t="shared" si="18"/>
        <v>1.2942852483764815</v>
      </c>
      <c r="AV13" s="48">
        <f t="shared" si="18"/>
        <v>0.97801577032226605</v>
      </c>
      <c r="AW13" s="48">
        <f>AVERAGE(K13:AK13)</f>
        <v>1.3475009248299619</v>
      </c>
      <c r="AX13" s="49"/>
    </row>
    <row r="14" spans="1:53" x14ac:dyDescent="0.25">
      <c r="A14" s="41" t="str">
        <f>Schedule!A14</f>
        <v>NEW</v>
      </c>
      <c r="B14" s="42">
        <f>'Formula Data'!AB14</f>
        <v>1.7893198336921579</v>
      </c>
      <c r="C14" s="42">
        <f>'Formula Data'!AC14</f>
        <v>0.8898628525426272</v>
      </c>
      <c r="E14" s="43" t="str">
        <f>Schedule!A14</f>
        <v>NEW</v>
      </c>
      <c r="F14" s="44">
        <f t="shared" si="0"/>
        <v>0.80087656728836454</v>
      </c>
      <c r="G14" s="43" t="str">
        <f>Schedule!A14</f>
        <v>NEW</v>
      </c>
      <c r="H14" s="44">
        <f t="shared" si="1"/>
        <v>1.9682518170613739</v>
      </c>
      <c r="J14" s="41" t="str">
        <f>Schedule!A13</f>
        <v>MUN</v>
      </c>
      <c r="K14" s="48">
        <f t="shared" ref="K14:N22" si="20">VLOOKUP(K60,$E$2:$F$41,2,FALSE)</f>
        <v>1.6248767365590155</v>
      </c>
      <c r="L14" s="48">
        <f t="shared" si="20"/>
        <v>1.6165666335894924</v>
      </c>
      <c r="M14" s="48">
        <f t="shared" si="20"/>
        <v>0.87146862129418967</v>
      </c>
      <c r="N14" s="48">
        <f t="shared" si="20"/>
        <v>1.5617118330291517</v>
      </c>
      <c r="O14" s="48">
        <f t="shared" ref="O14:AL15" si="21">VLOOKUP(O60,$E$2:$F$41,2,FALSE)</f>
        <v>1.4777821431240314</v>
      </c>
      <c r="P14" s="48">
        <f t="shared" si="21"/>
        <v>1.3565269636816217</v>
      </c>
      <c r="Q14" s="48">
        <f t="shared" si="21"/>
        <v>1.1516329807986234</v>
      </c>
      <c r="R14" s="48">
        <f t="shared" si="21"/>
        <v>0.97884913779688998</v>
      </c>
      <c r="S14" s="48">
        <f t="shared" si="21"/>
        <v>1.7839250181296564</v>
      </c>
      <c r="T14" s="48">
        <f t="shared" si="21"/>
        <v>1.1953526081716586</v>
      </c>
      <c r="U14" s="48">
        <f t="shared" si="21"/>
        <v>1.2361190715010753</v>
      </c>
      <c r="V14" s="48">
        <f t="shared" si="21"/>
        <v>1.1973371349642483</v>
      </c>
      <c r="W14" s="48">
        <f t="shared" si="21"/>
        <v>1.3139649098419737</v>
      </c>
      <c r="X14" s="48">
        <f t="shared" si="21"/>
        <v>1.1395506207852062</v>
      </c>
      <c r="Y14" s="48">
        <f t="shared" si="21"/>
        <v>1.2426239782460997</v>
      </c>
      <c r="Z14" s="48">
        <f t="shared" si="21"/>
        <v>2.660795030775613</v>
      </c>
      <c r="AA14" s="48">
        <f t="shared" si="21"/>
        <v>1.3813748157951649</v>
      </c>
      <c r="AB14" s="48">
        <f t="shared" si="21"/>
        <v>1.2942852483764815</v>
      </c>
      <c r="AC14" s="48">
        <f t="shared" si="21"/>
        <v>0.80087656728836454</v>
      </c>
      <c r="AD14" s="48">
        <f t="shared" si="21"/>
        <v>1.3474351891525829</v>
      </c>
      <c r="AE14" s="48">
        <f t="shared" si="21"/>
        <v>1.4075514209760953</v>
      </c>
      <c r="AF14" s="48">
        <f t="shared" si="21"/>
        <v>0.97801577032226605</v>
      </c>
      <c r="AG14" s="48">
        <f t="shared" si="21"/>
        <v>2.1803527999362466</v>
      </c>
      <c r="AH14" s="48">
        <f t="shared" si="21"/>
        <v>1.1024469729430224</v>
      </c>
      <c r="AI14" s="48">
        <f t="shared" si="21"/>
        <v>1.3226454274823118</v>
      </c>
      <c r="AJ14" s="48">
        <f t="shared" si="21"/>
        <v>1.9859604557943527</v>
      </c>
      <c r="AK14" s="48">
        <f t="shared" si="21"/>
        <v>1.0589606577625756</v>
      </c>
      <c r="AL14" s="48">
        <f t="shared" si="21"/>
        <v>1.6883469970829792</v>
      </c>
      <c r="AM14" s="48">
        <f t="shared" si="3"/>
        <v>2.1770141160891376</v>
      </c>
      <c r="AN14" s="48">
        <f t="shared" si="4"/>
        <v>1.5187626400785665</v>
      </c>
      <c r="AO14" s="48">
        <f t="shared" si="4"/>
        <v>1.0750621989616147</v>
      </c>
      <c r="AP14" s="48">
        <f t="shared" si="4"/>
        <v>1.4634120538451925</v>
      </c>
      <c r="AQ14" s="48">
        <f t="shared" si="4"/>
        <v>1.0113701494099707</v>
      </c>
      <c r="AR14" s="48">
        <f t="shared" si="4"/>
        <v>1.3927840920708077</v>
      </c>
      <c r="AS14" s="48">
        <f t="shared" si="4"/>
        <v>1.2777642270238514</v>
      </c>
      <c r="AT14" s="48">
        <f t="shared" ref="AT14:AV16" si="22">VLOOKUP(AT60,$E$2:$F$41,2,FALSE)</f>
        <v>1.0651283149151207</v>
      </c>
      <c r="AU14" s="48">
        <f t="shared" si="22"/>
        <v>1.1098856975576905</v>
      </c>
      <c r="AV14" s="48">
        <f t="shared" si="22"/>
        <v>1.8061781749293719</v>
      </c>
      <c r="AW14" s="48">
        <f t="shared" ca="1" si="10"/>
        <v>1.3913334194714646</v>
      </c>
      <c r="AX14" s="49"/>
    </row>
    <row r="15" spans="1:53" x14ac:dyDescent="0.25">
      <c r="A15" s="41" t="str">
        <f>Schedule!A15</f>
        <v>NOR</v>
      </c>
      <c r="B15" s="42">
        <f>'Formula Data'!AB15</f>
        <v>1.738280661990995</v>
      </c>
      <c r="C15" s="42">
        <f>'Formula Data'!AC15</f>
        <v>1.0866841892469623</v>
      </c>
      <c r="E15" s="43" t="str">
        <f>Schedule!A15</f>
        <v>NOR</v>
      </c>
      <c r="F15" s="44">
        <f t="shared" si="0"/>
        <v>0.97801577032226605</v>
      </c>
      <c r="G15" s="43" t="str">
        <f>Schedule!A15</f>
        <v>NOR</v>
      </c>
      <c r="H15" s="44">
        <f t="shared" si="1"/>
        <v>1.9121087281900946</v>
      </c>
      <c r="J15" s="41" t="str">
        <f>Schedule!A14</f>
        <v>NEW</v>
      </c>
      <c r="K15" s="48">
        <f t="shared" si="20"/>
        <v>1.1516329807986234</v>
      </c>
      <c r="L15" s="48">
        <f t="shared" si="20"/>
        <v>1.1953526081716586</v>
      </c>
      <c r="M15" s="48">
        <f t="shared" si="20"/>
        <v>1.5187626400785665</v>
      </c>
      <c r="N15" s="48">
        <f>VLOOKUP(N61,$E$2:$F$41,2,FALSE)</f>
        <v>1.0589606577625756</v>
      </c>
      <c r="O15" s="48">
        <f t="shared" ref="O15:AK15" si="23">VLOOKUP(O61,$E$2:$F$41,2,FALSE)</f>
        <v>2.1803527999362466</v>
      </c>
      <c r="P15" s="48">
        <f t="shared" si="23"/>
        <v>1.1973371349642483</v>
      </c>
      <c r="Q15" s="48">
        <f t="shared" si="23"/>
        <v>1.8061781749293719</v>
      </c>
      <c r="R15" s="48">
        <f t="shared" si="23"/>
        <v>1.4992737571284815</v>
      </c>
      <c r="S15" s="48">
        <f t="shared" si="23"/>
        <v>1.9859604557943527</v>
      </c>
      <c r="T15" s="48">
        <f t="shared" si="23"/>
        <v>1.3226454274823118</v>
      </c>
      <c r="U15" s="48">
        <f t="shared" si="23"/>
        <v>1.3565269636816217</v>
      </c>
      <c r="V15" s="48">
        <f t="shared" si="23"/>
        <v>1.0113701494099707</v>
      </c>
      <c r="W15" s="48">
        <f t="shared" si="23"/>
        <v>1.3927840920708077</v>
      </c>
      <c r="X15" s="48">
        <f t="shared" si="23"/>
        <v>2.1770141160891376</v>
      </c>
      <c r="Y15" s="48">
        <f t="shared" si="23"/>
        <v>1.3139649098419737</v>
      </c>
      <c r="Z15" s="48">
        <f t="shared" si="23"/>
        <v>1.2777642270238514</v>
      </c>
      <c r="AA15" s="48">
        <f>VLOOKUP(AA61,$E$2:$F$41,2,FALSE)</f>
        <v>1.3474351891525829</v>
      </c>
      <c r="AB15" s="48">
        <f t="shared" si="23"/>
        <v>0.87146862129418967</v>
      </c>
      <c r="AC15" s="48">
        <f t="shared" si="23"/>
        <v>1.8324457031570329</v>
      </c>
      <c r="AD15" s="48">
        <f t="shared" si="23"/>
        <v>1.3813748157951649</v>
      </c>
      <c r="AE15" s="48">
        <f t="shared" si="23"/>
        <v>1.4777821431240314</v>
      </c>
      <c r="AF15" s="48">
        <f t="shared" si="23"/>
        <v>1.6165666335894924</v>
      </c>
      <c r="AG15" s="48">
        <f t="shared" si="23"/>
        <v>1.6248767365590155</v>
      </c>
      <c r="AH15" s="48">
        <f t="shared" si="23"/>
        <v>1.6883469970829792</v>
      </c>
      <c r="AI15" s="48">
        <f t="shared" si="23"/>
        <v>0.97801577032226605</v>
      </c>
      <c r="AJ15" s="48">
        <f t="shared" si="23"/>
        <v>1.4075514209760953</v>
      </c>
      <c r="AK15" s="48">
        <f t="shared" si="23"/>
        <v>1.0651283149151207</v>
      </c>
      <c r="AL15" s="48">
        <f t="shared" si="21"/>
        <v>1.1024469729430224</v>
      </c>
      <c r="AM15" s="48">
        <f t="shared" si="3"/>
        <v>1.5617118330291517</v>
      </c>
      <c r="AN15" s="48">
        <f t="shared" si="4"/>
        <v>1.0750621989616147</v>
      </c>
      <c r="AO15" s="48">
        <f t="shared" si="4"/>
        <v>1.1395506207852062</v>
      </c>
      <c r="AP15" s="48">
        <f t="shared" si="4"/>
        <v>1.2361190715010753</v>
      </c>
      <c r="AQ15" s="48">
        <f t="shared" si="4"/>
        <v>1.1098856975576905</v>
      </c>
      <c r="AR15" s="48">
        <f t="shared" si="4"/>
        <v>2.660795030775613</v>
      </c>
      <c r="AS15" s="48">
        <f t="shared" si="4"/>
        <v>1.2942852483764815</v>
      </c>
      <c r="AT15" s="48">
        <f t="shared" si="22"/>
        <v>1.2426239782460997</v>
      </c>
      <c r="AU15" s="48">
        <f t="shared" si="22"/>
        <v>1.4634120538451925</v>
      </c>
      <c r="AV15" s="48">
        <f t="shared" si="22"/>
        <v>1.7839250181296564</v>
      </c>
      <c r="AW15" s="48">
        <f t="shared" ca="1" si="10"/>
        <v>1.4228328719312429</v>
      </c>
      <c r="AX15" s="49"/>
    </row>
    <row r="16" spans="1:53" x14ac:dyDescent="0.25">
      <c r="A16" s="41" t="str">
        <f>Schedule!A16</f>
        <v>SHU</v>
      </c>
      <c r="B16" s="42">
        <f>'Formula Data'!AB16</f>
        <v>1.2096420451468362</v>
      </c>
      <c r="C16" s="42">
        <f>'Formula Data'!AC16</f>
        <v>1.1945135544017942</v>
      </c>
      <c r="E16" s="43" t="str">
        <f>Schedule!A16</f>
        <v>SHU</v>
      </c>
      <c r="F16" s="44">
        <f t="shared" si="0"/>
        <v>1.0750621989616147</v>
      </c>
      <c r="G16" s="43" t="str">
        <f>Schedule!A16</f>
        <v>SHU</v>
      </c>
      <c r="H16" s="44">
        <f t="shared" si="1"/>
        <v>1.3306062496615199</v>
      </c>
      <c r="J16" s="41" t="str">
        <f>Schedule!A15</f>
        <v>NOR</v>
      </c>
      <c r="K16" s="48">
        <f t="shared" si="20"/>
        <v>2.1803527999362466</v>
      </c>
      <c r="L16" s="48">
        <f t="shared" si="20"/>
        <v>0.80087656728836454</v>
      </c>
      <c r="M16" s="48">
        <f t="shared" si="20"/>
        <v>1.6248767365590155</v>
      </c>
      <c r="N16" s="48">
        <f>VLOOKUP(N62,$E$2:$F$41,2,FALSE)</f>
        <v>1.3565269636816217</v>
      </c>
      <c r="O16" s="48">
        <f t="shared" ref="O16:Z16" si="24">VLOOKUP(O62,$E$2:$F$41,2,FALSE)</f>
        <v>2.1770141160891376</v>
      </c>
      <c r="P16" s="48">
        <f t="shared" si="24"/>
        <v>1.3474351891525829</v>
      </c>
      <c r="Q16" s="48">
        <f t="shared" si="24"/>
        <v>1.0651283149151207</v>
      </c>
      <c r="R16" s="48">
        <f t="shared" si="24"/>
        <v>1.1395506207852062</v>
      </c>
      <c r="S16" s="48">
        <f t="shared" si="24"/>
        <v>1.2361190715010753</v>
      </c>
      <c r="T16" s="48">
        <f t="shared" si="24"/>
        <v>1.4992737571284815</v>
      </c>
      <c r="U16" s="48">
        <f t="shared" si="24"/>
        <v>1.4634120538451925</v>
      </c>
      <c r="V16" s="48">
        <f t="shared" si="24"/>
        <v>1.0589606577625756</v>
      </c>
      <c r="W16" s="48">
        <f t="shared" si="24"/>
        <v>1.6883469970829792</v>
      </c>
      <c r="X16" s="48">
        <f t="shared" si="24"/>
        <v>1.1516329807986234</v>
      </c>
      <c r="Y16" s="48">
        <f t="shared" si="24"/>
        <v>1.5617118330291517</v>
      </c>
      <c r="Z16" s="48">
        <f t="shared" si="24"/>
        <v>1.0750621989616147</v>
      </c>
      <c r="AA16" s="48">
        <f>VLOOKUP(AA62,$E$2:$F$41,2,FALSE)</f>
        <v>1.8061781749293719</v>
      </c>
      <c r="AB16" s="48">
        <f t="shared" ref="AB16:AL16" si="25">VLOOKUP(AB62,$E$2:$F$41,2,FALSE)</f>
        <v>1.3226454274823118</v>
      </c>
      <c r="AC16" s="48">
        <f t="shared" si="25"/>
        <v>1.3927840920708077</v>
      </c>
      <c r="AD16" s="48">
        <f t="shared" si="25"/>
        <v>1.2426239782460997</v>
      </c>
      <c r="AE16" s="48">
        <f t="shared" si="25"/>
        <v>0.87146862129418967</v>
      </c>
      <c r="AF16" s="48">
        <f t="shared" si="25"/>
        <v>1.8324457031570329</v>
      </c>
      <c r="AG16" s="48">
        <f t="shared" si="25"/>
        <v>1.0113701494099707</v>
      </c>
      <c r="AH16" s="48">
        <f t="shared" si="25"/>
        <v>1.5187626400785665</v>
      </c>
      <c r="AI16" s="48">
        <f t="shared" si="25"/>
        <v>0.97884913779688998</v>
      </c>
      <c r="AJ16" s="48">
        <f t="shared" si="25"/>
        <v>1.7839250181296564</v>
      </c>
      <c r="AK16" s="48">
        <f t="shared" si="25"/>
        <v>1.6165666335894924</v>
      </c>
      <c r="AL16" s="48">
        <f t="shared" si="25"/>
        <v>1.4777821431240314</v>
      </c>
      <c r="AM16" s="48">
        <f t="shared" si="3"/>
        <v>1.3139649098419737</v>
      </c>
      <c r="AN16" s="48">
        <f t="shared" si="4"/>
        <v>1.2777642270238514</v>
      </c>
      <c r="AO16" s="48">
        <f t="shared" si="4"/>
        <v>1.3813748157951649</v>
      </c>
      <c r="AP16" s="48">
        <f t="shared" si="4"/>
        <v>1.4075514209760953</v>
      </c>
      <c r="AQ16" s="48">
        <f t="shared" si="4"/>
        <v>1.1973371349642483</v>
      </c>
      <c r="AR16" s="48">
        <f t="shared" si="4"/>
        <v>1.2942852483764815</v>
      </c>
      <c r="AS16" s="48">
        <f t="shared" si="4"/>
        <v>1.1098856975576905</v>
      </c>
      <c r="AT16" s="48">
        <f t="shared" si="22"/>
        <v>1.9859604557943527</v>
      </c>
      <c r="AU16" s="48">
        <f t="shared" si="22"/>
        <v>1.1024469729430224</v>
      </c>
      <c r="AV16" s="48">
        <f t="shared" si="22"/>
        <v>2.660795030775613</v>
      </c>
      <c r="AW16" s="48">
        <f t="shared" ca="1" si="10"/>
        <v>1.4029172349223362</v>
      </c>
      <c r="AX16" s="49"/>
    </row>
    <row r="17" spans="1:50" x14ac:dyDescent="0.25">
      <c r="A17" s="41" t="str">
        <f>Schedule!A17</f>
        <v>SOU</v>
      </c>
      <c r="B17" s="42">
        <f>'Formula Data'!AB17</f>
        <v>1.4831191504425707</v>
      </c>
      <c r="C17" s="42">
        <f>'Formula Data'!AC17</f>
        <v>1.4197380300265015</v>
      </c>
      <c r="E17" s="43" t="str">
        <f>Schedule!A17</f>
        <v>SOU</v>
      </c>
      <c r="F17" s="44">
        <f t="shared" si="0"/>
        <v>1.2777642270238514</v>
      </c>
      <c r="G17" s="43" t="str">
        <f>Schedule!A17</f>
        <v>SOU</v>
      </c>
      <c r="H17" s="44">
        <f t="shared" si="1"/>
        <v>1.6314310654868278</v>
      </c>
      <c r="J17" s="41" t="str">
        <f>Schedule!A16</f>
        <v>SHU</v>
      </c>
      <c r="K17" s="48">
        <f t="shared" si="20"/>
        <v>1.2361190715010753</v>
      </c>
      <c r="L17" s="48">
        <f t="shared" si="20"/>
        <v>0.87146862129418967</v>
      </c>
      <c r="M17" s="48">
        <f t="shared" si="20"/>
        <v>1.4777821431240314</v>
      </c>
      <c r="N17" s="48">
        <f t="shared" si="20"/>
        <v>1.9859604557943527</v>
      </c>
      <c r="O17" s="48">
        <f t="shared" ref="O17:Z17" si="26">VLOOKUP(O63,$E$2:$F$41,2,FALSE)</f>
        <v>1.2777642270238514</v>
      </c>
      <c r="P17" s="48">
        <f t="shared" si="26"/>
        <v>1.6883469970829792</v>
      </c>
      <c r="Q17" s="48">
        <f t="shared" si="26"/>
        <v>1.7839250181296564</v>
      </c>
      <c r="R17" s="48">
        <f t="shared" si="26"/>
        <v>1.2942852483764815</v>
      </c>
      <c r="S17" s="48">
        <f t="shared" si="26"/>
        <v>1.1516329807986234</v>
      </c>
      <c r="T17" s="48">
        <f t="shared" si="26"/>
        <v>1.3565269636816217</v>
      </c>
      <c r="U17" s="48">
        <f t="shared" si="26"/>
        <v>1.1024469729430224</v>
      </c>
      <c r="V17" s="48">
        <f t="shared" si="26"/>
        <v>1.5187626400785665</v>
      </c>
      <c r="W17" s="48">
        <f t="shared" si="26"/>
        <v>1.4992737571284815</v>
      </c>
      <c r="X17" s="48">
        <f t="shared" si="26"/>
        <v>1.6165666335894924</v>
      </c>
      <c r="Y17" s="48">
        <f t="shared" si="26"/>
        <v>0.80087656728836454</v>
      </c>
      <c r="Z17" s="48">
        <f t="shared" si="26"/>
        <v>1.1953526081716586</v>
      </c>
      <c r="AA17" s="48">
        <f>VLOOKUP(AA63,$E$2:$F$41,2,FALSE)</f>
        <v>1.1395506207852062</v>
      </c>
      <c r="AB17" s="48">
        <f t="shared" ref="AB17:AL17" si="27">VLOOKUP(AB63,$E$2:$F$41,2,FALSE)</f>
        <v>1.4634120538451925</v>
      </c>
      <c r="AC17" s="48">
        <f t="shared" si="27"/>
        <v>1.0589606577625756</v>
      </c>
      <c r="AD17" s="48">
        <f t="shared" si="27"/>
        <v>2.660795030775613</v>
      </c>
      <c r="AE17" s="48">
        <f t="shared" si="27"/>
        <v>2.1803527999362466</v>
      </c>
      <c r="AF17" s="48">
        <f t="shared" si="27"/>
        <v>1.1098856975576905</v>
      </c>
      <c r="AG17" s="48">
        <f t="shared" si="27"/>
        <v>1.4075514209760953</v>
      </c>
      <c r="AH17" s="48">
        <f t="shared" si="27"/>
        <v>2.1770141160891376</v>
      </c>
      <c r="AI17" s="48">
        <f t="shared" si="27"/>
        <v>1.0651283149151207</v>
      </c>
      <c r="AJ17" s="48">
        <f t="shared" si="27"/>
        <v>1.0113701494099707</v>
      </c>
      <c r="AK17" s="48">
        <f t="shared" si="27"/>
        <v>1.1973371349642483</v>
      </c>
      <c r="AL17" s="142">
        <f t="shared" si="27"/>
        <v>1.3927840920708077</v>
      </c>
      <c r="AM17" s="48">
        <f t="shared" si="3"/>
        <v>0.97801577032226605</v>
      </c>
      <c r="AN17" s="48">
        <f t="shared" si="4"/>
        <v>0.97884913779688998</v>
      </c>
      <c r="AO17" s="48">
        <f t="shared" si="4"/>
        <v>1.8324457031570329</v>
      </c>
      <c r="AP17" s="48">
        <f t="shared" si="4"/>
        <v>1.2426239782460997</v>
      </c>
      <c r="AQ17" s="48">
        <f t="shared" si="4"/>
        <v>1.3474351891525829</v>
      </c>
      <c r="AR17" s="48">
        <f t="shared" si="4"/>
        <v>1.3226454274823118</v>
      </c>
      <c r="AS17" s="48">
        <f t="shared" si="4"/>
        <v>1.6248767365590155</v>
      </c>
      <c r="AT17" s="48">
        <f t="shared" ref="AT17:AV21" si="28">VLOOKUP(AT63,$E$2:$F$41,2,FALSE)</f>
        <v>1.8061781749293719</v>
      </c>
      <c r="AU17" s="48">
        <f t="shared" si="28"/>
        <v>1.3813748157951649</v>
      </c>
      <c r="AV17" s="48">
        <f t="shared" si="28"/>
        <v>1.5617118330291517</v>
      </c>
      <c r="AW17" s="48">
        <f>AVERAGE(K17:AK17)</f>
        <v>1.4195721815934652</v>
      </c>
      <c r="AX17" s="49"/>
    </row>
    <row r="18" spans="1:50" x14ac:dyDescent="0.25">
      <c r="A18" s="41" t="str">
        <f>Schedule!A18</f>
        <v>TOT</v>
      </c>
      <c r="B18" s="42">
        <f>'Formula Data'!AB18</f>
        <v>1.424250409013095</v>
      </c>
      <c r="C18" s="42">
        <f>'Formula Data'!AC18</f>
        <v>1.380693309162333</v>
      </c>
      <c r="E18" s="43" t="str">
        <f>Schedule!A18</f>
        <v>TOT</v>
      </c>
      <c r="F18" s="44">
        <f t="shared" si="0"/>
        <v>1.2426239782460997</v>
      </c>
      <c r="G18" s="43" t="str">
        <f>Schedule!A18</f>
        <v>TOT</v>
      </c>
      <c r="H18" s="44">
        <f t="shared" si="1"/>
        <v>1.5666754499144047</v>
      </c>
      <c r="J18" s="41" t="str">
        <f>Schedule!A17</f>
        <v>SOU</v>
      </c>
      <c r="K18" s="48">
        <f t="shared" si="20"/>
        <v>1.3474351891525829</v>
      </c>
      <c r="L18" s="48">
        <f t="shared" si="20"/>
        <v>1.7839250181296564</v>
      </c>
      <c r="M18" s="48">
        <f t="shared" si="20"/>
        <v>1.4634120538451925</v>
      </c>
      <c r="N18" s="48">
        <f>VLOOKUP(N64,$E$2:$F$41,2,FALSE)</f>
        <v>1.4992737571284815</v>
      </c>
      <c r="O18" s="48">
        <f t="shared" ref="O18:AK18" si="29">VLOOKUP(O64,$E$2:$F$41,2,FALSE)</f>
        <v>1.3139649098419737</v>
      </c>
      <c r="P18" s="48">
        <f t="shared" si="29"/>
        <v>1.0113701494099707</v>
      </c>
      <c r="Q18" s="48">
        <f t="shared" si="29"/>
        <v>1.5187626400785665</v>
      </c>
      <c r="R18" s="48">
        <f t="shared" si="29"/>
        <v>1.6248767365590155</v>
      </c>
      <c r="S18" s="48">
        <f t="shared" si="29"/>
        <v>1.6165666335894924</v>
      </c>
      <c r="T18" s="48">
        <f t="shared" si="29"/>
        <v>1.4777821431240314</v>
      </c>
      <c r="U18" s="48">
        <f t="shared" si="29"/>
        <v>2.660795030775613</v>
      </c>
      <c r="V18" s="48">
        <f t="shared" si="29"/>
        <v>1.3813748157951649</v>
      </c>
      <c r="W18" s="48">
        <f t="shared" si="29"/>
        <v>1.4075514209760953</v>
      </c>
      <c r="X18" s="48">
        <f t="shared" si="29"/>
        <v>1.0589606577625756</v>
      </c>
      <c r="Y18" s="48">
        <f t="shared" si="29"/>
        <v>0.97801577032226605</v>
      </c>
      <c r="Z18" s="48">
        <f t="shared" si="29"/>
        <v>0.97884913779688998</v>
      </c>
      <c r="AA18" s="48">
        <f t="shared" si="29"/>
        <v>1.1098856975576905</v>
      </c>
      <c r="AB18" s="48">
        <f t="shared" si="29"/>
        <v>1.3927840920708077</v>
      </c>
      <c r="AC18" s="48">
        <f t="shared" si="29"/>
        <v>1.9859604557943527</v>
      </c>
      <c r="AD18" s="48">
        <f t="shared" si="29"/>
        <v>0.87146862129418967</v>
      </c>
      <c r="AE18" s="48">
        <f t="shared" si="29"/>
        <v>1.2426239782460997</v>
      </c>
      <c r="AF18" s="48">
        <f t="shared" si="29"/>
        <v>1.8061781749293719</v>
      </c>
      <c r="AG18" s="48">
        <f t="shared" si="29"/>
        <v>1.3226454274823118</v>
      </c>
      <c r="AH18" s="48">
        <f t="shared" si="29"/>
        <v>1.0651283149151207</v>
      </c>
      <c r="AI18" s="48">
        <f t="shared" si="29"/>
        <v>2.1803527999362466</v>
      </c>
      <c r="AJ18" s="48">
        <f>VLOOKUP(AJ64,$E$2:$F$41,2,FALSE)</f>
        <v>1.1024469729430224</v>
      </c>
      <c r="AK18" s="48">
        <f t="shared" si="29"/>
        <v>1.1395506207852062</v>
      </c>
      <c r="AL18" s="48">
        <f>VLOOKUP(AL64,$E$2:$F$41,2,FALSE)</f>
        <v>1.3565269636816217</v>
      </c>
      <c r="AM18" s="48">
        <f t="shared" si="3"/>
        <v>0.80087656728836454</v>
      </c>
      <c r="AN18" s="48">
        <f t="shared" si="4"/>
        <v>1.1953526081716586</v>
      </c>
      <c r="AO18" s="48">
        <f t="shared" si="4"/>
        <v>1.1516329807986234</v>
      </c>
      <c r="AP18" s="48">
        <f t="shared" si="4"/>
        <v>1.2942852483764815</v>
      </c>
      <c r="AQ18" s="48">
        <f t="shared" si="4"/>
        <v>2.1770141160891376</v>
      </c>
      <c r="AR18" s="48">
        <f t="shared" si="4"/>
        <v>1.6883469970829792</v>
      </c>
      <c r="AS18" s="48">
        <f t="shared" si="4"/>
        <v>1.8324457031570329</v>
      </c>
      <c r="AT18" s="48">
        <f t="shared" si="28"/>
        <v>1.1973371349642483</v>
      </c>
      <c r="AU18" s="48">
        <f t="shared" si="28"/>
        <v>1.2361190715010753</v>
      </c>
      <c r="AV18" s="48">
        <f t="shared" si="28"/>
        <v>1.0750621989616147</v>
      </c>
      <c r="AW18" s="48">
        <f t="shared" ca="1" si="10"/>
        <v>1.4178024351401288</v>
      </c>
      <c r="AX18" s="49"/>
    </row>
    <row r="19" spans="1:50" x14ac:dyDescent="0.25">
      <c r="A19" s="41" t="str">
        <f>Schedule!A19</f>
        <v>WAT</v>
      </c>
      <c r="B19" s="42">
        <f>'Formula Data'!AB19</f>
        <v>1.487963791205976</v>
      </c>
      <c r="C19" s="42">
        <f>'Formula Data'!AC19</f>
        <v>1.1766229530695285</v>
      </c>
      <c r="E19" s="43" t="str">
        <f>Schedule!A19</f>
        <v>WAT</v>
      </c>
      <c r="F19" s="44">
        <f t="shared" si="0"/>
        <v>1.0589606577625756</v>
      </c>
      <c r="G19" s="43" t="str">
        <f>Schedule!A19</f>
        <v>WAT</v>
      </c>
      <c r="H19" s="44">
        <f t="shared" si="1"/>
        <v>1.6367601703265737</v>
      </c>
      <c r="J19" s="41" t="str">
        <f>Schedule!A18</f>
        <v>TOT</v>
      </c>
      <c r="K19" s="48">
        <f t="shared" si="20"/>
        <v>1.1395506207852062</v>
      </c>
      <c r="L19" s="48">
        <f t="shared" si="20"/>
        <v>2.660795030775613</v>
      </c>
      <c r="M19" s="48">
        <f t="shared" si="20"/>
        <v>0.80087656728836454</v>
      </c>
      <c r="N19" s="48">
        <f>VLOOKUP(N65,$E$2:$F$41,2,FALSE)</f>
        <v>1.4075514209760953</v>
      </c>
      <c r="O19" s="48">
        <f t="shared" ref="O19:AI19" si="30">VLOOKUP(O65,$E$2:$F$41,2,FALSE)</f>
        <v>0.87146862129418967</v>
      </c>
      <c r="P19" s="48">
        <f t="shared" si="30"/>
        <v>1.8061781749293719</v>
      </c>
      <c r="Q19" s="48">
        <f t="shared" si="30"/>
        <v>1.2777642270238514</v>
      </c>
      <c r="R19" s="48">
        <f t="shared" si="30"/>
        <v>1.4634120538451925</v>
      </c>
      <c r="S19" s="48">
        <f t="shared" si="30"/>
        <v>1.0589606577625756</v>
      </c>
      <c r="T19" s="48">
        <f t="shared" si="30"/>
        <v>2.1803527999362466</v>
      </c>
      <c r="U19" s="48">
        <f t="shared" si="30"/>
        <v>1.6883469970829792</v>
      </c>
      <c r="V19" s="48">
        <f t="shared" si="30"/>
        <v>1.0750621989616147</v>
      </c>
      <c r="W19" s="48">
        <f t="shared" si="30"/>
        <v>1.3565269636816217</v>
      </c>
      <c r="X19" s="48">
        <f t="shared" si="30"/>
        <v>1.0113701494099707</v>
      </c>
      <c r="Y19" s="48">
        <f t="shared" si="30"/>
        <v>1.8324457031570329</v>
      </c>
      <c r="Z19" s="48">
        <f t="shared" si="30"/>
        <v>1.1024469729430224</v>
      </c>
      <c r="AA19" s="48">
        <f t="shared" si="30"/>
        <v>1.6165666335894924</v>
      </c>
      <c r="AB19" s="48">
        <f t="shared" si="30"/>
        <v>1.6248767365590155</v>
      </c>
      <c r="AC19" s="48">
        <f t="shared" si="30"/>
        <v>1.1973371349642483</v>
      </c>
      <c r="AD19" s="48">
        <f t="shared" si="30"/>
        <v>1.1953526081716586</v>
      </c>
      <c r="AE19" s="48">
        <f t="shared" si="30"/>
        <v>1.5617118330291517</v>
      </c>
      <c r="AF19" s="48">
        <f t="shared" si="30"/>
        <v>1.7839250181296564</v>
      </c>
      <c r="AG19" s="48">
        <f t="shared" si="30"/>
        <v>1.2942852483764815</v>
      </c>
      <c r="AH19" s="48">
        <f t="shared" si="30"/>
        <v>0.97801577032226605</v>
      </c>
      <c r="AI19" s="48">
        <f t="shared" si="30"/>
        <v>2.1770141160891376</v>
      </c>
      <c r="AJ19" s="48">
        <f>VLOOKUP(AJ65,$E$2:$F$41,2,FALSE)</f>
        <v>1.3927840920708077</v>
      </c>
      <c r="AK19" s="48">
        <f>VLOOKUP(AK65,$E$2:$F$41,2,FALSE)</f>
        <v>1.9859604557943527</v>
      </c>
      <c r="AL19" s="48">
        <f>VLOOKUP(AL65,$E$2:$F$41,2,FALSE)</f>
        <v>1.3226454274823118</v>
      </c>
      <c r="AM19" s="48">
        <f t="shared" si="3"/>
        <v>1.3474351891525829</v>
      </c>
      <c r="AN19" s="48">
        <f t="shared" si="4"/>
        <v>1.4992737571284815</v>
      </c>
      <c r="AO19" s="48">
        <f t="shared" si="4"/>
        <v>1.1098856975576905</v>
      </c>
      <c r="AP19" s="48">
        <f t="shared" si="4"/>
        <v>1.3139649098419737</v>
      </c>
      <c r="AQ19" s="48">
        <f t="shared" si="4"/>
        <v>1.3813748157951649</v>
      </c>
      <c r="AR19" s="48">
        <f t="shared" si="4"/>
        <v>1.2361190715010753</v>
      </c>
      <c r="AS19" s="48">
        <f t="shared" si="4"/>
        <v>1.1516329807986234</v>
      </c>
      <c r="AT19" s="48">
        <f t="shared" si="28"/>
        <v>0.97884913779688998</v>
      </c>
      <c r="AU19" s="48">
        <f t="shared" si="28"/>
        <v>1.4777821431240314</v>
      </c>
      <c r="AV19" s="48">
        <f t="shared" si="28"/>
        <v>1.0651283149151207</v>
      </c>
      <c r="AW19" s="48">
        <f t="shared" ca="1" si="10"/>
        <v>1.4594137226582689</v>
      </c>
      <c r="AX19" s="49"/>
    </row>
    <row r="20" spans="1:50" x14ac:dyDescent="0.25">
      <c r="A20" s="41" t="str">
        <f>Schedule!A20</f>
        <v>WHU</v>
      </c>
      <c r="B20" s="42">
        <f>'Formula Data'!AB20</f>
        <v>1.8811382348244825</v>
      </c>
      <c r="C20" s="42">
        <f>'Formula Data'!AC20</f>
        <v>1.2332063306196561</v>
      </c>
      <c r="E20" s="43" t="str">
        <f>Schedule!A20</f>
        <v>WHU</v>
      </c>
      <c r="F20" s="44">
        <f t="shared" si="0"/>
        <v>1.1098856975576905</v>
      </c>
      <c r="G20" s="43" t="str">
        <f>Schedule!A20</f>
        <v>WHU</v>
      </c>
      <c r="H20" s="44">
        <f t="shared" si="1"/>
        <v>2.0692520583069309</v>
      </c>
      <c r="J20" s="41" t="str">
        <f>Schedule!A19</f>
        <v>WAT</v>
      </c>
      <c r="K20" s="48">
        <f t="shared" si="20"/>
        <v>1.1973371349642483</v>
      </c>
      <c r="L20" s="48">
        <f t="shared" si="20"/>
        <v>1.6883469970829792</v>
      </c>
      <c r="M20" s="48">
        <f t="shared" si="20"/>
        <v>1.1098856975576905</v>
      </c>
      <c r="N20" s="48">
        <f>VLOOKUP(N66,$E$2:$F$41,2,FALSE)</f>
        <v>0.97884913779688998</v>
      </c>
      <c r="O20" s="48">
        <f t="shared" ref="O20:AH21" si="31">VLOOKUP(O66,$E$2:$F$41,2,FALSE)</f>
        <v>1.1516329807986234</v>
      </c>
      <c r="P20" s="48">
        <f t="shared" si="31"/>
        <v>2.660795030775613</v>
      </c>
      <c r="Q20" s="48">
        <f t="shared" si="31"/>
        <v>1.6165666335894924</v>
      </c>
      <c r="R20" s="48">
        <f t="shared" si="31"/>
        <v>1.0750621989616147</v>
      </c>
      <c r="S20" s="48">
        <f t="shared" si="31"/>
        <v>1.5187626400785665</v>
      </c>
      <c r="T20" s="48">
        <f t="shared" si="31"/>
        <v>1.0113701494099707</v>
      </c>
      <c r="U20" s="48">
        <f t="shared" si="31"/>
        <v>1.6248767365590155</v>
      </c>
      <c r="V20" s="48">
        <f t="shared" si="31"/>
        <v>1.1953526081716586</v>
      </c>
      <c r="W20" s="48">
        <f t="shared" si="31"/>
        <v>1.1024469729430224</v>
      </c>
      <c r="X20" s="48">
        <f t="shared" si="31"/>
        <v>1.5617118330291517</v>
      </c>
      <c r="Y20" s="48">
        <f t="shared" si="31"/>
        <v>1.8061781749293719</v>
      </c>
      <c r="Z20" s="48">
        <f t="shared" si="31"/>
        <v>0.87146862129418967</v>
      </c>
      <c r="AA20" s="48">
        <f t="shared" si="31"/>
        <v>2.1803527999362466</v>
      </c>
      <c r="AB20" s="48">
        <f t="shared" si="31"/>
        <v>1.4992737571284815</v>
      </c>
      <c r="AC20" s="48">
        <f t="shared" si="31"/>
        <v>1.3139649098419737</v>
      </c>
      <c r="AD20" s="48">
        <f t="shared" si="31"/>
        <v>1.1395506207852062</v>
      </c>
      <c r="AE20" s="48">
        <f t="shared" si="31"/>
        <v>1.3226454274823118</v>
      </c>
      <c r="AF20" s="48">
        <f t="shared" si="31"/>
        <v>1.2361190715010753</v>
      </c>
      <c r="AG20" s="48">
        <f t="shared" si="31"/>
        <v>1.2426239782460997</v>
      </c>
      <c r="AH20" s="48">
        <f t="shared" si="31"/>
        <v>1.3927840920708077</v>
      </c>
      <c r="AI20" s="48">
        <f>VLOOKUP(AI66,$E$2:$F$41,2,FALSE)</f>
        <v>1.3813748157951649</v>
      </c>
      <c r="AJ20" s="48">
        <f>VLOOKUP(AJ66,$E$2:$F$41,2,FALSE)</f>
        <v>1.4634120538451925</v>
      </c>
      <c r="AK20" s="48">
        <f>VLOOKUP(AK66,$E$2:$F$41,2,FALSE)</f>
        <v>1.8324457031570329</v>
      </c>
      <c r="AL20" s="48">
        <f>VLOOKUP(AL66,$E$2:$F$41,2,FALSE)</f>
        <v>1.7839250181296564</v>
      </c>
      <c r="AM20" s="48">
        <f t="shared" si="3"/>
        <v>1.0651283149151207</v>
      </c>
      <c r="AN20" s="48">
        <f t="shared" si="4"/>
        <v>1.4777821431240314</v>
      </c>
      <c r="AO20" s="48">
        <f t="shared" si="4"/>
        <v>1.3474351891525829</v>
      </c>
      <c r="AP20" s="48">
        <f t="shared" si="4"/>
        <v>1.2777642270238514</v>
      </c>
      <c r="AQ20" s="48">
        <f t="shared" si="4"/>
        <v>1.9859604557943527</v>
      </c>
      <c r="AR20" s="48">
        <f t="shared" si="4"/>
        <v>0.97801577032226605</v>
      </c>
      <c r="AS20" s="48">
        <f t="shared" si="4"/>
        <v>0.80087656728836454</v>
      </c>
      <c r="AT20" s="48">
        <f t="shared" si="28"/>
        <v>1.3565269636816217</v>
      </c>
      <c r="AU20" s="48">
        <f t="shared" si="28"/>
        <v>2.1770141160891376</v>
      </c>
      <c r="AV20" s="48">
        <f t="shared" si="28"/>
        <v>1.4075514209760953</v>
      </c>
      <c r="AW20" s="48">
        <f t="shared" ca="1" si="10"/>
        <v>1.4271112784236195</v>
      </c>
      <c r="AX20" s="49"/>
    </row>
    <row r="21" spans="1:50" x14ac:dyDescent="0.25">
      <c r="A21" s="41" t="str">
        <f>Schedule!A21</f>
        <v>WOL</v>
      </c>
      <c r="B21" s="42">
        <f>'Formula Data'!AB21</f>
        <v>1.1231749609616553</v>
      </c>
      <c r="C21" s="42">
        <f>'Formula Data'!AC21</f>
        <v>1.469606030535902</v>
      </c>
      <c r="E21" s="43" t="str">
        <f>Schedule!A21</f>
        <v>WOL</v>
      </c>
      <c r="F21" s="44">
        <f t="shared" si="0"/>
        <v>1.3226454274823118</v>
      </c>
      <c r="G21" s="43" t="str">
        <f>Schedule!A21</f>
        <v>WOL</v>
      </c>
      <c r="H21" s="44">
        <f t="shared" si="1"/>
        <v>1.235492457057821</v>
      </c>
      <c r="J21" s="41" t="str">
        <f>Schedule!A20</f>
        <v>WHU</v>
      </c>
      <c r="K21" s="48">
        <f t="shared" si="20"/>
        <v>2.1770141160891376</v>
      </c>
      <c r="L21" s="48">
        <f t="shared" si="20"/>
        <v>1.4634120538451925</v>
      </c>
      <c r="M21" s="48">
        <f t="shared" si="20"/>
        <v>1.2942852483764815</v>
      </c>
      <c r="N21" s="48">
        <f>VLOOKUP(N67,$E$2:$F$41,2,FALSE)</f>
        <v>0.97801577032226605</v>
      </c>
      <c r="O21" s="48">
        <f t="shared" ref="O21:AH21" si="32">VLOOKUP(O67,$E$2:$F$41,2,FALSE)</f>
        <v>1.3927840920708077</v>
      </c>
      <c r="P21" s="48">
        <f t="shared" si="32"/>
        <v>1.4992737571284815</v>
      </c>
      <c r="Q21" s="48">
        <f t="shared" si="32"/>
        <v>1.2361190715010753</v>
      </c>
      <c r="R21" s="48">
        <f t="shared" si="32"/>
        <v>0.87146862129418967</v>
      </c>
      <c r="S21" s="48">
        <f t="shared" si="32"/>
        <v>1.6883469970829792</v>
      </c>
      <c r="T21" s="48">
        <f t="shared" si="32"/>
        <v>1.0750621989616147</v>
      </c>
      <c r="U21" s="48">
        <f t="shared" si="32"/>
        <v>0.80087656728836454</v>
      </c>
      <c r="V21" s="48">
        <f t="shared" si="32"/>
        <v>1.3474351891525829</v>
      </c>
      <c r="W21" s="48">
        <f t="shared" si="32"/>
        <v>1.2426239782460997</v>
      </c>
      <c r="X21" s="48">
        <f t="shared" si="32"/>
        <v>1.9859604557943527</v>
      </c>
      <c r="Y21" s="48">
        <f t="shared" si="32"/>
        <v>1.6165666335894924</v>
      </c>
      <c r="Z21" s="48">
        <f t="shared" si="32"/>
        <v>1.1516329807986234</v>
      </c>
      <c r="AA21" s="48">
        <f t="shared" si="32"/>
        <v>1.5617118330291517</v>
      </c>
      <c r="AB21" s="48">
        <f t="shared" si="31"/>
        <v>1.7839250181296564</v>
      </c>
      <c r="AC21" s="48">
        <f>VLOOKUP(AC67,$E$2:$F$41,2,FALSE)</f>
        <v>1.0651283149151207</v>
      </c>
      <c r="AD21" s="48">
        <f t="shared" si="32"/>
        <v>1.4777821431240314</v>
      </c>
      <c r="AE21" s="48">
        <f t="shared" si="32"/>
        <v>1.0113701494099707</v>
      </c>
      <c r="AF21" s="48">
        <f t="shared" si="32"/>
        <v>1.3139649098419737</v>
      </c>
      <c r="AG21" s="48">
        <f t="shared" si="32"/>
        <v>1.3813748157951649</v>
      </c>
      <c r="AH21" s="48">
        <f t="shared" si="32"/>
        <v>1.8061781749293719</v>
      </c>
      <c r="AI21" s="48">
        <f>VLOOKUP(AI67,$E$2:$F$41,2,FALSE)</f>
        <v>1.1973371349642483</v>
      </c>
      <c r="AJ21" s="48">
        <f>VLOOKUP(AJ67,$E$2:$F$41,2,FALSE)</f>
        <v>2.660795030775613</v>
      </c>
      <c r="AK21" s="48">
        <f>VLOOKUP(AK67,$E$2:$F$41,2,FALSE)</f>
        <v>2.1803527999362466</v>
      </c>
      <c r="AL21" s="48">
        <f>VLOOKUP(AL67,$E$2:$F$41,2,FALSE)</f>
        <v>1.2777642270238514</v>
      </c>
      <c r="AM21" s="48">
        <f t="shared" si="3"/>
        <v>1.4075514209760953</v>
      </c>
      <c r="AN21" s="48">
        <f t="shared" si="4"/>
        <v>1.3226454274823118</v>
      </c>
      <c r="AO21" s="48">
        <f t="shared" si="4"/>
        <v>1.5187626400785665</v>
      </c>
      <c r="AP21" s="48">
        <f t="shared" si="4"/>
        <v>1.6248767365590155</v>
      </c>
      <c r="AQ21" s="48">
        <f t="shared" si="4"/>
        <v>0.97884913779688998</v>
      </c>
      <c r="AR21" s="48">
        <f t="shared" si="4"/>
        <v>1.1024469729430224</v>
      </c>
      <c r="AS21" s="48">
        <f t="shared" si="4"/>
        <v>1.1953526081716586</v>
      </c>
      <c r="AT21" s="48">
        <f t="shared" si="28"/>
        <v>1.0589606577625756</v>
      </c>
      <c r="AU21" s="48">
        <f t="shared" si="28"/>
        <v>1.8324457031570329</v>
      </c>
      <c r="AV21" s="48">
        <f t="shared" si="28"/>
        <v>1.1395506207852062</v>
      </c>
      <c r="AW21" s="48">
        <f t="shared" ca="1" si="10"/>
        <v>1.4478057958362907</v>
      </c>
      <c r="AX21" s="49"/>
    </row>
    <row r="22" spans="1:50" x14ac:dyDescent="0.25">
      <c r="E22" s="50" t="str">
        <f>CONCATENATE("@",Schedule!A2)</f>
        <v>@ARS</v>
      </c>
      <c r="F22" s="44">
        <f t="shared" ref="F22:F41" si="33">C2*(1+$D$3)</f>
        <v>1.4075514209760953</v>
      </c>
      <c r="G22" s="50" t="str">
        <f>CONCATENATE("@",Schedule!A2)</f>
        <v>@ARS</v>
      </c>
      <c r="H22" s="44">
        <f t="shared" ref="H22:H41" si="34">B2*(1-$D$3)</f>
        <v>1.3057669849559217</v>
      </c>
      <c r="J22" s="41" t="str">
        <f>Schedule!A21</f>
        <v>WOL</v>
      </c>
      <c r="K22" s="48">
        <f t="shared" si="20"/>
        <v>1.8061781749293719</v>
      </c>
      <c r="L22" s="48">
        <f t="shared" si="20"/>
        <v>1.4992737571284815</v>
      </c>
      <c r="M22" s="48">
        <f t="shared" si="20"/>
        <v>1.1024469729430224</v>
      </c>
      <c r="N22" s="48">
        <f>VLOOKUP(N68,$E$2:$F$41,2,FALSE)</f>
        <v>1.6883469970829792</v>
      </c>
      <c r="O22" s="48">
        <f t="shared" ref="O22:AH22" si="35">VLOOKUP(O68,$E$2:$F$41,2,FALSE)</f>
        <v>1.6248767365590155</v>
      </c>
      <c r="P22" s="48">
        <f t="shared" si="35"/>
        <v>1.0651283149151207</v>
      </c>
      <c r="Q22" s="48">
        <f t="shared" si="35"/>
        <v>1.0589606577625756</v>
      </c>
      <c r="R22" s="48">
        <f t="shared" si="35"/>
        <v>2.660795030775613</v>
      </c>
      <c r="S22" s="48">
        <f t="shared" si="35"/>
        <v>1.2777642270238514</v>
      </c>
      <c r="T22" s="48">
        <f t="shared" si="35"/>
        <v>0.97884913779688998</v>
      </c>
      <c r="U22" s="48">
        <f t="shared" si="35"/>
        <v>1.4075514209760953</v>
      </c>
      <c r="V22" s="48">
        <f t="shared" si="35"/>
        <v>1.1395506207852062</v>
      </c>
      <c r="W22" s="48">
        <f t="shared" si="35"/>
        <v>1.2361190715010753</v>
      </c>
      <c r="X22" s="48">
        <f t="shared" si="35"/>
        <v>1.0750621989616147</v>
      </c>
      <c r="Y22" s="48">
        <f t="shared" si="35"/>
        <v>1.1098856975576905</v>
      </c>
      <c r="Z22" s="48">
        <f t="shared" si="35"/>
        <v>1.4634120538451925</v>
      </c>
      <c r="AA22" s="48">
        <f t="shared" si="35"/>
        <v>1.2426239782460997</v>
      </c>
      <c r="AB22" s="48">
        <f t="shared" si="35"/>
        <v>1.1953526081716586</v>
      </c>
      <c r="AC22" s="48">
        <f t="shared" si="35"/>
        <v>2.1770141160891376</v>
      </c>
      <c r="AD22" s="48">
        <f t="shared" si="35"/>
        <v>2.1803527999362466</v>
      </c>
      <c r="AE22" s="48">
        <f t="shared" si="35"/>
        <v>1.2942852483764815</v>
      </c>
      <c r="AF22" s="48">
        <f t="shared" si="35"/>
        <v>0.80087656728836454</v>
      </c>
      <c r="AG22" s="48">
        <f t="shared" si="35"/>
        <v>1.5617118330291517</v>
      </c>
      <c r="AH22" s="48">
        <f t="shared" si="35"/>
        <v>1.7839250181296564</v>
      </c>
      <c r="AI22" s="48">
        <f>VLOOKUP(AI68,$E$2:$F$41,2,FALSE)</f>
        <v>1.8324457031570329</v>
      </c>
      <c r="AJ22" s="48">
        <f>VLOOKUP(AJ68,$E$2:$F$41,2,FALSE)</f>
        <v>1.4777821431240314</v>
      </c>
      <c r="AK22" s="48">
        <f>VLOOKUP(AK68,$E$2:$F$41,2,FALSE)</f>
        <v>0.97801577032226605</v>
      </c>
      <c r="AL22" s="48">
        <f>VLOOKUP(AL68,$E$2:$F$41,2,FALSE)</f>
        <v>1.5187626400785665</v>
      </c>
      <c r="AM22" s="48">
        <f t="shared" si="3"/>
        <v>1.1973371349642483</v>
      </c>
      <c r="AN22" s="48">
        <f t="shared" si="4"/>
        <v>1.3565269636816217</v>
      </c>
      <c r="AO22" s="48">
        <f t="shared" si="4"/>
        <v>1.0113701494099707</v>
      </c>
      <c r="AP22" s="48">
        <f t="shared" si="4"/>
        <v>1.3927840920708077</v>
      </c>
      <c r="AQ22" s="48">
        <f t="shared" si="4"/>
        <v>1.1516329807986234</v>
      </c>
      <c r="AR22" s="48">
        <f t="shared" si="4"/>
        <v>1.3139649098419737</v>
      </c>
      <c r="AS22" s="48">
        <f t="shared" si="4"/>
        <v>1.3813748157951649</v>
      </c>
      <c r="AT22" s="48">
        <f>VLOOKUP(AT68,$E$2:$F$41,2,FALSE)</f>
        <v>1.3474351891525829</v>
      </c>
      <c r="AU22" s="48">
        <f>VLOOKUP(AU68,$E$2:$F$41,2,FALSE)</f>
        <v>0.87146862129418967</v>
      </c>
      <c r="AV22" s="48">
        <f>VLOOKUP(AV68,$E$2:$F$41,2,FALSE)</f>
        <v>1.9859604557943527</v>
      </c>
      <c r="AW22" s="48">
        <f t="shared" ca="1" si="10"/>
        <v>1.4370481963033035</v>
      </c>
      <c r="AX22" s="49"/>
    </row>
    <row r="23" spans="1:50" x14ac:dyDescent="0.25">
      <c r="E23" s="50" t="str">
        <f>CONCATENATE("@",Schedule!A3)</f>
        <v>@AVL</v>
      </c>
      <c r="F23" s="44">
        <f t="shared" si="33"/>
        <v>1.3927840920708077</v>
      </c>
      <c r="G23" s="50" t="str">
        <f>CONCATENATE("@",Schedule!A3)</f>
        <v>@AVL</v>
      </c>
      <c r="H23" s="44">
        <f t="shared" si="34"/>
        <v>1.8099702825266084</v>
      </c>
    </row>
    <row r="24" spans="1:50" x14ac:dyDescent="0.25">
      <c r="E24" s="50" t="str">
        <f>CONCATENATE("@",Schedule!A4)</f>
        <v>@BOU</v>
      </c>
      <c r="F24" s="44">
        <f t="shared" si="33"/>
        <v>1.2361190715010753</v>
      </c>
      <c r="G24" s="50" t="str">
        <f>CONCATENATE("@",Schedule!A4)</f>
        <v>@BOU</v>
      </c>
      <c r="H24" s="44">
        <f t="shared" si="34"/>
        <v>1.4778740756384479</v>
      </c>
      <c r="J24" s="39" t="s">
        <v>28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</row>
    <row r="25" spans="1:50" x14ac:dyDescent="0.25">
      <c r="E25" s="50" t="str">
        <f>CONCATENATE("@",Schedule!A5)</f>
        <v>@BRI</v>
      </c>
      <c r="F25" s="44">
        <f t="shared" si="33"/>
        <v>1.4634120538451925</v>
      </c>
      <c r="G25" s="50" t="str">
        <f>CONCATENATE("@",Schedule!A5)</f>
        <v>@BRI</v>
      </c>
      <c r="H25" s="44">
        <f t="shared" si="34"/>
        <v>1.3276007631109883</v>
      </c>
      <c r="J25" s="45" t="s">
        <v>0</v>
      </c>
      <c r="K25" s="45">
        <v>1</v>
      </c>
      <c r="L25" s="45">
        <v>2</v>
      </c>
      <c r="M25" s="45">
        <v>3</v>
      </c>
      <c r="N25" s="45">
        <v>4</v>
      </c>
      <c r="O25" s="45">
        <v>5</v>
      </c>
      <c r="P25" s="45">
        <v>6</v>
      </c>
      <c r="Q25" s="45">
        <v>7</v>
      </c>
      <c r="R25" s="45">
        <v>8</v>
      </c>
      <c r="S25" s="45">
        <v>9</v>
      </c>
      <c r="T25" s="45">
        <v>10</v>
      </c>
      <c r="U25" s="45">
        <v>11</v>
      </c>
      <c r="V25" s="45">
        <v>12</v>
      </c>
      <c r="W25" s="45">
        <v>13</v>
      </c>
      <c r="X25" s="45">
        <v>14</v>
      </c>
      <c r="Y25" s="45">
        <v>15</v>
      </c>
      <c r="Z25" s="45">
        <v>16</v>
      </c>
      <c r="AA25" s="45">
        <v>17</v>
      </c>
      <c r="AB25" s="45">
        <v>18</v>
      </c>
      <c r="AC25" s="45">
        <v>19</v>
      </c>
      <c r="AD25" s="45">
        <v>20</v>
      </c>
      <c r="AE25" s="45">
        <v>21</v>
      </c>
      <c r="AF25" s="45">
        <v>22</v>
      </c>
      <c r="AG25" s="45">
        <v>23</v>
      </c>
      <c r="AH25" s="45">
        <v>24</v>
      </c>
      <c r="AI25" s="45">
        <v>25</v>
      </c>
      <c r="AJ25" s="45">
        <v>26</v>
      </c>
      <c r="AK25" s="45">
        <v>27</v>
      </c>
      <c r="AL25" s="45">
        <v>28</v>
      </c>
      <c r="AM25" s="45">
        <v>29</v>
      </c>
      <c r="AN25" s="45">
        <v>30</v>
      </c>
      <c r="AO25" s="45">
        <v>31</v>
      </c>
      <c r="AP25" s="45">
        <v>32</v>
      </c>
      <c r="AQ25" s="45">
        <v>33</v>
      </c>
      <c r="AR25" s="45">
        <v>34</v>
      </c>
      <c r="AS25" s="45">
        <v>35</v>
      </c>
      <c r="AT25" s="45">
        <v>36</v>
      </c>
      <c r="AU25" s="45">
        <v>37</v>
      </c>
      <c r="AV25" s="45">
        <v>38</v>
      </c>
      <c r="AW25" s="46" t="s">
        <v>17</v>
      </c>
    </row>
    <row r="26" spans="1:50" x14ac:dyDescent="0.25">
      <c r="E26" s="50" t="str">
        <f>CONCATENATE("@",Schedule!A6)</f>
        <v>@BUR</v>
      </c>
      <c r="F26" s="44">
        <f t="shared" si="33"/>
        <v>1.3474351891525829</v>
      </c>
      <c r="G26" s="50" t="str">
        <f>CONCATENATE("@",Schedule!A6)</f>
        <v>@BUR</v>
      </c>
      <c r="H26" s="44">
        <f t="shared" si="34"/>
        <v>1.2195521333637611</v>
      </c>
      <c r="J26" s="41" t="str">
        <f>Schedule!A2</f>
        <v>ARS</v>
      </c>
      <c r="K26" s="48">
        <f t="shared" ref="K26:AV26" si="36">VLOOKUP(K49,$G$2:$H$41,2,FALSE)</f>
        <v>1.6103878503229421</v>
      </c>
      <c r="L26" s="48">
        <f t="shared" si="36"/>
        <v>1.4905637185557081</v>
      </c>
      <c r="M26" s="48">
        <f t="shared" si="36"/>
        <v>0.86941581906165966</v>
      </c>
      <c r="N26" s="48">
        <f t="shared" si="36"/>
        <v>1.5666754499144047</v>
      </c>
      <c r="O26" s="48">
        <f t="shared" si="36"/>
        <v>1.3391674120853785</v>
      </c>
      <c r="P26" s="48">
        <f t="shared" si="36"/>
        <v>2.2121859008658546</v>
      </c>
      <c r="Q26" s="48">
        <f t="shared" si="36"/>
        <v>0.96514614787153019</v>
      </c>
      <c r="R26" s="48">
        <f t="shared" si="36"/>
        <v>1.8062905368914364</v>
      </c>
      <c r="S26" s="48">
        <f t="shared" si="36"/>
        <v>1.0886778406321527</v>
      </c>
      <c r="T26" s="48">
        <f t="shared" si="36"/>
        <v>1.6300144922094408</v>
      </c>
      <c r="U26" s="48">
        <f t="shared" si="36"/>
        <v>1.235492457057821</v>
      </c>
      <c r="V26" s="48">
        <f t="shared" si="36"/>
        <v>1.1064901372558937</v>
      </c>
      <c r="W26" s="48">
        <f t="shared" si="36"/>
        <v>1.6314310654868278</v>
      </c>
      <c r="X26" s="48">
        <f t="shared" si="36"/>
        <v>1.5644525957918956</v>
      </c>
      <c r="Y26" s="48">
        <f t="shared" si="36"/>
        <v>1.6226231549134302</v>
      </c>
      <c r="Z26" s="48">
        <f t="shared" si="36"/>
        <v>1.6930244113420343</v>
      </c>
      <c r="AA26" s="48">
        <f t="shared" si="36"/>
        <v>1.0864789042987639</v>
      </c>
      <c r="AB26" s="48">
        <f t="shared" si="36"/>
        <v>1.1167829692174429</v>
      </c>
      <c r="AC26" s="48">
        <f>VLOOKUP(AC49,$G$2:$H$41,2,FALSE)</f>
        <v>1.4778740756384479</v>
      </c>
      <c r="AD26" s="48">
        <f t="shared" si="36"/>
        <v>1.1286424419039354</v>
      </c>
      <c r="AE26" s="48">
        <f t="shared" si="36"/>
        <v>1.1796230696207592</v>
      </c>
      <c r="AF26" s="48">
        <f t="shared" si="36"/>
        <v>1.3336482208986333</v>
      </c>
      <c r="AG26" s="48">
        <f t="shared" si="36"/>
        <v>1.3306062496615199</v>
      </c>
      <c r="AH26" s="48">
        <f t="shared" si="36"/>
        <v>0.92343472519412884</v>
      </c>
      <c r="AI26" s="48">
        <f t="shared" si="36"/>
        <v>1.2195521333637611</v>
      </c>
      <c r="AJ26" s="48">
        <f t="shared" si="36"/>
        <v>1.9682518170613739</v>
      </c>
      <c r="AK26" s="48">
        <f t="shared" si="36"/>
        <v>1.3649569623768747</v>
      </c>
      <c r="AL26" s="142">
        <f t="shared" ref="AL26:AU26" si="37">VLOOKUP(AL49,$G$2:$H$41,2,FALSE)</f>
        <v>0.88893728533535232</v>
      </c>
      <c r="AM26" s="48">
        <f t="shared" si="37"/>
        <v>2.0692520583069309</v>
      </c>
      <c r="AN26" s="48">
        <f t="shared" si="37"/>
        <v>1.3276007631109883</v>
      </c>
      <c r="AO26" s="48">
        <f t="shared" si="37"/>
        <v>1.3348072353983136</v>
      </c>
      <c r="AP26" s="48">
        <f t="shared" si="37"/>
        <v>1.9121087281900946</v>
      </c>
      <c r="AQ26" s="48">
        <f t="shared" si="37"/>
        <v>1.0108574648654898</v>
      </c>
      <c r="AR26" s="48">
        <f t="shared" si="37"/>
        <v>1.3523768344238702</v>
      </c>
      <c r="AS26" s="48">
        <f t="shared" si="37"/>
        <v>1.2818253681117855</v>
      </c>
      <c r="AT26" s="48">
        <f t="shared" si="37"/>
        <v>1.0626193344086952</v>
      </c>
      <c r="AU26" s="48">
        <f t="shared" si="37"/>
        <v>1.8099702825266084</v>
      </c>
      <c r="AV26" s="48">
        <f t="shared" si="36"/>
        <v>1.6367601703265737</v>
      </c>
      <c r="AW26" s="48">
        <f>AVERAGE(K26:AK26)</f>
        <v>1.3911811318331131</v>
      </c>
    </row>
    <row r="27" spans="1:50" x14ac:dyDescent="0.25">
      <c r="E27" s="50" t="str">
        <f>CONCATENATE("@",Schedule!A7)</f>
        <v>@CHE</v>
      </c>
      <c r="F27" s="44">
        <f t="shared" si="33"/>
        <v>1.9859604557943527</v>
      </c>
      <c r="G27" s="50" t="str">
        <f>CONCATENATE("@",Schedule!A7)</f>
        <v>@CHE</v>
      </c>
      <c r="H27" s="44">
        <f t="shared" si="34"/>
        <v>0.92343472519412884</v>
      </c>
      <c r="J27" s="41" t="str">
        <f>Schedule!A3</f>
        <v>AVL</v>
      </c>
      <c r="K27" s="48">
        <f t="shared" ref="K27:AB27" si="38">VLOOKUP(K50,$G$2:$H$41,2,FALSE)</f>
        <v>1.2818253681117855</v>
      </c>
      <c r="L27" s="48">
        <f t="shared" si="38"/>
        <v>1.8062905368914364</v>
      </c>
      <c r="M27" s="48">
        <f t="shared" si="38"/>
        <v>1.3649569623768747</v>
      </c>
      <c r="N27" s="48">
        <f t="shared" si="38"/>
        <v>1.3336482208986333</v>
      </c>
      <c r="O27" s="48">
        <f t="shared" si="38"/>
        <v>2.0692520583069309</v>
      </c>
      <c r="P27" s="48">
        <f t="shared" si="38"/>
        <v>1.3057669849559217</v>
      </c>
      <c r="Q27" s="48">
        <f t="shared" si="38"/>
        <v>1.4905637185557081</v>
      </c>
      <c r="R27" s="48">
        <f t="shared" si="38"/>
        <v>1.5644525957918956</v>
      </c>
      <c r="S27" s="48">
        <f t="shared" si="38"/>
        <v>1.6226231549134302</v>
      </c>
      <c r="T27" s="48">
        <f t="shared" si="38"/>
        <v>0.88893728533535232</v>
      </c>
      <c r="U27" s="48">
        <f t="shared" si="38"/>
        <v>1.0626193344086952</v>
      </c>
      <c r="V27" s="48">
        <f t="shared" si="38"/>
        <v>1.0108574648654898</v>
      </c>
      <c r="W27" s="48">
        <f t="shared" si="38"/>
        <v>1.9682518170613739</v>
      </c>
      <c r="X27" s="48">
        <f t="shared" si="38"/>
        <v>0.96514614787153019</v>
      </c>
      <c r="Y27" s="48">
        <f t="shared" si="38"/>
        <v>0.92343472519412884</v>
      </c>
      <c r="Z27" s="48">
        <f t="shared" si="38"/>
        <v>1.3523768344238702</v>
      </c>
      <c r="AA27" s="48">
        <f t="shared" si="38"/>
        <v>1.0886778406321527</v>
      </c>
      <c r="AB27" s="48">
        <f t="shared" si="38"/>
        <v>1.6314310654868278</v>
      </c>
      <c r="AC27" s="48">
        <f>VLOOKUP(AC50,$G$2:$H$41,2,FALSE)</f>
        <v>1.9121087281900946</v>
      </c>
      <c r="AD27" s="48">
        <f t="shared" ref="AD27:AK27" si="39">VLOOKUP(AD50,$G$2:$H$41,2,FALSE)</f>
        <v>1.3391674120853785</v>
      </c>
      <c r="AE27" s="48">
        <f t="shared" si="39"/>
        <v>1.2195521333637611</v>
      </c>
      <c r="AF27" s="48">
        <f t="shared" si="39"/>
        <v>1.0864789042987639</v>
      </c>
      <c r="AG27" s="48">
        <f t="shared" si="39"/>
        <v>1.3276007631109883</v>
      </c>
      <c r="AH27" s="48">
        <f t="shared" si="39"/>
        <v>1.6367601703265737</v>
      </c>
      <c r="AI27" s="48">
        <f t="shared" si="39"/>
        <v>1.4778740756384479</v>
      </c>
      <c r="AJ27" s="48">
        <f t="shared" si="39"/>
        <v>1.5666754499144047</v>
      </c>
      <c r="AK27" s="48">
        <f t="shared" si="39"/>
        <v>1.3348072353983136</v>
      </c>
      <c r="AL27" s="142">
        <f t="shared" ref="AL27:AM29" si="40">VLOOKUP(AL50,$G$2:$H$41,2,FALSE)</f>
        <v>1.3306062496615199</v>
      </c>
      <c r="AM27" s="48">
        <f t="shared" si="40"/>
        <v>1.1064901372558937</v>
      </c>
      <c r="AN27" s="48">
        <f t="shared" ref="AN27:AS27" si="41">VLOOKUP(AN50,$G$2:$H$41,2,FALSE)</f>
        <v>1.1286424419039354</v>
      </c>
      <c r="AO27" s="48">
        <f t="shared" si="41"/>
        <v>1.6103878503229421</v>
      </c>
      <c r="AP27" s="48">
        <f t="shared" si="41"/>
        <v>1.235492457057821</v>
      </c>
      <c r="AQ27" s="48">
        <f t="shared" si="41"/>
        <v>0.86941581906165966</v>
      </c>
      <c r="AR27" s="48">
        <f t="shared" si="41"/>
        <v>1.1796230696207592</v>
      </c>
      <c r="AS27" s="48">
        <f t="shared" si="41"/>
        <v>1.6300144922094408</v>
      </c>
      <c r="AT27" s="48">
        <f>VLOOKUP(AT50,$G$2:$H$41,2,FALSE)</f>
        <v>1.1167829692174429</v>
      </c>
      <c r="AU27" s="48">
        <f>VLOOKUP(AU50,$G$2:$H$41,2,FALSE)</f>
        <v>1.5959374260572377</v>
      </c>
      <c r="AV27" s="48">
        <f>VLOOKUP(AV50,$G$2:$H$41,2,FALSE)</f>
        <v>1.6930244113420343</v>
      </c>
      <c r="AW27" s="48">
        <f>AVERAGE(K27:AK27)</f>
        <v>1.3937828514225468</v>
      </c>
    </row>
    <row r="28" spans="1:50" x14ac:dyDescent="0.25">
      <c r="E28" s="50" t="str">
        <f>CONCATENATE("@",Schedule!A8)</f>
        <v>@CRY</v>
      </c>
      <c r="F28" s="44">
        <f t="shared" si="33"/>
        <v>1.0651283149151207</v>
      </c>
      <c r="G28" s="50" t="str">
        <f>CONCATENATE("@",Schedule!A8)</f>
        <v>@CRY</v>
      </c>
      <c r="H28" s="44">
        <f t="shared" si="34"/>
        <v>1.3336482208986333</v>
      </c>
      <c r="J28" s="41" t="str">
        <f>Schedule!A4</f>
        <v>BOU</v>
      </c>
      <c r="K28" s="48">
        <f t="shared" ref="K28:AV28" si="42">VLOOKUP(K51,$G$2:$H$41,2,FALSE)</f>
        <v>1.3306062496615199</v>
      </c>
      <c r="L28" s="48">
        <f t="shared" si="42"/>
        <v>1.8099702825266084</v>
      </c>
      <c r="M28" s="48">
        <f t="shared" si="42"/>
        <v>1.0864789042987639</v>
      </c>
      <c r="N28" s="48">
        <f t="shared" si="42"/>
        <v>1.1064901372558937</v>
      </c>
      <c r="O28" s="48">
        <f t="shared" si="42"/>
        <v>1.3649569623768747</v>
      </c>
      <c r="P28" s="48">
        <f t="shared" si="42"/>
        <v>1.3348072353983136</v>
      </c>
      <c r="Q28" s="48">
        <f t="shared" si="42"/>
        <v>2.0692520583069309</v>
      </c>
      <c r="R28" s="48">
        <f t="shared" si="42"/>
        <v>1.3057669849559217</v>
      </c>
      <c r="S28" s="48">
        <f t="shared" si="42"/>
        <v>1.9121087281900946</v>
      </c>
      <c r="T28" s="48">
        <f t="shared" si="42"/>
        <v>1.3391674120853785</v>
      </c>
      <c r="U28" s="48">
        <f t="shared" si="42"/>
        <v>1.1796230696207592</v>
      </c>
      <c r="V28" s="48">
        <f t="shared" si="42"/>
        <v>1.6103878503229421</v>
      </c>
      <c r="W28" s="48">
        <f t="shared" si="42"/>
        <v>1.235492457057821</v>
      </c>
      <c r="X28" s="48">
        <f t="shared" si="42"/>
        <v>1.2818253681117855</v>
      </c>
      <c r="Y28" s="48">
        <f t="shared" si="42"/>
        <v>1.3336482208986333</v>
      </c>
      <c r="Z28" s="48">
        <f t="shared" si="42"/>
        <v>1.0626193344086952</v>
      </c>
      <c r="AA28" s="48">
        <f>VLOOKUP(AA51,$G$2:$H$41,2,FALSE)</f>
        <v>0.92343472519412884</v>
      </c>
      <c r="AB28" s="48">
        <f t="shared" si="42"/>
        <v>1.4905637185557081</v>
      </c>
      <c r="AC28" s="48">
        <f t="shared" si="42"/>
        <v>1.5959374260572377</v>
      </c>
      <c r="AD28" s="48">
        <f t="shared" si="42"/>
        <v>1.3276007631109883</v>
      </c>
      <c r="AE28" s="48">
        <f t="shared" si="42"/>
        <v>1.6930244113420343</v>
      </c>
      <c r="AF28" s="48">
        <f t="shared" si="42"/>
        <v>1.6367601703265737</v>
      </c>
      <c r="AG28" s="48">
        <f t="shared" si="42"/>
        <v>1.5644525957918956</v>
      </c>
      <c r="AH28" s="48">
        <f t="shared" si="42"/>
        <v>1.6226231549134302</v>
      </c>
      <c r="AI28" s="48">
        <f t="shared" si="42"/>
        <v>2.2121859008658546</v>
      </c>
      <c r="AJ28" s="48">
        <f t="shared" si="42"/>
        <v>1.0886778406321527</v>
      </c>
      <c r="AK28" s="48">
        <f t="shared" si="42"/>
        <v>1.2195521333637611</v>
      </c>
      <c r="AL28" s="48">
        <f t="shared" si="40"/>
        <v>1.1286424419039354</v>
      </c>
      <c r="AM28" s="48">
        <f t="shared" si="40"/>
        <v>0.86941581906165966</v>
      </c>
      <c r="AN28" s="48">
        <f t="shared" ref="AN28:AS28" si="43">VLOOKUP(AN51,$G$2:$H$41,2,FALSE)</f>
        <v>1.6300144922094408</v>
      </c>
      <c r="AO28" s="48">
        <f t="shared" si="43"/>
        <v>1.0108574648654898</v>
      </c>
      <c r="AP28" s="48">
        <f t="shared" si="43"/>
        <v>1.9682518170613739</v>
      </c>
      <c r="AQ28" s="48">
        <f t="shared" si="43"/>
        <v>0.96514614787153019</v>
      </c>
      <c r="AR28" s="48">
        <f t="shared" si="43"/>
        <v>1.5666754499144047</v>
      </c>
      <c r="AS28" s="48">
        <f t="shared" si="43"/>
        <v>1.3523768344238702</v>
      </c>
      <c r="AT28" s="48">
        <f t="shared" ref="AT28:AU45" si="44">VLOOKUP(AT51,$G$2:$H$41,2,FALSE)</f>
        <v>0.88893728533535232</v>
      </c>
      <c r="AU28" s="48">
        <f t="shared" si="44"/>
        <v>1.6314310654868278</v>
      </c>
      <c r="AV28" s="48">
        <f t="shared" si="42"/>
        <v>1.1167829692174429</v>
      </c>
      <c r="AW28" s="48">
        <f t="shared" ref="AW28:AW45" ca="1" si="45">IF(OR($D$6=0,$D$6&gt;39),AVERAGE($K28:$AV28),AVERAGE(OFFSET($K28,0,0,1,$D$6-1)))</f>
        <v>1.4238091620548083</v>
      </c>
    </row>
    <row r="29" spans="1:50" x14ac:dyDescent="0.25">
      <c r="E29" s="50" t="str">
        <f>CONCATENATE("@",Schedule!A9)</f>
        <v>@EVE</v>
      </c>
      <c r="F29" s="44">
        <f t="shared" si="33"/>
        <v>1.6883469970829792</v>
      </c>
      <c r="G29" s="50" t="str">
        <f>CONCATENATE("@",Schedule!A9)</f>
        <v>@EVE</v>
      </c>
      <c r="H29" s="44">
        <f t="shared" si="34"/>
        <v>1.1167829692174429</v>
      </c>
      <c r="J29" s="41" t="str">
        <f>Schedule!A5</f>
        <v>BRI</v>
      </c>
      <c r="K29" s="48">
        <f t="shared" ref="K29:Z29" si="46">VLOOKUP(K52,$G$2:$H$41,2,FALSE)</f>
        <v>1.3391674120853785</v>
      </c>
      <c r="L29" s="48">
        <f t="shared" si="46"/>
        <v>2.0692520583069309</v>
      </c>
      <c r="M29" s="48">
        <f t="shared" si="46"/>
        <v>1.6314310654868278</v>
      </c>
      <c r="N29" s="48">
        <f t="shared" si="46"/>
        <v>0.88893728533535232</v>
      </c>
      <c r="O29" s="48">
        <f t="shared" si="46"/>
        <v>1.4905637185557081</v>
      </c>
      <c r="P29" s="48">
        <f t="shared" si="46"/>
        <v>1.6103878503229421</v>
      </c>
      <c r="Q29" s="48">
        <f t="shared" si="46"/>
        <v>0.92343472519412884</v>
      </c>
      <c r="R29" s="48">
        <f t="shared" si="46"/>
        <v>1.5666754499144047</v>
      </c>
      <c r="S29" s="48">
        <f t="shared" si="46"/>
        <v>1.8099702825266084</v>
      </c>
      <c r="T29" s="48">
        <f t="shared" si="46"/>
        <v>1.3649569623768747</v>
      </c>
      <c r="U29" s="48">
        <f t="shared" si="46"/>
        <v>1.9121087281900946</v>
      </c>
      <c r="V29" s="48">
        <f t="shared" si="46"/>
        <v>0.96514614787153019</v>
      </c>
      <c r="W29" s="48">
        <f t="shared" si="46"/>
        <v>1.3523768344238702</v>
      </c>
      <c r="X29" s="48">
        <f t="shared" si="46"/>
        <v>0.86941581906165966</v>
      </c>
      <c r="Y29" s="48">
        <f t="shared" si="46"/>
        <v>1.3057669849559217</v>
      </c>
      <c r="Z29" s="48">
        <f t="shared" si="46"/>
        <v>1.235492457057821</v>
      </c>
      <c r="AA29" s="48">
        <f>VLOOKUP(AA52,$G$2:$H$41,2,FALSE)</f>
        <v>1.3336482208986333</v>
      </c>
      <c r="AB29" s="48">
        <f t="shared" ref="AB29:AK29" si="47">VLOOKUP(AB52,$G$2:$H$41,2,FALSE)</f>
        <v>1.3306062496615199</v>
      </c>
      <c r="AC29" s="48">
        <f t="shared" si="47"/>
        <v>1.2818253681117855</v>
      </c>
      <c r="AD29" s="48">
        <f t="shared" si="47"/>
        <v>1.8062905368914364</v>
      </c>
      <c r="AE29" s="48">
        <f t="shared" si="47"/>
        <v>1.1286424419039354</v>
      </c>
      <c r="AF29" s="48">
        <f t="shared" si="47"/>
        <v>1.1167829692174429</v>
      </c>
      <c r="AG29" s="48">
        <f t="shared" si="47"/>
        <v>2.2121859008658546</v>
      </c>
      <c r="AH29" s="48">
        <f t="shared" si="47"/>
        <v>1.4778740756384479</v>
      </c>
      <c r="AI29" s="48">
        <f t="shared" si="47"/>
        <v>1.6930244113420343</v>
      </c>
      <c r="AJ29" s="48">
        <f t="shared" si="47"/>
        <v>1.6367601703265737</v>
      </c>
      <c r="AK29" s="48">
        <f t="shared" si="47"/>
        <v>1.0886778406321527</v>
      </c>
      <c r="AL29" s="48">
        <f t="shared" si="40"/>
        <v>1.6300144922094408</v>
      </c>
      <c r="AM29" s="48">
        <f t="shared" si="40"/>
        <v>1.0108574648654898</v>
      </c>
      <c r="AN29" s="48">
        <f t="shared" ref="AN29:AS29" si="48">VLOOKUP(AN52,$G$2:$H$41,2,FALSE)</f>
        <v>1.5959374260572377</v>
      </c>
      <c r="AO29" s="48">
        <f t="shared" si="48"/>
        <v>1.1064901372558937</v>
      </c>
      <c r="AP29" s="48">
        <f t="shared" si="48"/>
        <v>1.1796230696207592</v>
      </c>
      <c r="AQ29" s="48">
        <f t="shared" si="48"/>
        <v>1.5644525957918956</v>
      </c>
      <c r="AR29" s="48">
        <f t="shared" si="48"/>
        <v>1.0626193344086952</v>
      </c>
      <c r="AS29" s="48">
        <f t="shared" si="48"/>
        <v>1.0864789042987639</v>
      </c>
      <c r="AT29" s="48">
        <f t="shared" si="44"/>
        <v>1.3348072353983136</v>
      </c>
      <c r="AU29" s="48">
        <f t="shared" si="44"/>
        <v>1.9682518170613739</v>
      </c>
      <c r="AV29" s="48">
        <f>VLOOKUP(AV52,$G$2:$H$41,2,FALSE)</f>
        <v>1.2195521333637611</v>
      </c>
      <c r="AW29" s="48">
        <f t="shared" ca="1" si="45"/>
        <v>1.4311220164059042</v>
      </c>
    </row>
    <row r="30" spans="1:50" x14ac:dyDescent="0.25">
      <c r="E30" s="50" t="str">
        <f>CONCATENATE("@",Schedule!A10)</f>
        <v>@LEI</v>
      </c>
      <c r="F30" s="44">
        <f t="shared" si="33"/>
        <v>1.8061781749293719</v>
      </c>
      <c r="G30" s="50" t="str">
        <f>CONCATENATE("@",Schedule!A10)</f>
        <v>@LEI</v>
      </c>
      <c r="H30" s="44">
        <f t="shared" si="34"/>
        <v>1.1064901372558937</v>
      </c>
      <c r="J30" s="41" t="str">
        <f>Schedule!A6</f>
        <v>BUR</v>
      </c>
      <c r="K30" s="48">
        <f t="shared" ref="K30:AV30" si="49">VLOOKUP(K53,$G$2:$H$41,2,FALSE)</f>
        <v>1.6314310654868278</v>
      </c>
      <c r="L30" s="48">
        <f t="shared" si="49"/>
        <v>1.3057669849559217</v>
      </c>
      <c r="M30" s="48">
        <f t="shared" si="49"/>
        <v>1.0108574648654898</v>
      </c>
      <c r="N30" s="48">
        <f t="shared" si="49"/>
        <v>1.0626193344086952</v>
      </c>
      <c r="O30" s="48">
        <f t="shared" si="49"/>
        <v>1.3276007631109883</v>
      </c>
      <c r="P30" s="48">
        <f t="shared" si="49"/>
        <v>1.9121087281900946</v>
      </c>
      <c r="Q30" s="48">
        <f t="shared" si="49"/>
        <v>1.8099702825266084</v>
      </c>
      <c r="R30" s="48">
        <f t="shared" si="49"/>
        <v>1.3649569623768747</v>
      </c>
      <c r="S30" s="48">
        <f t="shared" si="49"/>
        <v>1.1064901372558937</v>
      </c>
      <c r="T30" s="48">
        <f t="shared" si="49"/>
        <v>1.1286424419039354</v>
      </c>
      <c r="U30" s="48">
        <f t="shared" si="49"/>
        <v>1.0886778406321527</v>
      </c>
      <c r="V30" s="48">
        <f t="shared" si="49"/>
        <v>2.0692520583069309</v>
      </c>
      <c r="W30" s="48">
        <f t="shared" si="49"/>
        <v>1.3391674120853785</v>
      </c>
      <c r="X30" s="48">
        <f t="shared" si="49"/>
        <v>1.6300144922094408</v>
      </c>
      <c r="Y30" s="48">
        <f t="shared" si="49"/>
        <v>1.0864789042987639</v>
      </c>
      <c r="Z30" s="48">
        <f t="shared" si="49"/>
        <v>1.2818253681117855</v>
      </c>
      <c r="AA30" s="48">
        <f t="shared" si="49"/>
        <v>1.9682518170613739</v>
      </c>
      <c r="AB30" s="48">
        <f t="shared" si="49"/>
        <v>1.4778740756384479</v>
      </c>
      <c r="AC30" s="48">
        <f t="shared" si="49"/>
        <v>1.1167829692174429</v>
      </c>
      <c r="AD30" s="48">
        <f t="shared" si="49"/>
        <v>1.1796230696207592</v>
      </c>
      <c r="AE30" s="48">
        <f t="shared" si="49"/>
        <v>2.2121859008658546</v>
      </c>
      <c r="AF30" s="48">
        <f t="shared" si="49"/>
        <v>0.92343472519412884</v>
      </c>
      <c r="AG30" s="48">
        <f t="shared" si="49"/>
        <v>1.3523768344238702</v>
      </c>
      <c r="AH30" s="48">
        <f t="shared" si="49"/>
        <v>0.96514614787153019</v>
      </c>
      <c r="AI30" s="48">
        <f t="shared" si="49"/>
        <v>1.5959374260572377</v>
      </c>
      <c r="AJ30" s="48">
        <f t="shared" ref="AJ30:AJ35" si="50">VLOOKUP(AJ53,$G$2:$H$41,2,FALSE)</f>
        <v>1.3348072353983136</v>
      </c>
      <c r="AK30" s="48">
        <f t="shared" si="49"/>
        <v>1.8062905368914364</v>
      </c>
      <c r="AL30" s="48">
        <f t="shared" si="49"/>
        <v>1.6103878503229421</v>
      </c>
      <c r="AM30" s="48">
        <f t="shared" ref="AM30:AM45" si="51">VLOOKUP(AM53,$G$2:$H$41,2,FALSE)</f>
        <v>1.5666754499144047</v>
      </c>
      <c r="AN30" s="48">
        <f t="shared" ref="AN30:AS30" si="52">VLOOKUP(AN53,$G$2:$H$41,2,FALSE)</f>
        <v>0.88893728533535232</v>
      </c>
      <c r="AO30" s="48">
        <f t="shared" si="52"/>
        <v>1.6367601703265737</v>
      </c>
      <c r="AP30" s="48">
        <f t="shared" si="52"/>
        <v>1.3336482208986333</v>
      </c>
      <c r="AQ30" s="48">
        <f t="shared" si="52"/>
        <v>1.3306062496615199</v>
      </c>
      <c r="AR30" s="48">
        <f t="shared" si="52"/>
        <v>1.6930244113420343</v>
      </c>
      <c r="AS30" s="48">
        <f t="shared" si="52"/>
        <v>0.86941581906165966</v>
      </c>
      <c r="AT30" s="48">
        <f t="shared" si="44"/>
        <v>1.235492457057821</v>
      </c>
      <c r="AU30" s="48">
        <f t="shared" si="44"/>
        <v>1.5644525957918956</v>
      </c>
      <c r="AV30" s="48">
        <f t="shared" si="49"/>
        <v>1.6226231549134302</v>
      </c>
      <c r="AW30" s="48">
        <f t="shared" ca="1" si="45"/>
        <v>1.4178199581888973</v>
      </c>
    </row>
    <row r="31" spans="1:50" x14ac:dyDescent="0.25">
      <c r="E31" s="50" t="str">
        <f>CONCATENATE("@",Schedule!A11)</f>
        <v>@LIV</v>
      </c>
      <c r="F31" s="44">
        <f t="shared" si="33"/>
        <v>2.1803527999362466</v>
      </c>
      <c r="G31" s="50" t="str">
        <f>CONCATENATE("@",Schedule!A11)</f>
        <v>@LIV</v>
      </c>
      <c r="H31" s="44">
        <f t="shared" si="34"/>
        <v>0.86941581906165966</v>
      </c>
      <c r="J31" s="41" t="str">
        <f>Schedule!A7</f>
        <v>CHE</v>
      </c>
      <c r="K31" s="48">
        <f t="shared" ref="K31:AV31" si="53">VLOOKUP(K54,$G$2:$H$41,2,FALSE)</f>
        <v>0.96514614787153019</v>
      </c>
      <c r="L31" s="48">
        <f t="shared" si="53"/>
        <v>1.3523768344238702</v>
      </c>
      <c r="M31" s="48">
        <f t="shared" si="53"/>
        <v>1.5644525957918956</v>
      </c>
      <c r="N31" s="48">
        <f t="shared" si="53"/>
        <v>1.3306062496615199</v>
      </c>
      <c r="O31" s="48">
        <f t="shared" si="53"/>
        <v>1.0108574648654898</v>
      </c>
      <c r="P31" s="48">
        <f t="shared" si="53"/>
        <v>1.0626193344086952</v>
      </c>
      <c r="Q31" s="48">
        <f t="shared" si="53"/>
        <v>1.6226231549134302</v>
      </c>
      <c r="R31" s="48">
        <f t="shared" si="53"/>
        <v>1.3348072353983136</v>
      </c>
      <c r="S31" s="48">
        <f t="shared" si="53"/>
        <v>1.9682518170613739</v>
      </c>
      <c r="T31" s="48">
        <f t="shared" si="53"/>
        <v>1.2195521333637611</v>
      </c>
      <c r="U31" s="48">
        <f t="shared" si="53"/>
        <v>1.3391674120853785</v>
      </c>
      <c r="V31" s="48">
        <f t="shared" si="53"/>
        <v>1.6300144922094408</v>
      </c>
      <c r="W31" s="48">
        <f t="shared" si="53"/>
        <v>0.88893728533535232</v>
      </c>
      <c r="X31" s="48">
        <f t="shared" si="53"/>
        <v>2.0692520583069309</v>
      </c>
      <c r="Y31" s="48">
        <f t="shared" si="53"/>
        <v>2.2121859008658546</v>
      </c>
      <c r="Z31" s="48">
        <f t="shared" si="53"/>
        <v>1.1167829692174429</v>
      </c>
      <c r="AA31" s="48">
        <f t="shared" si="53"/>
        <v>1.8062905368914364</v>
      </c>
      <c r="AB31" s="48">
        <f t="shared" si="53"/>
        <v>1.2818253681117855</v>
      </c>
      <c r="AC31" s="48">
        <f t="shared" si="53"/>
        <v>1.6314310654868278</v>
      </c>
      <c r="AD31" s="48">
        <f t="shared" si="53"/>
        <v>1.3057669849559217</v>
      </c>
      <c r="AE31" s="48">
        <f t="shared" si="53"/>
        <v>1.3276007631109883</v>
      </c>
      <c r="AF31" s="48">
        <f t="shared" si="53"/>
        <v>1.4905637185557081</v>
      </c>
      <c r="AG31" s="48">
        <f t="shared" si="53"/>
        <v>1.6103878503229421</v>
      </c>
      <c r="AH31" s="48">
        <f t="shared" si="53"/>
        <v>1.5959374260572377</v>
      </c>
      <c r="AI31" s="48">
        <f t="shared" si="53"/>
        <v>1.1064901372558937</v>
      </c>
      <c r="AJ31" s="48">
        <f t="shared" si="50"/>
        <v>1.1796230696207592</v>
      </c>
      <c r="AK31" s="48">
        <f t="shared" si="53"/>
        <v>1.5666754499144047</v>
      </c>
      <c r="AL31" s="48">
        <f t="shared" si="53"/>
        <v>1.4778740756384479</v>
      </c>
      <c r="AM31" s="48">
        <f t="shared" si="51"/>
        <v>1.3649569623768747</v>
      </c>
      <c r="AN31" s="48">
        <f t="shared" ref="AN31:AS31" si="54">VLOOKUP(AN54,$G$2:$H$41,2,FALSE)</f>
        <v>1.8099702825266084</v>
      </c>
      <c r="AO31" s="48">
        <f t="shared" si="54"/>
        <v>1.0864789042987639</v>
      </c>
      <c r="AP31" s="48">
        <f t="shared" si="54"/>
        <v>1.6930244113420343</v>
      </c>
      <c r="AQ31" s="48">
        <f t="shared" si="54"/>
        <v>1.6367601703265737</v>
      </c>
      <c r="AR31" s="48">
        <f t="shared" si="54"/>
        <v>1.3336482208986333</v>
      </c>
      <c r="AS31" s="48">
        <f t="shared" si="54"/>
        <v>1.0886778406321527</v>
      </c>
      <c r="AT31" s="48">
        <f t="shared" si="44"/>
        <v>1.9121087281900946</v>
      </c>
      <c r="AU31" s="48">
        <f t="shared" si="44"/>
        <v>0.86941581906165966</v>
      </c>
      <c r="AV31" s="48">
        <f t="shared" si="53"/>
        <v>1.235492457057821</v>
      </c>
      <c r="AW31" s="48">
        <f t="shared" ca="1" si="45"/>
        <v>1.4310035547036659</v>
      </c>
    </row>
    <row r="32" spans="1:50" x14ac:dyDescent="0.25">
      <c r="E32" s="50" t="str">
        <f>CONCATENATE("@",Schedule!A12)</f>
        <v>@MCI</v>
      </c>
      <c r="F32" s="44">
        <f t="shared" si="33"/>
        <v>2.660795030775613</v>
      </c>
      <c r="G32" s="50" t="str">
        <f>CONCATENATE("@",Schedule!A12)</f>
        <v>@MCI</v>
      </c>
      <c r="H32" s="44">
        <f t="shared" si="34"/>
        <v>0.88893728533535232</v>
      </c>
      <c r="J32" s="41" t="str">
        <f>Schedule!A8</f>
        <v>CRY</v>
      </c>
      <c r="K32" s="48">
        <f t="shared" ref="K32:AI32" si="55">VLOOKUP(K55,$G$2:$H$41,2,FALSE)</f>
        <v>1.3649569623768747</v>
      </c>
      <c r="L32" s="48">
        <f t="shared" si="55"/>
        <v>1.0886778406321527</v>
      </c>
      <c r="M32" s="48">
        <f t="shared" si="55"/>
        <v>0.96514614787153019</v>
      </c>
      <c r="N32" s="48">
        <f t="shared" si="55"/>
        <v>2.2121859008658546</v>
      </c>
      <c r="O32" s="48">
        <f t="shared" si="55"/>
        <v>1.2818253681117855</v>
      </c>
      <c r="P32" s="48">
        <f t="shared" si="55"/>
        <v>1.235492457057821</v>
      </c>
      <c r="Q32" s="48">
        <f t="shared" si="55"/>
        <v>1.9121087281900946</v>
      </c>
      <c r="R32" s="48">
        <f t="shared" si="55"/>
        <v>1.6930244113420343</v>
      </c>
      <c r="S32" s="48">
        <f t="shared" si="55"/>
        <v>1.0864789042987639</v>
      </c>
      <c r="T32" s="48">
        <f t="shared" si="55"/>
        <v>1.3057669849559217</v>
      </c>
      <c r="U32" s="48">
        <f t="shared" si="55"/>
        <v>1.3523768344238702</v>
      </c>
      <c r="V32" s="48">
        <f t="shared" si="55"/>
        <v>0.92343472519412884</v>
      </c>
      <c r="W32" s="48">
        <f t="shared" si="55"/>
        <v>1.0626193344086952</v>
      </c>
      <c r="X32" s="48">
        <f t="shared" si="55"/>
        <v>1.2195521333637611</v>
      </c>
      <c r="Y32" s="48">
        <f t="shared" si="55"/>
        <v>1.8062905368914364</v>
      </c>
      <c r="Z32" s="48">
        <f t="shared" si="55"/>
        <v>1.3391674120853785</v>
      </c>
      <c r="AA32" s="48">
        <f t="shared" si="55"/>
        <v>1.6226231549134302</v>
      </c>
      <c r="AB32" s="48">
        <f t="shared" si="55"/>
        <v>1.6103878503229421</v>
      </c>
      <c r="AC32" s="48">
        <f t="shared" si="55"/>
        <v>2.0692520583069309</v>
      </c>
      <c r="AD32" s="48">
        <f t="shared" si="55"/>
        <v>1.3348072353983136</v>
      </c>
      <c r="AE32" s="48">
        <f t="shared" si="55"/>
        <v>1.5644525957918956</v>
      </c>
      <c r="AF32" s="48">
        <f t="shared" si="55"/>
        <v>1.5959374260572377</v>
      </c>
      <c r="AG32" s="48">
        <f t="shared" si="55"/>
        <v>0.88893728533535232</v>
      </c>
      <c r="AH32" s="48">
        <f t="shared" si="55"/>
        <v>1.6314310654868278</v>
      </c>
      <c r="AI32" s="48">
        <f t="shared" si="55"/>
        <v>1.3306062496615199</v>
      </c>
      <c r="AJ32" s="48">
        <f t="shared" si="50"/>
        <v>1.1167829692174429</v>
      </c>
      <c r="AK32" s="48">
        <f t="shared" ref="AK32:AL34" si="56">VLOOKUP(AK55,$G$2:$H$41,2,FALSE)</f>
        <v>1.9682518170613739</v>
      </c>
      <c r="AL32" s="48">
        <f t="shared" si="56"/>
        <v>1.3276007631109883</v>
      </c>
      <c r="AM32" s="48">
        <f t="shared" si="51"/>
        <v>1.6367601703265737</v>
      </c>
      <c r="AN32" s="48">
        <f t="shared" ref="AN32:AS32" si="57">VLOOKUP(AN55,$G$2:$H$41,2,FALSE)</f>
        <v>1.4778740756384479</v>
      </c>
      <c r="AO32" s="48">
        <f t="shared" si="57"/>
        <v>0.86941581906165966</v>
      </c>
      <c r="AP32" s="48">
        <f t="shared" si="57"/>
        <v>1.4905637185557081</v>
      </c>
      <c r="AQ32" s="48">
        <f t="shared" si="57"/>
        <v>1.1064901372558937</v>
      </c>
      <c r="AR32" s="48">
        <f t="shared" si="57"/>
        <v>1.1286424419039354</v>
      </c>
      <c r="AS32" s="48">
        <f t="shared" si="57"/>
        <v>1.8099702825266084</v>
      </c>
      <c r="AT32" s="48">
        <f t="shared" si="44"/>
        <v>1.1796230696207592</v>
      </c>
      <c r="AU32" s="48">
        <f t="shared" si="44"/>
        <v>1.0108574648654898</v>
      </c>
      <c r="AV32" s="48">
        <f>VLOOKUP(AV55,$G$2:$H$41,2,FALSE)</f>
        <v>1.5666754499144047</v>
      </c>
      <c r="AW32" s="48">
        <f t="shared" ca="1" si="45"/>
        <v>1.4253633983119409</v>
      </c>
    </row>
    <row r="33" spans="5:50" x14ac:dyDescent="0.25">
      <c r="E33" s="50" t="str">
        <f>CONCATENATE("@",Schedule!A13)</f>
        <v>@MUN</v>
      </c>
      <c r="F33" s="44">
        <f t="shared" si="33"/>
        <v>1.8324457031570329</v>
      </c>
      <c r="G33" s="50" t="str">
        <f>CONCATENATE("@",Schedule!A13)</f>
        <v>@MUN</v>
      </c>
      <c r="H33" s="44">
        <f t="shared" si="34"/>
        <v>0.96514614787153019</v>
      </c>
      <c r="J33" s="41" t="str">
        <f>Schedule!A9</f>
        <v>EVE</v>
      </c>
      <c r="K33" s="48">
        <f t="shared" ref="K33:AI33" si="58">VLOOKUP(K56,$G$2:$H$41,2,FALSE)</f>
        <v>1.3336482208986333</v>
      </c>
      <c r="L33" s="48">
        <f t="shared" si="58"/>
        <v>1.6367601703265737</v>
      </c>
      <c r="M33" s="48">
        <f t="shared" si="58"/>
        <v>1.8099702825266084</v>
      </c>
      <c r="N33" s="48">
        <f t="shared" si="58"/>
        <v>1.235492457057821</v>
      </c>
      <c r="O33" s="48">
        <f t="shared" si="58"/>
        <v>1.4778740756384479</v>
      </c>
      <c r="P33" s="48">
        <f t="shared" si="58"/>
        <v>1.3306062496615199</v>
      </c>
      <c r="Q33" s="48">
        <f t="shared" si="58"/>
        <v>1.0864789042987639</v>
      </c>
      <c r="R33" s="48">
        <f t="shared" si="58"/>
        <v>1.2195521333637611</v>
      </c>
      <c r="S33" s="48">
        <f t="shared" si="58"/>
        <v>2.0692520583069309</v>
      </c>
      <c r="T33" s="48">
        <f t="shared" si="58"/>
        <v>1.3276007631109883</v>
      </c>
      <c r="U33" s="48">
        <f t="shared" si="58"/>
        <v>1.5666754499144047</v>
      </c>
      <c r="V33" s="48">
        <f t="shared" si="58"/>
        <v>1.3348072353983136</v>
      </c>
      <c r="W33" s="48">
        <f t="shared" si="58"/>
        <v>1.9121087281900946</v>
      </c>
      <c r="X33" s="48">
        <f t="shared" si="58"/>
        <v>1.1064901372558937</v>
      </c>
      <c r="Y33" s="48">
        <f t="shared" si="58"/>
        <v>0.86941581906165966</v>
      </c>
      <c r="Z33" s="48">
        <f t="shared" si="58"/>
        <v>1.1286424419039354</v>
      </c>
      <c r="AA33" s="48">
        <f t="shared" si="58"/>
        <v>0.96514614787153019</v>
      </c>
      <c r="AB33" s="48">
        <f t="shared" si="58"/>
        <v>1.5959374260572377</v>
      </c>
      <c r="AC33" s="48">
        <f t="shared" si="58"/>
        <v>1.4905637185557081</v>
      </c>
      <c r="AD33" s="48">
        <f t="shared" si="58"/>
        <v>1.6103878503229421</v>
      </c>
      <c r="AE33" s="48">
        <f t="shared" si="58"/>
        <v>0.88893728533535232</v>
      </c>
      <c r="AF33" s="48">
        <f t="shared" si="58"/>
        <v>1.6226231549134302</v>
      </c>
      <c r="AG33" s="48">
        <f t="shared" si="58"/>
        <v>1.6930244113420343</v>
      </c>
      <c r="AH33" s="48">
        <f t="shared" si="58"/>
        <v>1.9682518170613739</v>
      </c>
      <c r="AI33" s="48">
        <f t="shared" si="58"/>
        <v>1.3391674120853785</v>
      </c>
      <c r="AJ33" s="48">
        <f t="shared" si="50"/>
        <v>1.6300144922094408</v>
      </c>
      <c r="AK33" s="48">
        <f t="shared" si="56"/>
        <v>1.3057669849559217</v>
      </c>
      <c r="AL33" s="48">
        <f t="shared" si="56"/>
        <v>1.1796230696207592</v>
      </c>
      <c r="AM33" s="48">
        <f t="shared" si="51"/>
        <v>0.92343472519412884</v>
      </c>
      <c r="AN33" s="48">
        <f t="shared" ref="AN33:AS33" si="59">VLOOKUP(AN56,$G$2:$H$41,2,FALSE)</f>
        <v>1.0626193344086952</v>
      </c>
      <c r="AO33" s="48">
        <f t="shared" si="59"/>
        <v>1.5644525957918956</v>
      </c>
      <c r="AP33" s="48">
        <f t="shared" si="59"/>
        <v>1.3523768344238702</v>
      </c>
      <c r="AQ33" s="48">
        <f t="shared" si="59"/>
        <v>1.2818253681117855</v>
      </c>
      <c r="AR33" s="48">
        <f t="shared" si="59"/>
        <v>1.6314310654868278</v>
      </c>
      <c r="AS33" s="48">
        <f t="shared" si="59"/>
        <v>1.0108574648654898</v>
      </c>
      <c r="AT33" s="48">
        <f t="shared" si="44"/>
        <v>2.2121859008658546</v>
      </c>
      <c r="AU33" s="48">
        <f t="shared" si="44"/>
        <v>1.0886778406321527</v>
      </c>
      <c r="AV33" s="48">
        <f>VLOOKUP(AV56,$G$2:$H$41,2,FALSE)</f>
        <v>1.8062905368914364</v>
      </c>
      <c r="AW33" s="48">
        <f t="shared" ca="1" si="45"/>
        <v>1.4191006749016235</v>
      </c>
    </row>
    <row r="34" spans="5:50" x14ac:dyDescent="0.25">
      <c r="E34" s="50" t="str">
        <f>CONCATENATE("@",Schedule!A14)</f>
        <v>@NEW</v>
      </c>
      <c r="F34" s="44">
        <f t="shared" si="33"/>
        <v>0.97884913779688998</v>
      </c>
      <c r="G34" s="50" t="str">
        <f>CONCATENATE("@",Schedule!A14)</f>
        <v>@NEW</v>
      </c>
      <c r="H34" s="44">
        <f t="shared" si="34"/>
        <v>1.6103878503229421</v>
      </c>
      <c r="J34" s="41" t="str">
        <f>Schedule!A10</f>
        <v>LEI</v>
      </c>
      <c r="K34" s="48">
        <f t="shared" ref="K34:AI35" si="60">VLOOKUP(K57,$G$2:$H$41,2,FALSE)</f>
        <v>1.235492457057821</v>
      </c>
      <c r="L34" s="48">
        <f t="shared" si="60"/>
        <v>0.92343472519412884</v>
      </c>
      <c r="M34" s="48">
        <f t="shared" si="60"/>
        <v>1.0886778406321527</v>
      </c>
      <c r="N34" s="48">
        <f t="shared" si="60"/>
        <v>1.8062905368914364</v>
      </c>
      <c r="O34" s="48">
        <f t="shared" si="60"/>
        <v>0.96514614787153019</v>
      </c>
      <c r="P34" s="48">
        <f t="shared" si="60"/>
        <v>1.5666754499144047</v>
      </c>
      <c r="Q34" s="48">
        <f t="shared" si="60"/>
        <v>1.9682518170613739</v>
      </c>
      <c r="R34" s="48">
        <f t="shared" si="60"/>
        <v>0.86941581906165966</v>
      </c>
      <c r="S34" s="48">
        <f t="shared" si="60"/>
        <v>1.4905637185557081</v>
      </c>
      <c r="T34" s="48">
        <f t="shared" si="60"/>
        <v>1.3348072353983136</v>
      </c>
      <c r="U34" s="48">
        <f t="shared" si="60"/>
        <v>1.3336482208986333</v>
      </c>
      <c r="V34" s="48">
        <f t="shared" si="60"/>
        <v>1.5959374260572377</v>
      </c>
      <c r="W34" s="48">
        <f t="shared" si="60"/>
        <v>1.3276007631109883</v>
      </c>
      <c r="X34" s="48">
        <f t="shared" si="60"/>
        <v>1.3649569623768747</v>
      </c>
      <c r="Y34" s="48">
        <f t="shared" si="60"/>
        <v>1.6367601703265737</v>
      </c>
      <c r="Z34" s="48">
        <f t="shared" si="60"/>
        <v>1.8099702825266084</v>
      </c>
      <c r="AA34" s="48">
        <f t="shared" si="60"/>
        <v>1.9121087281900946</v>
      </c>
      <c r="AB34" s="48">
        <f t="shared" si="60"/>
        <v>0.88893728533535232</v>
      </c>
      <c r="AC34" s="48">
        <f t="shared" si="60"/>
        <v>1.0626193344086952</v>
      </c>
      <c r="AD34" s="48">
        <f t="shared" si="60"/>
        <v>1.6930244113420343</v>
      </c>
      <c r="AE34" s="48">
        <f t="shared" si="60"/>
        <v>1.6103878503229421</v>
      </c>
      <c r="AF34" s="48">
        <f t="shared" si="60"/>
        <v>1.6314310654868278</v>
      </c>
      <c r="AG34" s="48">
        <f t="shared" si="60"/>
        <v>1.2195521333637611</v>
      </c>
      <c r="AH34" s="48">
        <f t="shared" si="60"/>
        <v>2.0692520583069309</v>
      </c>
      <c r="AI34" s="48">
        <f t="shared" si="60"/>
        <v>1.1286424419039354</v>
      </c>
      <c r="AJ34" s="48">
        <f t="shared" si="50"/>
        <v>1.0108574648654898</v>
      </c>
      <c r="AK34" s="48">
        <f t="shared" si="56"/>
        <v>1.0864789042987639</v>
      </c>
      <c r="AL34" s="48">
        <f t="shared" si="56"/>
        <v>1.5644525957918956</v>
      </c>
      <c r="AM34" s="48">
        <f t="shared" si="51"/>
        <v>2.2121859008658546</v>
      </c>
      <c r="AN34" s="48">
        <f t="shared" ref="AN34:AS34" si="61">VLOOKUP(AN57,$G$2:$H$41,2,FALSE)</f>
        <v>1.3391674120853785</v>
      </c>
      <c r="AO34" s="48">
        <f t="shared" si="61"/>
        <v>1.6226231549134302</v>
      </c>
      <c r="AP34" s="48">
        <f t="shared" si="61"/>
        <v>1.1167829692174429</v>
      </c>
      <c r="AQ34" s="48">
        <f t="shared" si="61"/>
        <v>1.6300144922094408</v>
      </c>
      <c r="AR34" s="48">
        <f t="shared" si="61"/>
        <v>1.3057669849559217</v>
      </c>
      <c r="AS34" s="48">
        <f t="shared" si="61"/>
        <v>1.4778740756384479</v>
      </c>
      <c r="AT34" s="48">
        <f t="shared" si="44"/>
        <v>1.3306062496615199</v>
      </c>
      <c r="AU34" s="48">
        <f t="shared" si="44"/>
        <v>1.2818253681117855</v>
      </c>
      <c r="AV34" s="48">
        <f>VLOOKUP(AV57,$G$2:$H$41,2,FALSE)</f>
        <v>1.1796230696207592</v>
      </c>
      <c r="AW34" s="48">
        <f t="shared" ca="1" si="45"/>
        <v>1.3998347802340061</v>
      </c>
      <c r="AX34" s="49"/>
    </row>
    <row r="35" spans="5:50" x14ac:dyDescent="0.25">
      <c r="E35" s="50" t="str">
        <f>CONCATENATE("@",Schedule!A15)</f>
        <v>@NOR</v>
      </c>
      <c r="F35" s="44">
        <f t="shared" si="33"/>
        <v>1.1953526081716586</v>
      </c>
      <c r="G35" s="50" t="str">
        <f>CONCATENATE("@",Schedule!A15)</f>
        <v>@NOR</v>
      </c>
      <c r="H35" s="44">
        <f t="shared" si="34"/>
        <v>1.5644525957918956</v>
      </c>
      <c r="J35" s="41" t="str">
        <f>Schedule!A11</f>
        <v>LIV</v>
      </c>
      <c r="K35" s="48">
        <f t="shared" ref="K35:AV35" si="62">VLOOKUP(K58,$G$2:$H$41,2,FALSE)</f>
        <v>1.9121087281900946</v>
      </c>
      <c r="L35" s="48">
        <f t="shared" si="62"/>
        <v>1.3348072353983136</v>
      </c>
      <c r="M35" s="48">
        <f t="shared" si="62"/>
        <v>1.5959374260572377</v>
      </c>
      <c r="N35" s="48">
        <f t="shared" si="62"/>
        <v>1.2195521333637611</v>
      </c>
      <c r="O35" s="48">
        <f t="shared" si="62"/>
        <v>1.9682518170613739</v>
      </c>
      <c r="P35" s="48">
        <f t="shared" si="62"/>
        <v>0.92343472519412884</v>
      </c>
      <c r="Q35" s="48">
        <f t="shared" si="62"/>
        <v>1.0886778406321527</v>
      </c>
      <c r="R35" s="48">
        <f t="shared" si="62"/>
        <v>1.3523768344238702</v>
      </c>
      <c r="S35" s="48">
        <f t="shared" si="62"/>
        <v>0.96514614787153019</v>
      </c>
      <c r="T35" s="48">
        <f t="shared" si="62"/>
        <v>1.5666754499144047</v>
      </c>
      <c r="U35" s="48">
        <f t="shared" si="62"/>
        <v>1.8099702825266084</v>
      </c>
      <c r="V35" s="48">
        <f t="shared" si="62"/>
        <v>1.0864789042987639</v>
      </c>
      <c r="W35" s="48">
        <f t="shared" si="62"/>
        <v>1.3336482208986333</v>
      </c>
      <c r="X35" s="48">
        <f t="shared" si="62"/>
        <v>1.6226231549134302</v>
      </c>
      <c r="Y35" s="48">
        <f t="shared" si="62"/>
        <v>1.3649569623768747</v>
      </c>
      <c r="Z35" s="48">
        <f t="shared" si="62"/>
        <v>1.4778740756384479</v>
      </c>
      <c r="AA35" s="48">
        <f t="shared" si="62"/>
        <v>1.6367601703265737</v>
      </c>
      <c r="AB35" s="48">
        <f t="shared" si="60"/>
        <v>1.6930244113420343</v>
      </c>
      <c r="AC35" s="48">
        <f t="shared" si="62"/>
        <v>1.1064901372558937</v>
      </c>
      <c r="AD35" s="48">
        <f t="shared" si="62"/>
        <v>1.235492457057821</v>
      </c>
      <c r="AE35" s="48">
        <f t="shared" si="62"/>
        <v>1.3306062496615199</v>
      </c>
      <c r="AF35" s="48">
        <f t="shared" si="62"/>
        <v>1.2818253681117855</v>
      </c>
      <c r="AG35" s="48">
        <f t="shared" si="62"/>
        <v>1.1796230696207592</v>
      </c>
      <c r="AH35" s="48">
        <f t="shared" si="62"/>
        <v>1.0108574648654898</v>
      </c>
      <c r="AI35" s="48">
        <f t="shared" si="62"/>
        <v>1.6314310654868278</v>
      </c>
      <c r="AJ35" s="48">
        <f t="shared" si="50"/>
        <v>1.5644525957918956</v>
      </c>
      <c r="AK35" s="48">
        <f t="shared" si="62"/>
        <v>2.0692520583069309</v>
      </c>
      <c r="AL35" s="48">
        <f>VLOOKUP(AL58,$G$2:$H$41,2,FALSE)</f>
        <v>1.3391674120853785</v>
      </c>
      <c r="AM35" s="48">
        <f t="shared" si="51"/>
        <v>1.8062905368914364</v>
      </c>
      <c r="AN35" s="48">
        <f t="shared" ref="AN35:AS35" si="63">VLOOKUP(AN58,$G$2:$H$41,2,FALSE)</f>
        <v>1.1167829692174429</v>
      </c>
      <c r="AO35" s="48">
        <f t="shared" si="63"/>
        <v>1.6300144922094408</v>
      </c>
      <c r="AP35" s="48">
        <f t="shared" si="63"/>
        <v>0.88893728533535232</v>
      </c>
      <c r="AQ35" s="48">
        <f t="shared" si="63"/>
        <v>2.2121859008658546</v>
      </c>
      <c r="AR35" s="48">
        <f t="shared" si="63"/>
        <v>1.3276007631109883</v>
      </c>
      <c r="AS35" s="48">
        <f t="shared" si="63"/>
        <v>1.4905637185557081</v>
      </c>
      <c r="AT35" s="48">
        <f t="shared" si="44"/>
        <v>1.3057669849559217</v>
      </c>
      <c r="AU35" s="48">
        <f t="shared" si="44"/>
        <v>1.1286424419039354</v>
      </c>
      <c r="AV35" s="48">
        <f t="shared" si="62"/>
        <v>1.6103878503229421</v>
      </c>
      <c r="AW35" s="48">
        <f t="shared" ca="1" si="45"/>
        <v>1.4179107999525906</v>
      </c>
    </row>
    <row r="36" spans="5:50" x14ac:dyDescent="0.25">
      <c r="E36" s="50" t="str">
        <f>CONCATENATE("@",Schedule!A16)</f>
        <v>@SHU</v>
      </c>
      <c r="F36" s="44">
        <f t="shared" si="33"/>
        <v>1.3139649098419737</v>
      </c>
      <c r="G36" s="50" t="str">
        <f>CONCATENATE("@",Schedule!A16)</f>
        <v>@SHU</v>
      </c>
      <c r="H36" s="44">
        <f t="shared" si="34"/>
        <v>1.0886778406321527</v>
      </c>
      <c r="J36" s="41" t="str">
        <f>Schedule!A12</f>
        <v>MCI</v>
      </c>
      <c r="K36" s="48">
        <f t="shared" ref="K36:AV36" si="64">VLOOKUP(K59,$G$2:$H$41,2,FALSE)</f>
        <v>1.6930244113420343</v>
      </c>
      <c r="L36" s="48">
        <f t="shared" si="64"/>
        <v>1.5666754499144047</v>
      </c>
      <c r="M36" s="48">
        <f t="shared" si="64"/>
        <v>1.4778740756384479</v>
      </c>
      <c r="N36" s="48">
        <f t="shared" si="64"/>
        <v>1.6226231549134302</v>
      </c>
      <c r="O36" s="48">
        <f t="shared" si="64"/>
        <v>1.5644525957918956</v>
      </c>
      <c r="P36" s="48">
        <f t="shared" si="64"/>
        <v>1.6367601703265737</v>
      </c>
      <c r="Q36" s="48">
        <f t="shared" si="64"/>
        <v>1.1167829692174429</v>
      </c>
      <c r="R36" s="48">
        <f t="shared" si="64"/>
        <v>1.235492457057821</v>
      </c>
      <c r="S36" s="48">
        <f t="shared" si="64"/>
        <v>1.3336482208986333</v>
      </c>
      <c r="T36" s="48">
        <f t="shared" si="64"/>
        <v>2.2121859008658546</v>
      </c>
      <c r="U36" s="48">
        <f t="shared" si="64"/>
        <v>1.6314310654868278</v>
      </c>
      <c r="V36" s="48">
        <f t="shared" si="64"/>
        <v>0.86941581906165966</v>
      </c>
      <c r="W36" s="48">
        <f t="shared" si="64"/>
        <v>1.1286424419039354</v>
      </c>
      <c r="X36" s="48">
        <f t="shared" si="64"/>
        <v>1.6103878503229421</v>
      </c>
      <c r="Y36" s="48">
        <f t="shared" si="64"/>
        <v>1.2195521333637611</v>
      </c>
      <c r="Z36" s="48">
        <f t="shared" si="64"/>
        <v>1.1796230696207592</v>
      </c>
      <c r="AA36" s="48">
        <f t="shared" si="64"/>
        <v>1.3057669849559217</v>
      </c>
      <c r="AB36" s="48">
        <f t="shared" si="64"/>
        <v>1.3523768344238702</v>
      </c>
      <c r="AC36" s="48">
        <f t="shared" si="64"/>
        <v>1.0108574648654898</v>
      </c>
      <c r="AD36" s="48">
        <f t="shared" si="64"/>
        <v>1.3306062496615199</v>
      </c>
      <c r="AE36" s="48">
        <f t="shared" si="64"/>
        <v>1.3649569623768747</v>
      </c>
      <c r="AF36" s="48">
        <f t="shared" si="64"/>
        <v>1.8099702825266084</v>
      </c>
      <c r="AG36" s="48">
        <f t="shared" si="64"/>
        <v>1.6300144922094408</v>
      </c>
      <c r="AH36" s="48">
        <f t="shared" si="64"/>
        <v>1.0886778406321527</v>
      </c>
      <c r="AI36" s="48">
        <f t="shared" si="64"/>
        <v>1.2818253681117855</v>
      </c>
      <c r="AJ36" s="48">
        <f t="shared" si="64"/>
        <v>2.0692520583069309</v>
      </c>
      <c r="AK36" s="48">
        <f t="shared" si="64"/>
        <v>1.1064901372558937</v>
      </c>
      <c r="AL36" s="142">
        <f>VLOOKUP(AL59,$G$2:$H$41,2,FALSE)</f>
        <v>1.5959374260572377</v>
      </c>
      <c r="AM36" s="48">
        <f t="shared" si="51"/>
        <v>0.96514614787153019</v>
      </c>
      <c r="AN36" s="48">
        <f t="shared" ref="AN36:AS36" si="65">VLOOKUP(AN59,$G$2:$H$41,2,FALSE)</f>
        <v>1.4905637185557081</v>
      </c>
      <c r="AO36" s="48">
        <f t="shared" si="65"/>
        <v>0.92343472519412884</v>
      </c>
      <c r="AP36" s="48">
        <f t="shared" si="65"/>
        <v>1.0626193344086952</v>
      </c>
      <c r="AQ36" s="48">
        <f t="shared" si="65"/>
        <v>1.3348072353983136</v>
      </c>
      <c r="AR36" s="48">
        <f t="shared" si="65"/>
        <v>1.9682518170613739</v>
      </c>
      <c r="AS36" s="48">
        <f t="shared" si="65"/>
        <v>1.3276007631109883</v>
      </c>
      <c r="AT36" s="48">
        <f t="shared" si="44"/>
        <v>1.8062905368914364</v>
      </c>
      <c r="AU36" s="48">
        <f t="shared" si="44"/>
        <v>1.3391674120853785</v>
      </c>
      <c r="AV36" s="48">
        <f t="shared" si="64"/>
        <v>1.9121087281900946</v>
      </c>
      <c r="AW36" s="48">
        <f>AVERAGE(K36:AK36)</f>
        <v>1.4240506096686265</v>
      </c>
    </row>
    <row r="37" spans="5:50" x14ac:dyDescent="0.25">
      <c r="E37" s="50" t="str">
        <f>CONCATENATE("@",Schedule!A17)</f>
        <v>@SOU</v>
      </c>
      <c r="F37" s="44">
        <f t="shared" si="33"/>
        <v>1.5617118330291517</v>
      </c>
      <c r="G37" s="50" t="str">
        <f>CONCATENATE("@",Schedule!A17)</f>
        <v>@SOU</v>
      </c>
      <c r="H37" s="44">
        <f t="shared" si="34"/>
        <v>1.3348072353983136</v>
      </c>
      <c r="J37" s="41" t="str">
        <f>Schedule!A13</f>
        <v>MUN</v>
      </c>
      <c r="K37" s="48">
        <f t="shared" ref="K37:N45" si="66">VLOOKUP(K60,$G$2:$H$41,2,FALSE)</f>
        <v>1.1286424419039354</v>
      </c>
      <c r="L37" s="48">
        <f t="shared" si="66"/>
        <v>1.0108574648654898</v>
      </c>
      <c r="M37" s="48">
        <f t="shared" si="66"/>
        <v>1.6300144922094408</v>
      </c>
      <c r="N37" s="48">
        <f t="shared" si="66"/>
        <v>1.3348072353983136</v>
      </c>
      <c r="O37" s="48">
        <f t="shared" ref="O37:AK37" si="67">VLOOKUP(O60,$G$2:$H$41,2,FALSE)</f>
        <v>1.3523768344238702</v>
      </c>
      <c r="P37" s="48">
        <f t="shared" si="67"/>
        <v>1.6930244113420343</v>
      </c>
      <c r="Q37" s="48">
        <f t="shared" si="67"/>
        <v>1.5959374260572377</v>
      </c>
      <c r="R37" s="48">
        <f t="shared" si="67"/>
        <v>1.6103878503229421</v>
      </c>
      <c r="S37" s="48">
        <f t="shared" si="67"/>
        <v>1.0626193344086952</v>
      </c>
      <c r="T37" s="48">
        <f t="shared" si="67"/>
        <v>1.5644525957918956</v>
      </c>
      <c r="U37" s="48">
        <f t="shared" si="67"/>
        <v>1.4778740756384479</v>
      </c>
      <c r="V37" s="48">
        <f t="shared" si="67"/>
        <v>1.6226231549134302</v>
      </c>
      <c r="W37" s="48">
        <f t="shared" si="67"/>
        <v>1.0886778406321527</v>
      </c>
      <c r="X37" s="48">
        <f t="shared" si="67"/>
        <v>2.2121859008658546</v>
      </c>
      <c r="Y37" s="48">
        <f t="shared" si="67"/>
        <v>1.5666754499144047</v>
      </c>
      <c r="Z37" s="48">
        <f t="shared" si="67"/>
        <v>0.88893728533535232</v>
      </c>
      <c r="AA37" s="48">
        <f t="shared" si="67"/>
        <v>1.3649569623768747</v>
      </c>
      <c r="AB37" s="48">
        <f t="shared" si="67"/>
        <v>1.3391674120853785</v>
      </c>
      <c r="AC37" s="48">
        <f t="shared" si="67"/>
        <v>1.9682518170613739</v>
      </c>
      <c r="AD37" s="48">
        <f t="shared" si="67"/>
        <v>1.2195521333637611</v>
      </c>
      <c r="AE37" s="48">
        <f t="shared" si="67"/>
        <v>1.3057669849559217</v>
      </c>
      <c r="AF37" s="48">
        <f t="shared" si="67"/>
        <v>1.9121087281900946</v>
      </c>
      <c r="AG37" s="48">
        <f t="shared" si="67"/>
        <v>0.86941581906165966</v>
      </c>
      <c r="AH37" s="48">
        <f t="shared" si="67"/>
        <v>1.4905637185557081</v>
      </c>
      <c r="AI37" s="48">
        <f t="shared" si="67"/>
        <v>1.235492457057821</v>
      </c>
      <c r="AJ37" s="48">
        <f t="shared" si="67"/>
        <v>0.92343472519412884</v>
      </c>
      <c r="AK37" s="48">
        <f t="shared" si="67"/>
        <v>1.6367601703265737</v>
      </c>
      <c r="AL37" s="48">
        <f>VLOOKUP(AL60,$G$2:$H$41,2,FALSE)</f>
        <v>1.1167829692174429</v>
      </c>
      <c r="AM37" s="48">
        <f t="shared" si="51"/>
        <v>1.0864789042987639</v>
      </c>
      <c r="AN37" s="48">
        <f t="shared" ref="AN37:AS37" si="68">VLOOKUP(AN60,$G$2:$H$41,2,FALSE)</f>
        <v>1.2818253681117855</v>
      </c>
      <c r="AO37" s="48">
        <f t="shared" si="68"/>
        <v>1.3306062496615199</v>
      </c>
      <c r="AP37" s="48">
        <f t="shared" si="68"/>
        <v>1.3276007631109883</v>
      </c>
      <c r="AQ37" s="48">
        <f t="shared" si="68"/>
        <v>1.8062905368914364</v>
      </c>
      <c r="AR37" s="48">
        <f t="shared" si="68"/>
        <v>1.8099702825266084</v>
      </c>
      <c r="AS37" s="48">
        <f t="shared" si="68"/>
        <v>1.6314310654868278</v>
      </c>
      <c r="AT37" s="48">
        <f t="shared" si="44"/>
        <v>1.3336482208986333</v>
      </c>
      <c r="AU37" s="48">
        <f t="shared" si="44"/>
        <v>2.0692520583069309</v>
      </c>
      <c r="AV37" s="48">
        <f>VLOOKUP(AV60,$G$2:$H$41,2,FALSE)</f>
        <v>1.1064901372558937</v>
      </c>
      <c r="AW37" s="48">
        <f t="shared" ca="1" si="45"/>
        <v>1.4007981318382225</v>
      </c>
    </row>
    <row r="38" spans="5:50" x14ac:dyDescent="0.25">
      <c r="E38" s="50" t="str">
        <f>CONCATENATE("@",Schedule!A18)</f>
        <v>@TOT</v>
      </c>
      <c r="F38" s="44">
        <f t="shared" si="33"/>
        <v>1.5187626400785665</v>
      </c>
      <c r="G38" s="50" t="str">
        <f>CONCATENATE("@",Schedule!A18)</f>
        <v>@TOT</v>
      </c>
      <c r="H38" s="44">
        <f t="shared" si="34"/>
        <v>1.2818253681117855</v>
      </c>
      <c r="J38" s="41" t="str">
        <f>Schedule!A14</f>
        <v>NEW</v>
      </c>
      <c r="K38" s="48">
        <f t="shared" si="66"/>
        <v>1.5959374260572377</v>
      </c>
      <c r="L38" s="48">
        <f t="shared" si="66"/>
        <v>1.5644525957918956</v>
      </c>
      <c r="M38" s="48">
        <f t="shared" si="66"/>
        <v>1.2818253681117855</v>
      </c>
      <c r="N38" s="48">
        <f>VLOOKUP(N61,$G$2:$H$41,2,FALSE)</f>
        <v>1.6367601703265737</v>
      </c>
      <c r="O38" s="48">
        <f t="shared" ref="O38:AV38" si="69">VLOOKUP(O61,$G$2:$H$41,2,FALSE)</f>
        <v>0.86941581906165966</v>
      </c>
      <c r="P38" s="48">
        <f t="shared" si="69"/>
        <v>1.6226231549134302</v>
      </c>
      <c r="Q38" s="48">
        <f t="shared" si="69"/>
        <v>1.1064901372558937</v>
      </c>
      <c r="R38" s="48">
        <f t="shared" si="69"/>
        <v>1.1796230696207592</v>
      </c>
      <c r="S38" s="48">
        <f t="shared" si="69"/>
        <v>0.92343472519412884</v>
      </c>
      <c r="T38" s="48">
        <f t="shared" si="69"/>
        <v>1.235492457057821</v>
      </c>
      <c r="U38" s="48">
        <f t="shared" si="69"/>
        <v>1.6930244113420343</v>
      </c>
      <c r="V38" s="48">
        <f t="shared" si="69"/>
        <v>1.8062905368914364</v>
      </c>
      <c r="W38" s="48">
        <f t="shared" si="69"/>
        <v>1.8099702825266084</v>
      </c>
      <c r="X38" s="48">
        <f t="shared" si="69"/>
        <v>1.0864789042987639</v>
      </c>
      <c r="Y38" s="48">
        <f t="shared" si="69"/>
        <v>1.0886778406321527</v>
      </c>
      <c r="Z38" s="48">
        <f t="shared" si="69"/>
        <v>1.6314310654868278</v>
      </c>
      <c r="AA38" s="48">
        <f>VLOOKUP(AA61,$G$2:$H$41,2,FALSE)</f>
        <v>1.2195521333637611</v>
      </c>
      <c r="AB38" s="48">
        <f t="shared" si="69"/>
        <v>1.6300144922094408</v>
      </c>
      <c r="AC38" s="48">
        <f t="shared" si="69"/>
        <v>0.96514614787153019</v>
      </c>
      <c r="AD38" s="48">
        <f t="shared" si="69"/>
        <v>1.3649569623768747</v>
      </c>
      <c r="AE38" s="48">
        <f t="shared" si="69"/>
        <v>1.3523768344238702</v>
      </c>
      <c r="AF38" s="48">
        <f t="shared" si="69"/>
        <v>1.0108574648654898</v>
      </c>
      <c r="AG38" s="48">
        <f t="shared" si="69"/>
        <v>1.1286424419039354</v>
      </c>
      <c r="AH38" s="48">
        <f t="shared" si="69"/>
        <v>1.1167829692174429</v>
      </c>
      <c r="AI38" s="48">
        <f t="shared" si="69"/>
        <v>1.9121087281900946</v>
      </c>
      <c r="AJ38" s="48">
        <f t="shared" si="69"/>
        <v>1.3057669849559217</v>
      </c>
      <c r="AK38" s="48">
        <f t="shared" si="69"/>
        <v>1.3336482208986333</v>
      </c>
      <c r="AL38" s="48">
        <f>VLOOKUP(AL61,$G$2:$H$41,2,FALSE)</f>
        <v>1.4905637185557081</v>
      </c>
      <c r="AM38" s="48">
        <f t="shared" si="51"/>
        <v>1.3348072353983136</v>
      </c>
      <c r="AN38" s="48">
        <f t="shared" ref="AN38:AS38" si="70">VLOOKUP(AN61,$G$2:$H$41,2,FALSE)</f>
        <v>1.3306062496615199</v>
      </c>
      <c r="AO38" s="48">
        <f t="shared" si="70"/>
        <v>2.2121859008658546</v>
      </c>
      <c r="AP38" s="48">
        <f t="shared" si="70"/>
        <v>1.4778740756384479</v>
      </c>
      <c r="AQ38" s="48">
        <f t="shared" si="70"/>
        <v>2.0692520583069309</v>
      </c>
      <c r="AR38" s="48">
        <f t="shared" si="70"/>
        <v>0.88893728533535232</v>
      </c>
      <c r="AS38" s="48">
        <f t="shared" si="70"/>
        <v>1.3391674120853785</v>
      </c>
      <c r="AT38" s="48">
        <f t="shared" si="44"/>
        <v>1.5666754499144047</v>
      </c>
      <c r="AU38" s="48">
        <f t="shared" si="44"/>
        <v>1.3276007631109883</v>
      </c>
      <c r="AV38" s="48">
        <f t="shared" si="69"/>
        <v>1.0626193344086952</v>
      </c>
      <c r="AW38" s="48">
        <f t="shared" ca="1" si="45"/>
        <v>1.3557980379786325</v>
      </c>
    </row>
    <row r="39" spans="5:50" x14ac:dyDescent="0.25">
      <c r="E39" s="50" t="str">
        <f>CONCATENATE("@",Schedule!A19)</f>
        <v>@WAT</v>
      </c>
      <c r="F39" s="44">
        <f t="shared" si="33"/>
        <v>1.2942852483764815</v>
      </c>
      <c r="G39" s="50" t="str">
        <f>CONCATENATE("@",Schedule!A19)</f>
        <v>@WAT</v>
      </c>
      <c r="H39" s="44">
        <f t="shared" si="34"/>
        <v>1.3391674120853785</v>
      </c>
      <c r="J39" s="41" t="str">
        <f>Schedule!A15</f>
        <v>NOR</v>
      </c>
      <c r="K39" s="48">
        <f t="shared" si="66"/>
        <v>0.86941581906165966</v>
      </c>
      <c r="L39" s="48">
        <f t="shared" si="66"/>
        <v>1.9682518170613739</v>
      </c>
      <c r="M39" s="48">
        <f t="shared" si="66"/>
        <v>1.1286424419039354</v>
      </c>
      <c r="N39" s="48">
        <f>VLOOKUP(N62,$G$2:$H$41,2,FALSE)</f>
        <v>1.6930244113420343</v>
      </c>
      <c r="O39" s="48">
        <f t="shared" ref="O39:Z39" si="71">VLOOKUP(O62,$G$2:$H$41,2,FALSE)</f>
        <v>1.0864789042987639</v>
      </c>
      <c r="P39" s="48">
        <f t="shared" si="71"/>
        <v>1.2195521333637611</v>
      </c>
      <c r="Q39" s="48">
        <f t="shared" si="71"/>
        <v>1.3336482208986333</v>
      </c>
      <c r="R39" s="48">
        <f t="shared" si="71"/>
        <v>2.2121859008658546</v>
      </c>
      <c r="S39" s="48">
        <f t="shared" si="71"/>
        <v>1.4778740756384479</v>
      </c>
      <c r="T39" s="48">
        <f t="shared" si="71"/>
        <v>1.1796230696207592</v>
      </c>
      <c r="U39" s="48">
        <f t="shared" si="71"/>
        <v>1.3276007631109883</v>
      </c>
      <c r="V39" s="48">
        <f t="shared" si="71"/>
        <v>1.6367601703265737</v>
      </c>
      <c r="W39" s="48">
        <f t="shared" si="71"/>
        <v>1.1167829692174429</v>
      </c>
      <c r="X39" s="48">
        <f t="shared" si="71"/>
        <v>1.5959374260572377</v>
      </c>
      <c r="Y39" s="48">
        <f t="shared" si="71"/>
        <v>1.3348072353983136</v>
      </c>
      <c r="Z39" s="48">
        <f t="shared" si="71"/>
        <v>1.3306062496615199</v>
      </c>
      <c r="AA39" s="48">
        <f>VLOOKUP(AA62,$G$2:$H$41,2,FALSE)</f>
        <v>1.1064901372558937</v>
      </c>
      <c r="AB39" s="48">
        <f t="shared" ref="AB39:AL40" si="72">VLOOKUP(AB62,$G$2:$H$41,2,FALSE)</f>
        <v>1.235492457057821</v>
      </c>
      <c r="AC39" s="48">
        <f t="shared" si="72"/>
        <v>1.8099702825266084</v>
      </c>
      <c r="AD39" s="48">
        <f t="shared" si="72"/>
        <v>1.5666754499144047</v>
      </c>
      <c r="AE39" s="48">
        <f t="shared" si="72"/>
        <v>1.6300144922094408</v>
      </c>
      <c r="AF39" s="48">
        <f t="shared" si="72"/>
        <v>0.96514614787153019</v>
      </c>
      <c r="AG39" s="48">
        <f t="shared" si="72"/>
        <v>1.8062905368914364</v>
      </c>
      <c r="AH39" s="48">
        <f t="shared" si="72"/>
        <v>1.2818253681117855</v>
      </c>
      <c r="AI39" s="48">
        <f t="shared" si="72"/>
        <v>1.6103878503229421</v>
      </c>
      <c r="AJ39" s="48">
        <f t="shared" si="72"/>
        <v>1.0626193344086952</v>
      </c>
      <c r="AK39" s="48">
        <f t="shared" si="72"/>
        <v>1.0108574648654898</v>
      </c>
      <c r="AL39" s="48">
        <f t="shared" si="72"/>
        <v>1.3523768344238702</v>
      </c>
      <c r="AM39" s="48">
        <f t="shared" si="51"/>
        <v>1.0886778406321527</v>
      </c>
      <c r="AN39" s="48">
        <f t="shared" ref="AN39:AS39" si="73">VLOOKUP(AN62,$G$2:$H$41,2,FALSE)</f>
        <v>1.6314310654868278</v>
      </c>
      <c r="AO39" s="48">
        <f t="shared" si="73"/>
        <v>1.3649569623768747</v>
      </c>
      <c r="AP39" s="48">
        <f t="shared" si="73"/>
        <v>1.3057669849559217</v>
      </c>
      <c r="AQ39" s="48">
        <f t="shared" si="73"/>
        <v>1.6226231549134302</v>
      </c>
      <c r="AR39" s="48">
        <f t="shared" si="73"/>
        <v>1.3391674120853785</v>
      </c>
      <c r="AS39" s="48">
        <f t="shared" si="73"/>
        <v>2.0692520583069309</v>
      </c>
      <c r="AT39" s="48">
        <f t="shared" si="44"/>
        <v>0.92343472519412884</v>
      </c>
      <c r="AU39" s="48">
        <f t="shared" si="44"/>
        <v>1.4905637185557081</v>
      </c>
      <c r="AV39" s="48">
        <f>VLOOKUP(AV62,$G$2:$H$41,2,FALSE)</f>
        <v>0.88893728533535232</v>
      </c>
      <c r="AW39" s="48">
        <f t="shared" ca="1" si="45"/>
        <v>1.3910477844174005</v>
      </c>
    </row>
    <row r="40" spans="5:50" x14ac:dyDescent="0.25">
      <c r="E40" s="50" t="str">
        <f>CONCATENATE("@",Schedule!A20)</f>
        <v>@WHU</v>
      </c>
      <c r="F40" s="44">
        <f t="shared" si="33"/>
        <v>1.3565269636816217</v>
      </c>
      <c r="G40" s="50" t="str">
        <f>CONCATENATE("@",Schedule!A20)</f>
        <v>@WHU</v>
      </c>
      <c r="H40" s="44">
        <f t="shared" si="34"/>
        <v>1.6930244113420343</v>
      </c>
      <c r="J40" s="41" t="str">
        <f>Schedule!A16</f>
        <v>SHU</v>
      </c>
      <c r="K40" s="48">
        <f t="shared" si="66"/>
        <v>1.4778740756384479</v>
      </c>
      <c r="L40" s="48">
        <f t="shared" si="66"/>
        <v>1.6300144922094408</v>
      </c>
      <c r="M40" s="48">
        <f t="shared" si="66"/>
        <v>1.3523768344238702</v>
      </c>
      <c r="N40" s="48">
        <f t="shared" si="66"/>
        <v>0.92343472519412884</v>
      </c>
      <c r="O40" s="48">
        <f t="shared" ref="O40:Z40" si="74">VLOOKUP(O63,$G$2:$H$41,2,FALSE)</f>
        <v>1.6314310654868278</v>
      </c>
      <c r="P40" s="48">
        <f t="shared" si="74"/>
        <v>1.1167829692174429</v>
      </c>
      <c r="Q40" s="48">
        <f t="shared" si="74"/>
        <v>1.0626193344086952</v>
      </c>
      <c r="R40" s="48">
        <f t="shared" si="74"/>
        <v>1.3391674120853785</v>
      </c>
      <c r="S40" s="48">
        <f t="shared" si="74"/>
        <v>1.5959374260572377</v>
      </c>
      <c r="T40" s="48">
        <f t="shared" si="74"/>
        <v>1.6930244113420343</v>
      </c>
      <c r="U40" s="48">
        <f t="shared" si="74"/>
        <v>1.4905637185557081</v>
      </c>
      <c r="V40" s="48">
        <f t="shared" si="74"/>
        <v>1.2818253681117855</v>
      </c>
      <c r="W40" s="48">
        <f t="shared" si="74"/>
        <v>1.1796230696207592</v>
      </c>
      <c r="X40" s="48">
        <f t="shared" si="74"/>
        <v>1.0108574648654898</v>
      </c>
      <c r="Y40" s="48">
        <f t="shared" si="74"/>
        <v>1.9682518170613739</v>
      </c>
      <c r="Z40" s="48">
        <f t="shared" si="74"/>
        <v>1.5644525957918956</v>
      </c>
      <c r="AA40" s="48">
        <f>VLOOKUP(AA63,$G$2:$H$41,2,FALSE)</f>
        <v>2.2121859008658546</v>
      </c>
      <c r="AB40" s="48">
        <f t="shared" ref="AB40:AK40" si="75">VLOOKUP(AB63,$G$2:$H$41,2,FALSE)</f>
        <v>1.3276007631109883</v>
      </c>
      <c r="AC40" s="48">
        <f t="shared" si="75"/>
        <v>1.6367601703265737</v>
      </c>
      <c r="AD40" s="48">
        <f t="shared" si="75"/>
        <v>0.88893728533535232</v>
      </c>
      <c r="AE40" s="48">
        <f t="shared" si="75"/>
        <v>0.86941581906165966</v>
      </c>
      <c r="AF40" s="48">
        <f t="shared" si="75"/>
        <v>2.0692520583069309</v>
      </c>
      <c r="AG40" s="48">
        <f t="shared" si="75"/>
        <v>1.3057669849559217</v>
      </c>
      <c r="AH40" s="48">
        <f t="shared" si="75"/>
        <v>1.0864789042987639</v>
      </c>
      <c r="AI40" s="48">
        <f t="shared" si="75"/>
        <v>1.3336482208986333</v>
      </c>
      <c r="AJ40" s="48">
        <f t="shared" si="75"/>
        <v>1.8062905368914364</v>
      </c>
      <c r="AK40" s="48">
        <f t="shared" si="75"/>
        <v>1.6226231549134302</v>
      </c>
      <c r="AL40" s="142">
        <f t="shared" si="72"/>
        <v>1.8099702825266084</v>
      </c>
      <c r="AM40" s="48">
        <f t="shared" si="51"/>
        <v>1.9121087281900946</v>
      </c>
      <c r="AN40" s="48">
        <f t="shared" ref="AN40:AS40" si="76">VLOOKUP(AN63,$G$2:$H$41,2,FALSE)</f>
        <v>1.6103878503229421</v>
      </c>
      <c r="AO40" s="48">
        <f t="shared" si="76"/>
        <v>0.96514614787153019</v>
      </c>
      <c r="AP40" s="48">
        <f t="shared" si="76"/>
        <v>1.5666754499144047</v>
      </c>
      <c r="AQ40" s="48">
        <f t="shared" si="76"/>
        <v>1.2195521333637611</v>
      </c>
      <c r="AR40" s="48">
        <f t="shared" si="76"/>
        <v>1.235492457057821</v>
      </c>
      <c r="AS40" s="48">
        <f t="shared" si="76"/>
        <v>1.1286424419039354</v>
      </c>
      <c r="AT40" s="48">
        <f t="shared" si="44"/>
        <v>1.1064901372558937</v>
      </c>
      <c r="AU40" s="48">
        <f t="shared" si="44"/>
        <v>1.3649569623768747</v>
      </c>
      <c r="AV40" s="48">
        <f>VLOOKUP(AV63,$G$2:$H$41,2,FALSE)</f>
        <v>1.3348072353983136</v>
      </c>
      <c r="AW40" s="48">
        <f>AVERAGE(K40:AK40)</f>
        <v>1.4250813547791137</v>
      </c>
    </row>
    <row r="41" spans="5:50" x14ac:dyDescent="0.25">
      <c r="E41" s="50" t="str">
        <f>CONCATENATE("@",Schedule!A21)</f>
        <v>@WOL</v>
      </c>
      <c r="F41" s="44">
        <f t="shared" si="33"/>
        <v>1.6165666335894924</v>
      </c>
      <c r="G41" s="50" t="str">
        <f>CONCATENATE("@",Schedule!A21)</f>
        <v>@WOL</v>
      </c>
      <c r="H41" s="44">
        <f t="shared" si="34"/>
        <v>1.0108574648654898</v>
      </c>
      <c r="J41" s="41" t="str">
        <f>Schedule!A17</f>
        <v>SOU</v>
      </c>
      <c r="K41" s="48">
        <f t="shared" si="66"/>
        <v>1.2195521333637611</v>
      </c>
      <c r="L41" s="48">
        <f t="shared" si="66"/>
        <v>1.0626193344086952</v>
      </c>
      <c r="M41" s="48">
        <f t="shared" si="66"/>
        <v>1.3276007631109883</v>
      </c>
      <c r="N41" s="48">
        <f>VLOOKUP(N64,$G$2:$H$41,2,FALSE)</f>
        <v>1.1796230696207592</v>
      </c>
      <c r="O41" s="48">
        <f t="shared" ref="O41:Z41" si="77">VLOOKUP(O64,$G$2:$H$41,2,FALSE)</f>
        <v>1.0886778406321527</v>
      </c>
      <c r="P41" s="48">
        <f t="shared" si="77"/>
        <v>1.8062905368914364</v>
      </c>
      <c r="Q41" s="48">
        <f t="shared" si="77"/>
        <v>1.2818253681117855</v>
      </c>
      <c r="R41" s="48">
        <f t="shared" si="77"/>
        <v>1.1286424419039354</v>
      </c>
      <c r="S41" s="48">
        <f t="shared" si="77"/>
        <v>1.0108574648654898</v>
      </c>
      <c r="T41" s="48">
        <f t="shared" si="77"/>
        <v>1.3523768344238702</v>
      </c>
      <c r="U41" s="48">
        <f t="shared" si="77"/>
        <v>0.88893728533535232</v>
      </c>
      <c r="V41" s="48">
        <f t="shared" si="77"/>
        <v>1.3649569623768747</v>
      </c>
      <c r="W41" s="48">
        <f t="shared" si="77"/>
        <v>1.3057669849559217</v>
      </c>
      <c r="X41" s="48">
        <f t="shared" si="77"/>
        <v>1.6367601703265737</v>
      </c>
      <c r="Y41" s="48">
        <f t="shared" si="77"/>
        <v>1.9121087281900946</v>
      </c>
      <c r="Z41" s="48">
        <f t="shared" si="77"/>
        <v>1.6103878503229421</v>
      </c>
      <c r="AA41" s="48">
        <f>VLOOKUP(AA64,$G$2:$H$41,2,FALSE)</f>
        <v>2.0692520583069309</v>
      </c>
      <c r="AB41" s="48">
        <f t="shared" ref="AB41:AK41" si="78">VLOOKUP(AB64,$G$2:$H$41,2,FALSE)</f>
        <v>1.8099702825266084</v>
      </c>
      <c r="AC41" s="48">
        <f t="shared" si="78"/>
        <v>0.92343472519412884</v>
      </c>
      <c r="AD41" s="48">
        <f t="shared" si="78"/>
        <v>1.6300144922094408</v>
      </c>
      <c r="AE41" s="48">
        <f t="shared" si="78"/>
        <v>1.5666754499144047</v>
      </c>
      <c r="AF41" s="48">
        <f t="shared" si="78"/>
        <v>1.1064901372558937</v>
      </c>
      <c r="AG41" s="48">
        <f t="shared" si="78"/>
        <v>1.235492457057821</v>
      </c>
      <c r="AH41" s="48">
        <f t="shared" si="78"/>
        <v>1.3336482208986333</v>
      </c>
      <c r="AI41" s="48">
        <f t="shared" si="78"/>
        <v>0.86941581906165966</v>
      </c>
      <c r="AJ41" s="48">
        <f t="shared" si="78"/>
        <v>1.4905637185557081</v>
      </c>
      <c r="AK41" s="48">
        <f t="shared" si="78"/>
        <v>2.2121859008658546</v>
      </c>
      <c r="AL41" s="48">
        <f>VLOOKUP(AL64,$G$2:$H$41,2,FALSE)</f>
        <v>1.6930244113420343</v>
      </c>
      <c r="AM41" s="48">
        <f t="shared" si="51"/>
        <v>1.9682518170613739</v>
      </c>
      <c r="AN41" s="48">
        <f t="shared" ref="AN41:AS41" si="79">VLOOKUP(AN64,$G$2:$H$41,2,FALSE)</f>
        <v>1.5644525957918956</v>
      </c>
      <c r="AO41" s="48">
        <f t="shared" si="79"/>
        <v>1.5959374260572377</v>
      </c>
      <c r="AP41" s="48">
        <f t="shared" si="79"/>
        <v>1.3391674120853785</v>
      </c>
      <c r="AQ41" s="48">
        <f t="shared" si="79"/>
        <v>1.0864789042987639</v>
      </c>
      <c r="AR41" s="48">
        <f t="shared" si="79"/>
        <v>1.1167829692174429</v>
      </c>
      <c r="AS41" s="48">
        <f t="shared" si="79"/>
        <v>0.96514614787153019</v>
      </c>
      <c r="AT41" s="48">
        <f t="shared" si="44"/>
        <v>1.6226231549134302</v>
      </c>
      <c r="AU41" s="48">
        <f t="shared" si="44"/>
        <v>1.4778740756384479</v>
      </c>
      <c r="AV41" s="48">
        <f>VLOOKUP(AV64,$G$2:$H$41,2,FALSE)</f>
        <v>1.3306062496615199</v>
      </c>
      <c r="AW41" s="48">
        <f t="shared" ca="1" si="45"/>
        <v>1.397041122929634</v>
      </c>
    </row>
    <row r="42" spans="5:50" x14ac:dyDescent="0.25">
      <c r="J42" s="41" t="str">
        <f>Schedule!A18</f>
        <v>TOT</v>
      </c>
      <c r="K42" s="48">
        <f t="shared" si="66"/>
        <v>2.2121859008658546</v>
      </c>
      <c r="L42" s="48">
        <f t="shared" si="66"/>
        <v>0.88893728533535232</v>
      </c>
      <c r="M42" s="48">
        <f t="shared" si="66"/>
        <v>1.9682518170613739</v>
      </c>
      <c r="N42" s="48">
        <f>VLOOKUP(N65,$G$2:$H$41,2,FALSE)</f>
        <v>1.3057669849559217</v>
      </c>
      <c r="O42" s="48">
        <f t="shared" ref="O42:AV42" si="80">VLOOKUP(O65,$G$2:$H$41,2,FALSE)</f>
        <v>1.6300144922094408</v>
      </c>
      <c r="P42" s="48">
        <f t="shared" si="80"/>
        <v>1.1064901372558937</v>
      </c>
      <c r="Q42" s="48">
        <f t="shared" si="80"/>
        <v>1.6314310654868278</v>
      </c>
      <c r="R42" s="48">
        <f t="shared" si="80"/>
        <v>1.3276007631109883</v>
      </c>
      <c r="S42" s="48">
        <f t="shared" si="80"/>
        <v>1.6367601703265737</v>
      </c>
      <c r="T42" s="48">
        <f t="shared" si="80"/>
        <v>0.86941581906165966</v>
      </c>
      <c r="U42" s="48">
        <f t="shared" si="80"/>
        <v>1.1167829692174429</v>
      </c>
      <c r="V42" s="48">
        <f t="shared" si="80"/>
        <v>1.3306062496615199</v>
      </c>
      <c r="W42" s="48">
        <f t="shared" si="80"/>
        <v>1.6930244113420343</v>
      </c>
      <c r="X42" s="48">
        <f t="shared" si="80"/>
        <v>1.8062905368914364</v>
      </c>
      <c r="Y42" s="48">
        <f t="shared" si="80"/>
        <v>0.96514614787153019</v>
      </c>
      <c r="Z42" s="48">
        <f t="shared" si="80"/>
        <v>1.4905637185557081</v>
      </c>
      <c r="AA42" s="48">
        <f t="shared" si="80"/>
        <v>1.0108574648654898</v>
      </c>
      <c r="AB42" s="48">
        <f t="shared" si="80"/>
        <v>1.1286424419039354</v>
      </c>
      <c r="AC42" s="48">
        <f t="shared" si="80"/>
        <v>1.6226231549134302</v>
      </c>
      <c r="AD42" s="48">
        <f t="shared" si="80"/>
        <v>1.5644525957918956</v>
      </c>
      <c r="AE42" s="48">
        <f t="shared" si="80"/>
        <v>1.3348072353983136</v>
      </c>
      <c r="AF42" s="48">
        <f t="shared" si="80"/>
        <v>1.0626193344086952</v>
      </c>
      <c r="AG42" s="48">
        <f t="shared" si="80"/>
        <v>1.3391674120853785</v>
      </c>
      <c r="AH42" s="48">
        <f t="shared" si="80"/>
        <v>1.9121087281900946</v>
      </c>
      <c r="AI42" s="48">
        <f t="shared" si="80"/>
        <v>1.0864789042987639</v>
      </c>
      <c r="AJ42" s="48">
        <f t="shared" si="80"/>
        <v>1.8099702825266084</v>
      </c>
      <c r="AK42" s="48">
        <f t="shared" si="80"/>
        <v>0.92343472519412884</v>
      </c>
      <c r="AL42" s="48">
        <f>VLOOKUP(AL65,$G$2:$H$41,2,FALSE)</f>
        <v>1.235492457057821</v>
      </c>
      <c r="AM42" s="48">
        <f t="shared" si="51"/>
        <v>1.2195521333637611</v>
      </c>
      <c r="AN42" s="48">
        <f t="shared" ref="AN42:AS42" si="81">VLOOKUP(AN65,$G$2:$H$41,2,FALSE)</f>
        <v>1.1796230696207592</v>
      </c>
      <c r="AO42" s="48">
        <f t="shared" si="81"/>
        <v>2.0692520583069309</v>
      </c>
      <c r="AP42" s="48">
        <f t="shared" si="81"/>
        <v>1.0886778406321527</v>
      </c>
      <c r="AQ42" s="48">
        <f t="shared" si="81"/>
        <v>1.3649569623768747</v>
      </c>
      <c r="AR42" s="48">
        <f t="shared" si="81"/>
        <v>1.4778740756384479</v>
      </c>
      <c r="AS42" s="48">
        <f t="shared" si="81"/>
        <v>1.5959374260572377</v>
      </c>
      <c r="AT42" s="48">
        <f t="shared" si="44"/>
        <v>1.6103878503229421</v>
      </c>
      <c r="AU42" s="48">
        <f t="shared" si="44"/>
        <v>1.3523768344238702</v>
      </c>
      <c r="AV42" s="48">
        <f t="shared" si="80"/>
        <v>1.3336482208986333</v>
      </c>
      <c r="AW42" s="48">
        <f t="shared" ca="1" si="45"/>
        <v>1.3932115430658609</v>
      </c>
    </row>
    <row r="43" spans="5:50" x14ac:dyDescent="0.25">
      <c r="J43" s="41" t="str">
        <f>Schedule!A19</f>
        <v>WAT</v>
      </c>
      <c r="K43" s="48">
        <f t="shared" si="66"/>
        <v>1.6226231549134302</v>
      </c>
      <c r="L43" s="48">
        <f t="shared" si="66"/>
        <v>1.1167829692174429</v>
      </c>
      <c r="M43" s="48">
        <f t="shared" si="66"/>
        <v>2.0692520583069309</v>
      </c>
      <c r="N43" s="48">
        <f>VLOOKUP(N66,$G$2:$H$41,2,FALSE)</f>
        <v>1.6103878503229421</v>
      </c>
      <c r="O43" s="48">
        <f t="shared" ref="O43:AK44" si="82">VLOOKUP(O66,$G$2:$H$41,2,FALSE)</f>
        <v>1.5959374260572377</v>
      </c>
      <c r="P43" s="48">
        <f t="shared" si="82"/>
        <v>0.88893728533535232</v>
      </c>
      <c r="Q43" s="48">
        <f t="shared" si="82"/>
        <v>1.0108574648654898</v>
      </c>
      <c r="R43" s="48">
        <f t="shared" si="82"/>
        <v>1.3306062496615199</v>
      </c>
      <c r="S43" s="48">
        <f t="shared" si="82"/>
        <v>1.2818253681117855</v>
      </c>
      <c r="T43" s="48">
        <f t="shared" si="82"/>
        <v>1.8062905368914364</v>
      </c>
      <c r="U43" s="48">
        <f t="shared" si="82"/>
        <v>1.1286424419039354</v>
      </c>
      <c r="V43" s="48">
        <f t="shared" si="82"/>
        <v>1.5644525957918956</v>
      </c>
      <c r="W43" s="48">
        <f t="shared" si="82"/>
        <v>1.4905637185557081</v>
      </c>
      <c r="X43" s="48">
        <f t="shared" si="82"/>
        <v>1.3348072353983136</v>
      </c>
      <c r="Y43" s="48">
        <f t="shared" si="82"/>
        <v>1.1064901372558937</v>
      </c>
      <c r="Z43" s="48">
        <f t="shared" si="82"/>
        <v>1.6300144922094408</v>
      </c>
      <c r="AA43" s="48">
        <f t="shared" si="82"/>
        <v>0.86941581906165966</v>
      </c>
      <c r="AB43" s="48">
        <f t="shared" si="82"/>
        <v>1.1796230696207592</v>
      </c>
      <c r="AC43" s="48">
        <f t="shared" si="82"/>
        <v>1.0886778406321527</v>
      </c>
      <c r="AD43" s="48">
        <f t="shared" si="82"/>
        <v>2.2121859008658546</v>
      </c>
      <c r="AE43" s="48">
        <f t="shared" si="82"/>
        <v>1.235492457057821</v>
      </c>
      <c r="AF43" s="48">
        <f t="shared" si="82"/>
        <v>1.4778740756384479</v>
      </c>
      <c r="AG43" s="48">
        <f t="shared" si="82"/>
        <v>1.5666754499144047</v>
      </c>
      <c r="AH43" s="48">
        <f t="shared" si="82"/>
        <v>1.8099702825266084</v>
      </c>
      <c r="AI43" s="48">
        <f t="shared" si="82"/>
        <v>1.3649569623768747</v>
      </c>
      <c r="AJ43" s="48">
        <f t="shared" si="82"/>
        <v>1.3276007631109883</v>
      </c>
      <c r="AK43" s="48">
        <f t="shared" si="82"/>
        <v>0.96514614787153019</v>
      </c>
      <c r="AL43" s="48">
        <f>VLOOKUP(AL66,$G$2:$H$41,2,FALSE)</f>
        <v>1.0626193344086952</v>
      </c>
      <c r="AM43" s="48">
        <f t="shared" si="51"/>
        <v>1.3336482208986333</v>
      </c>
      <c r="AN43" s="48">
        <f t="shared" ref="AN43:AS43" si="83">VLOOKUP(AN66,$G$2:$H$41,2,FALSE)</f>
        <v>1.3523768344238702</v>
      </c>
      <c r="AO43" s="48">
        <f t="shared" si="83"/>
        <v>1.2195521333637611</v>
      </c>
      <c r="AP43" s="48">
        <f t="shared" si="83"/>
        <v>1.6314310654868278</v>
      </c>
      <c r="AQ43" s="48">
        <f t="shared" si="83"/>
        <v>0.92343472519412884</v>
      </c>
      <c r="AR43" s="48">
        <f t="shared" si="83"/>
        <v>1.9121087281900946</v>
      </c>
      <c r="AS43" s="48">
        <f t="shared" si="83"/>
        <v>1.9682518170613739</v>
      </c>
      <c r="AT43" s="48">
        <f t="shared" si="44"/>
        <v>1.6930244113420343</v>
      </c>
      <c r="AU43" s="48">
        <f t="shared" si="44"/>
        <v>1.0864789042987639</v>
      </c>
      <c r="AV43" s="48">
        <f>VLOOKUP(AV66,$G$2:$H$41,2,FALSE)</f>
        <v>1.3057669849559217</v>
      </c>
      <c r="AW43" s="48">
        <f t="shared" ca="1" si="45"/>
        <v>1.3838824674244479</v>
      </c>
    </row>
    <row r="44" spans="5:50" x14ac:dyDescent="0.25">
      <c r="J44" s="41" t="str">
        <f>Schedule!A20</f>
        <v>WHU</v>
      </c>
      <c r="K44" s="48">
        <f t="shared" si="66"/>
        <v>1.0864789042987639</v>
      </c>
      <c r="L44" s="48">
        <f t="shared" si="66"/>
        <v>1.3276007631109883</v>
      </c>
      <c r="M44" s="48">
        <f t="shared" si="66"/>
        <v>1.3391674120853785</v>
      </c>
      <c r="N44" s="48">
        <f>VLOOKUP(N67,$G$2:$H$41,2,FALSE)</f>
        <v>1.9121087281900946</v>
      </c>
      <c r="O44" s="48">
        <f t="shared" ref="O44:AV44" si="84">VLOOKUP(O67,$G$2:$H$41,2,FALSE)</f>
        <v>1.8099702825266084</v>
      </c>
      <c r="P44" s="48">
        <f t="shared" si="84"/>
        <v>1.1796230696207592</v>
      </c>
      <c r="Q44" s="48">
        <f t="shared" si="84"/>
        <v>1.4778740756384479</v>
      </c>
      <c r="R44" s="48">
        <f t="shared" si="84"/>
        <v>1.6300144922094408</v>
      </c>
      <c r="S44" s="48">
        <f t="shared" si="84"/>
        <v>1.1167829692174429</v>
      </c>
      <c r="T44" s="48">
        <f t="shared" si="84"/>
        <v>1.3306062496615199</v>
      </c>
      <c r="U44" s="48">
        <f t="shared" si="84"/>
        <v>1.9682518170613739</v>
      </c>
      <c r="V44" s="48">
        <f t="shared" si="84"/>
        <v>1.2195521333637611</v>
      </c>
      <c r="W44" s="48">
        <f t="shared" si="84"/>
        <v>1.5666754499144047</v>
      </c>
      <c r="X44" s="48">
        <f t="shared" si="84"/>
        <v>0.92343472519412884</v>
      </c>
      <c r="Y44" s="48">
        <f t="shared" si="84"/>
        <v>1.0108574648654898</v>
      </c>
      <c r="Z44" s="48">
        <f t="shared" si="84"/>
        <v>1.5959374260572377</v>
      </c>
      <c r="AA44" s="48">
        <f t="shared" si="84"/>
        <v>1.3348072353983136</v>
      </c>
      <c r="AB44" s="48">
        <f t="shared" si="82"/>
        <v>1.0626193344086952</v>
      </c>
      <c r="AC44" s="48">
        <f>VLOOKUP(AC67,$G$2:$H$41,2,FALSE)</f>
        <v>1.3336482208986333</v>
      </c>
      <c r="AD44" s="48">
        <f t="shared" si="84"/>
        <v>1.3523768344238702</v>
      </c>
      <c r="AE44" s="48">
        <f t="shared" si="84"/>
        <v>1.8062905368914364</v>
      </c>
      <c r="AF44" s="48">
        <f t="shared" si="84"/>
        <v>1.0886778406321527</v>
      </c>
      <c r="AG44" s="48">
        <f t="shared" si="84"/>
        <v>1.3649569623768747</v>
      </c>
      <c r="AH44" s="48">
        <f t="shared" si="84"/>
        <v>1.1064901372558937</v>
      </c>
      <c r="AI44" s="48">
        <f t="shared" si="84"/>
        <v>1.6226231549134302</v>
      </c>
      <c r="AJ44" s="48">
        <f t="shared" si="84"/>
        <v>0.88893728533535232</v>
      </c>
      <c r="AK44" s="48">
        <f t="shared" si="84"/>
        <v>0.86941581906165966</v>
      </c>
      <c r="AL44" s="48">
        <f>VLOOKUP(AL67,$G$2:$H$41,2,FALSE)</f>
        <v>1.6314310654868278</v>
      </c>
      <c r="AM44" s="48">
        <f t="shared" si="51"/>
        <v>1.3057669849559217</v>
      </c>
      <c r="AN44" s="48">
        <f t="shared" ref="AN44:AS44" si="85">VLOOKUP(AN67,$G$2:$H$41,2,FALSE)</f>
        <v>1.235492457057821</v>
      </c>
      <c r="AO44" s="48">
        <f t="shared" si="85"/>
        <v>1.2818253681117855</v>
      </c>
      <c r="AP44" s="48">
        <f t="shared" si="85"/>
        <v>1.1286424419039354</v>
      </c>
      <c r="AQ44" s="48">
        <f t="shared" si="85"/>
        <v>1.6103878503229421</v>
      </c>
      <c r="AR44" s="48">
        <f t="shared" si="85"/>
        <v>1.4905637185557081</v>
      </c>
      <c r="AS44" s="48">
        <f t="shared" si="85"/>
        <v>1.5644525957918956</v>
      </c>
      <c r="AT44" s="48">
        <f t="shared" si="44"/>
        <v>1.6367601703265737</v>
      </c>
      <c r="AU44" s="48">
        <f t="shared" si="44"/>
        <v>0.96514614787153019</v>
      </c>
      <c r="AV44" s="48">
        <f t="shared" si="84"/>
        <v>2.2121859008658546</v>
      </c>
      <c r="AW44" s="48">
        <f t="shared" ca="1" si="45"/>
        <v>1.3556146567892491</v>
      </c>
    </row>
    <row r="45" spans="5:50" x14ac:dyDescent="0.25">
      <c r="J45" s="41" t="str">
        <f>Schedule!A21</f>
        <v>WOL</v>
      </c>
      <c r="K45" s="48">
        <f t="shared" si="66"/>
        <v>1.1064901372558937</v>
      </c>
      <c r="L45" s="48">
        <f t="shared" si="66"/>
        <v>1.1796230696207592</v>
      </c>
      <c r="M45" s="48">
        <f t="shared" si="66"/>
        <v>1.4905637185557081</v>
      </c>
      <c r="N45" s="48">
        <f>VLOOKUP(N68,$G$2:$H$41,2,FALSE)</f>
        <v>1.1167829692174429</v>
      </c>
      <c r="O45" s="48">
        <f t="shared" ref="O45:AV45" si="86">VLOOKUP(O68,$G$2:$H$41,2,FALSE)</f>
        <v>1.1286424419039354</v>
      </c>
      <c r="P45" s="48">
        <f t="shared" si="86"/>
        <v>1.3336482208986333</v>
      </c>
      <c r="Q45" s="48">
        <f t="shared" si="86"/>
        <v>1.6367601703265737</v>
      </c>
      <c r="R45" s="48">
        <f t="shared" si="86"/>
        <v>0.88893728533535232</v>
      </c>
      <c r="S45" s="48">
        <f t="shared" si="86"/>
        <v>1.6314310654868278</v>
      </c>
      <c r="T45" s="48">
        <f t="shared" si="86"/>
        <v>1.6103878503229421</v>
      </c>
      <c r="U45" s="48">
        <f t="shared" si="86"/>
        <v>1.3057669849559217</v>
      </c>
      <c r="V45" s="48">
        <f t="shared" si="86"/>
        <v>2.2121859008658546</v>
      </c>
      <c r="W45" s="48">
        <f t="shared" si="86"/>
        <v>1.4778740756384479</v>
      </c>
      <c r="X45" s="48">
        <f t="shared" si="86"/>
        <v>1.3306062496615199</v>
      </c>
      <c r="Y45" s="48">
        <f t="shared" si="86"/>
        <v>2.0692520583069309</v>
      </c>
      <c r="Z45" s="48">
        <f t="shared" si="86"/>
        <v>1.3276007631109883</v>
      </c>
      <c r="AA45" s="48">
        <f t="shared" si="86"/>
        <v>1.5666754499144047</v>
      </c>
      <c r="AB45" s="48">
        <f t="shared" si="86"/>
        <v>1.5644525957918956</v>
      </c>
      <c r="AC45" s="48">
        <f t="shared" si="86"/>
        <v>1.0864789042987639</v>
      </c>
      <c r="AD45" s="48">
        <f t="shared" si="86"/>
        <v>0.86941581906165966</v>
      </c>
      <c r="AE45" s="48">
        <f t="shared" si="86"/>
        <v>1.3391674120853785</v>
      </c>
      <c r="AF45" s="48">
        <f t="shared" si="86"/>
        <v>1.9682518170613739</v>
      </c>
      <c r="AG45" s="48">
        <f t="shared" si="86"/>
        <v>1.3348072353983136</v>
      </c>
      <c r="AH45" s="48">
        <f t="shared" si="86"/>
        <v>1.0626193344086952</v>
      </c>
      <c r="AI45" s="48">
        <f t="shared" si="86"/>
        <v>0.96514614787153019</v>
      </c>
      <c r="AJ45" s="48">
        <f t="shared" si="86"/>
        <v>1.3523768344238702</v>
      </c>
      <c r="AK45" s="48">
        <f t="shared" si="86"/>
        <v>1.9121087281900946</v>
      </c>
      <c r="AL45" s="48">
        <f t="shared" si="86"/>
        <v>1.2818253681117855</v>
      </c>
      <c r="AM45" s="48">
        <f t="shared" si="51"/>
        <v>1.6226231549134302</v>
      </c>
      <c r="AN45" s="48">
        <f t="shared" ref="AN45:AS45" si="87">VLOOKUP(AN68,$G$2:$H$41,2,FALSE)</f>
        <v>1.6930244113420343</v>
      </c>
      <c r="AO45" s="48">
        <f t="shared" si="87"/>
        <v>1.8062905368914364</v>
      </c>
      <c r="AP45" s="48">
        <f t="shared" si="87"/>
        <v>1.8099702825266084</v>
      </c>
      <c r="AQ45" s="48">
        <f t="shared" si="87"/>
        <v>1.5959374260572377</v>
      </c>
      <c r="AR45" s="48">
        <f t="shared" si="87"/>
        <v>1.0886778406321527</v>
      </c>
      <c r="AS45" s="48">
        <f t="shared" si="87"/>
        <v>1.3649569623768747</v>
      </c>
      <c r="AT45" s="48">
        <f t="shared" si="44"/>
        <v>1.2195521333637611</v>
      </c>
      <c r="AU45" s="48">
        <f t="shared" si="44"/>
        <v>1.6300144922094408</v>
      </c>
      <c r="AV45" s="48">
        <f t="shared" si="86"/>
        <v>0.92343472519412884</v>
      </c>
      <c r="AW45" s="48">
        <f t="shared" ca="1" si="45"/>
        <v>1.3982099502886247</v>
      </c>
    </row>
    <row r="48" spans="5:50" x14ac:dyDescent="0.25">
      <c r="J48" s="51" t="s">
        <v>0</v>
      </c>
      <c r="K48" s="51">
        <v>1</v>
      </c>
      <c r="L48" s="51">
        <v>2</v>
      </c>
      <c r="M48" s="51">
        <v>3</v>
      </c>
      <c r="N48" s="51">
        <v>4</v>
      </c>
      <c r="O48" s="51">
        <v>5</v>
      </c>
      <c r="P48" s="51">
        <v>6</v>
      </c>
      <c r="Q48" s="51">
        <v>7</v>
      </c>
      <c r="R48" s="51">
        <v>8</v>
      </c>
      <c r="S48" s="51">
        <v>9</v>
      </c>
      <c r="T48" s="51">
        <v>10</v>
      </c>
      <c r="U48" s="51">
        <v>11</v>
      </c>
      <c r="V48" s="51">
        <v>12</v>
      </c>
      <c r="W48" s="51">
        <v>13</v>
      </c>
      <c r="X48" s="51">
        <v>14</v>
      </c>
      <c r="Y48" s="51">
        <v>15</v>
      </c>
      <c r="Z48" s="51">
        <v>16</v>
      </c>
      <c r="AA48" s="51">
        <v>17</v>
      </c>
      <c r="AB48" s="51">
        <v>18</v>
      </c>
      <c r="AC48" s="51">
        <v>19</v>
      </c>
      <c r="AD48" s="51">
        <v>20</v>
      </c>
      <c r="AE48" s="51">
        <v>21</v>
      </c>
      <c r="AF48" s="51">
        <v>22</v>
      </c>
      <c r="AG48" s="51">
        <v>23</v>
      </c>
      <c r="AH48" s="51">
        <v>24</v>
      </c>
      <c r="AI48" s="51">
        <v>25</v>
      </c>
      <c r="AJ48" s="51">
        <v>26</v>
      </c>
      <c r="AK48" s="51">
        <v>27</v>
      </c>
      <c r="AL48" s="51">
        <v>28</v>
      </c>
      <c r="AM48" s="51">
        <v>29</v>
      </c>
      <c r="AN48" s="51">
        <v>30</v>
      </c>
      <c r="AO48" s="51">
        <v>31</v>
      </c>
      <c r="AP48" s="51">
        <v>32</v>
      </c>
      <c r="AQ48" s="51">
        <v>33</v>
      </c>
      <c r="AR48" s="51">
        <v>34</v>
      </c>
      <c r="AS48" s="51">
        <v>35</v>
      </c>
      <c r="AT48" s="51">
        <v>36</v>
      </c>
      <c r="AU48" s="51">
        <v>37</v>
      </c>
      <c r="AV48" s="51">
        <v>38</v>
      </c>
    </row>
    <row r="49" spans="10:48" x14ac:dyDescent="0.25">
      <c r="J49" s="51" t="str">
        <f>Schedule!A2</f>
        <v>ARS</v>
      </c>
      <c r="K49" s="52" t="str">
        <f>Schedule!B2</f>
        <v>@NEW</v>
      </c>
      <c r="L49" s="52" t="str">
        <f>Schedule!C2</f>
        <v>BUR</v>
      </c>
      <c r="M49" s="52" t="str">
        <f>Schedule!D2</f>
        <v>@LIV</v>
      </c>
      <c r="N49" s="52" t="str">
        <f>Schedule!E2</f>
        <v>TOT</v>
      </c>
      <c r="O49" s="52" t="str">
        <f>Schedule!F2</f>
        <v>@WAT</v>
      </c>
      <c r="P49" s="52" t="str">
        <f>Schedule!G2</f>
        <v>AVL</v>
      </c>
      <c r="Q49" s="52" t="str">
        <f>Schedule!H2</f>
        <v>@MUN</v>
      </c>
      <c r="R49" s="52" t="str">
        <f>Schedule!I2</f>
        <v>BOU</v>
      </c>
      <c r="S49" s="52" t="str">
        <f>Schedule!J2</f>
        <v>@SHU</v>
      </c>
      <c r="T49" s="52" t="str">
        <f>Schedule!K2</f>
        <v>CRY</v>
      </c>
      <c r="U49" s="52" t="str">
        <f>Schedule!L2</f>
        <v>WOL</v>
      </c>
      <c r="V49" s="52" t="str">
        <f>Schedule!M2</f>
        <v>@LEI</v>
      </c>
      <c r="W49" s="52" t="str">
        <f>Schedule!N2</f>
        <v>SOU</v>
      </c>
      <c r="X49" s="52" t="str">
        <f>Schedule!O2</f>
        <v>@NOR</v>
      </c>
      <c r="Y49" s="52" t="str">
        <f>Schedule!P2</f>
        <v>BRI</v>
      </c>
      <c r="Z49" s="52" t="str">
        <f>Schedule!Q2</f>
        <v>@WHU</v>
      </c>
      <c r="AA49" s="52" t="str">
        <f>Schedule!R2</f>
        <v>MCI</v>
      </c>
      <c r="AB49" s="52" t="str">
        <f>Schedule!S2</f>
        <v>@EVE</v>
      </c>
      <c r="AC49" s="52" t="str">
        <f>Schedule!T2</f>
        <v>@BOU</v>
      </c>
      <c r="AD49" s="52" t="str">
        <f>Schedule!U2</f>
        <v>CHE</v>
      </c>
      <c r="AE49" s="52" t="str">
        <f>Schedule!V2</f>
        <v>MUN</v>
      </c>
      <c r="AF49" s="52" t="str">
        <f>Schedule!W2</f>
        <v>@CRY</v>
      </c>
      <c r="AG49" s="52" t="str">
        <f>Schedule!X2</f>
        <v>SHU</v>
      </c>
      <c r="AH49" s="52" t="str">
        <f>Schedule!Y2</f>
        <v>@CHE</v>
      </c>
      <c r="AI49" s="52" t="str">
        <f>Schedule!Z2</f>
        <v>@BUR</v>
      </c>
      <c r="AJ49" s="52" t="str">
        <f>Schedule!AA2</f>
        <v>NEW</v>
      </c>
      <c r="AK49" s="52" t="str">
        <f>Schedule!AB2</f>
        <v>EVE</v>
      </c>
      <c r="AL49" s="52" t="str">
        <f>Schedule!AC2</f>
        <v>@MCI</v>
      </c>
      <c r="AM49" s="52" t="str">
        <f>Schedule!AD2</f>
        <v>WHU</v>
      </c>
      <c r="AN49" s="52" t="str">
        <f>Schedule!AE2</f>
        <v>@BRI</v>
      </c>
      <c r="AO49" s="52" t="str">
        <f>Schedule!AF2</f>
        <v>@SOU</v>
      </c>
      <c r="AP49" s="52" t="str">
        <f>Schedule!AG2</f>
        <v>NOR</v>
      </c>
      <c r="AQ49" s="52" t="str">
        <f>Schedule!AH2</f>
        <v>@WOL</v>
      </c>
      <c r="AR49" s="52" t="str">
        <f>Schedule!AI2</f>
        <v>LEI</v>
      </c>
      <c r="AS49" s="52" t="str">
        <f>Schedule!AJ2</f>
        <v>@TOT</v>
      </c>
      <c r="AT49" s="52" t="str">
        <f>Schedule!AK2</f>
        <v>LIV</v>
      </c>
      <c r="AU49" s="52" t="str">
        <f>Schedule!AL2</f>
        <v>@AVL</v>
      </c>
      <c r="AV49" s="52" t="str">
        <f>Schedule!AM2</f>
        <v>WAT</v>
      </c>
    </row>
    <row r="50" spans="10:48" x14ac:dyDescent="0.25">
      <c r="J50" s="51" t="str">
        <f>Schedule!A3</f>
        <v>AVL</v>
      </c>
      <c r="K50" s="52" t="str">
        <f>Schedule!B3</f>
        <v>@TOT</v>
      </c>
      <c r="L50" s="52" t="str">
        <f>Schedule!C3</f>
        <v>BOU</v>
      </c>
      <c r="M50" s="52" t="str">
        <f>Schedule!D3</f>
        <v>EVE</v>
      </c>
      <c r="N50" s="52" t="str">
        <f>Schedule!E3</f>
        <v>@CRY</v>
      </c>
      <c r="O50" s="52" t="str">
        <f>Schedule!F3</f>
        <v>WHU</v>
      </c>
      <c r="P50" s="52" t="str">
        <f>Schedule!G3</f>
        <v>@ARS</v>
      </c>
      <c r="Q50" s="52" t="str">
        <f>Schedule!H3</f>
        <v>BUR</v>
      </c>
      <c r="R50" s="52" t="str">
        <f>Schedule!I3</f>
        <v>@NOR</v>
      </c>
      <c r="S50" s="52" t="str">
        <f>Schedule!J3</f>
        <v>BRI</v>
      </c>
      <c r="T50" s="52" t="str">
        <f>Schedule!K3</f>
        <v>@MCI</v>
      </c>
      <c r="U50" s="52" t="str">
        <f>Schedule!L3</f>
        <v>LIV</v>
      </c>
      <c r="V50" s="52" t="str">
        <f>Schedule!M3</f>
        <v>@WOL</v>
      </c>
      <c r="W50" s="52" t="str">
        <f>Schedule!N3</f>
        <v>NEW</v>
      </c>
      <c r="X50" s="52" t="str">
        <f>Schedule!O3</f>
        <v>@MUN</v>
      </c>
      <c r="Y50" s="52" t="str">
        <f>Schedule!P3</f>
        <v>@CHE</v>
      </c>
      <c r="Z50" s="52" t="str">
        <f>Schedule!Q3</f>
        <v>LEI</v>
      </c>
      <c r="AA50" s="52" t="str">
        <f>Schedule!R3</f>
        <v>@SHU</v>
      </c>
      <c r="AB50" s="52" t="str">
        <f>Schedule!S3</f>
        <v>SOU</v>
      </c>
      <c r="AC50" s="52" t="str">
        <f>Schedule!T3</f>
        <v>NOR</v>
      </c>
      <c r="AD50" s="52" t="str">
        <f>Schedule!U3</f>
        <v>@WAT</v>
      </c>
      <c r="AE50" s="52" t="str">
        <f>Schedule!V3</f>
        <v>@BUR</v>
      </c>
      <c r="AF50" s="52" t="str">
        <f>Schedule!W3</f>
        <v>MCI</v>
      </c>
      <c r="AG50" s="52" t="str">
        <f>Schedule!X3</f>
        <v>@BRI</v>
      </c>
      <c r="AH50" s="52" t="str">
        <f>Schedule!Y3</f>
        <v>WAT</v>
      </c>
      <c r="AI50" s="52" t="str">
        <f>Schedule!Z3</f>
        <v>@BOU</v>
      </c>
      <c r="AJ50" s="52" t="str">
        <f>Schedule!AA3</f>
        <v>TOT</v>
      </c>
      <c r="AK50" s="52" t="str">
        <f>Schedule!AB3</f>
        <v>@SOU</v>
      </c>
      <c r="AL50" s="52" t="str">
        <f>Schedule!AC3</f>
        <v>SHU</v>
      </c>
      <c r="AM50" s="52" t="str">
        <f>Schedule!AD3</f>
        <v>@LEI</v>
      </c>
      <c r="AN50" s="52" t="str">
        <f>Schedule!AE3</f>
        <v>CHE</v>
      </c>
      <c r="AO50" s="52" t="str">
        <f>Schedule!AF3</f>
        <v>@NEW</v>
      </c>
      <c r="AP50" s="52" t="str">
        <f>Schedule!AG3</f>
        <v>WOL</v>
      </c>
      <c r="AQ50" s="52" t="str">
        <f>Schedule!AH3</f>
        <v>@LIV</v>
      </c>
      <c r="AR50" s="52" t="str">
        <f>Schedule!AI3</f>
        <v>MUN</v>
      </c>
      <c r="AS50" s="52" t="str">
        <f>Schedule!AJ3</f>
        <v>CRY</v>
      </c>
      <c r="AT50" s="52" t="str">
        <f>Schedule!AK3</f>
        <v>@EVE</v>
      </c>
      <c r="AU50" s="52" t="str">
        <f>Schedule!AL3</f>
        <v>ARS</v>
      </c>
      <c r="AV50" s="52" t="str">
        <f>Schedule!AM3</f>
        <v>@WHU</v>
      </c>
    </row>
    <row r="51" spans="10:48" x14ac:dyDescent="0.25">
      <c r="J51" s="51" t="str">
        <f>Schedule!A4</f>
        <v>BOU</v>
      </c>
      <c r="K51" s="52" t="str">
        <f>Schedule!B4</f>
        <v>SHU</v>
      </c>
      <c r="L51" s="52" t="str">
        <f>Schedule!C4</f>
        <v>@AVL</v>
      </c>
      <c r="M51" s="52" t="str">
        <f>Schedule!D4</f>
        <v>MCI</v>
      </c>
      <c r="N51" s="52" t="str">
        <f>Schedule!E4</f>
        <v>@LEI</v>
      </c>
      <c r="O51" s="52" t="str">
        <f>Schedule!F4</f>
        <v>EVE</v>
      </c>
      <c r="P51" s="52" t="str">
        <f>Schedule!G4</f>
        <v>@SOU</v>
      </c>
      <c r="Q51" s="52" t="str">
        <f>Schedule!H4</f>
        <v>WHU</v>
      </c>
      <c r="R51" s="52" t="str">
        <f>Schedule!I4</f>
        <v>@ARS</v>
      </c>
      <c r="S51" s="52" t="str">
        <f>Schedule!J4</f>
        <v>NOR</v>
      </c>
      <c r="T51" s="52" t="str">
        <f>Schedule!K4</f>
        <v>@WAT</v>
      </c>
      <c r="U51" s="52" t="str">
        <f>Schedule!L4</f>
        <v>MUN</v>
      </c>
      <c r="V51" s="52" t="str">
        <f>Schedule!M4</f>
        <v>@NEW</v>
      </c>
      <c r="W51" s="52" t="str">
        <f>Schedule!N4</f>
        <v>WOL</v>
      </c>
      <c r="X51" s="52" t="str">
        <f>Schedule!O4</f>
        <v>@TOT</v>
      </c>
      <c r="Y51" s="52" t="str">
        <f>Schedule!P4</f>
        <v>@CRY</v>
      </c>
      <c r="Z51" s="52" t="str">
        <f>Schedule!Q4</f>
        <v>LIV</v>
      </c>
      <c r="AA51" s="52" t="str">
        <f>Schedule!R4</f>
        <v>@CHE</v>
      </c>
      <c r="AB51" s="52" t="str">
        <f>Schedule!S4</f>
        <v>BUR</v>
      </c>
      <c r="AC51" s="52" t="str">
        <f>Schedule!T4</f>
        <v>ARS</v>
      </c>
      <c r="AD51" s="52" t="str">
        <f>Schedule!U4</f>
        <v>@BRI</v>
      </c>
      <c r="AE51" s="52" t="str">
        <f>Schedule!V4</f>
        <v>@WHU</v>
      </c>
      <c r="AF51" s="52" t="str">
        <f>Schedule!W4</f>
        <v>WAT</v>
      </c>
      <c r="AG51" s="52" t="str">
        <f>Schedule!X4</f>
        <v>@NOR</v>
      </c>
      <c r="AH51" s="52" t="str">
        <f>Schedule!Y4</f>
        <v>BRI</v>
      </c>
      <c r="AI51" s="52" t="str">
        <f>Schedule!Z4</f>
        <v>AVL</v>
      </c>
      <c r="AJ51" s="52" t="str">
        <f>Schedule!AA4</f>
        <v>@SHU</v>
      </c>
      <c r="AK51" s="52" t="str">
        <f>Schedule!AB4</f>
        <v>@BUR</v>
      </c>
      <c r="AL51" s="52" t="str">
        <f>Schedule!AC4</f>
        <v>CHE</v>
      </c>
      <c r="AM51" s="52" t="str">
        <f>Schedule!AD4</f>
        <v>@LIV</v>
      </c>
      <c r="AN51" s="52" t="str">
        <f>Schedule!AE4</f>
        <v>CRY</v>
      </c>
      <c r="AO51" s="52" t="str">
        <f>Schedule!AF4</f>
        <v>@WOL</v>
      </c>
      <c r="AP51" s="52" t="str">
        <f>Schedule!AG4</f>
        <v>NEW</v>
      </c>
      <c r="AQ51" s="52" t="str">
        <f>Schedule!AH4</f>
        <v>@MUN</v>
      </c>
      <c r="AR51" s="52" t="str">
        <f>Schedule!AI4</f>
        <v>TOT</v>
      </c>
      <c r="AS51" s="52" t="str">
        <f>Schedule!AJ4</f>
        <v>LEI</v>
      </c>
      <c r="AT51" s="52" t="str">
        <f>Schedule!AK4</f>
        <v>@MCI</v>
      </c>
      <c r="AU51" s="52" t="str">
        <f>Schedule!AL4</f>
        <v>SOU</v>
      </c>
      <c r="AV51" s="52" t="str">
        <f>Schedule!AM4</f>
        <v>@EVE</v>
      </c>
    </row>
    <row r="52" spans="10:48" x14ac:dyDescent="0.25">
      <c r="J52" s="51" t="str">
        <f>Schedule!A5</f>
        <v>BRI</v>
      </c>
      <c r="K52" s="52" t="str">
        <f>Schedule!B5</f>
        <v>@WAT</v>
      </c>
      <c r="L52" s="52" t="str">
        <f>Schedule!C5</f>
        <v>WHU</v>
      </c>
      <c r="M52" s="52" t="str">
        <f>Schedule!D5</f>
        <v>SOU</v>
      </c>
      <c r="N52" s="52" t="str">
        <f>Schedule!E5</f>
        <v>@MCI</v>
      </c>
      <c r="O52" s="52" t="str">
        <f>Schedule!F5</f>
        <v>BUR</v>
      </c>
      <c r="P52" s="52" t="str">
        <f>Schedule!G5</f>
        <v>@NEW</v>
      </c>
      <c r="Q52" s="52" t="str">
        <f>Schedule!H5</f>
        <v>@CHE</v>
      </c>
      <c r="R52" s="52" t="str">
        <f>Schedule!I5</f>
        <v>TOT</v>
      </c>
      <c r="S52" s="52" t="str">
        <f>Schedule!J5</f>
        <v>@AVL</v>
      </c>
      <c r="T52" s="52" t="str">
        <f>Schedule!K5</f>
        <v>EVE</v>
      </c>
      <c r="U52" s="52" t="str">
        <f>Schedule!L5</f>
        <v>NOR</v>
      </c>
      <c r="V52" s="52" t="str">
        <f>Schedule!M5</f>
        <v>@MUN</v>
      </c>
      <c r="W52" s="52" t="str">
        <f>Schedule!N5</f>
        <v>LEI</v>
      </c>
      <c r="X52" s="52" t="str">
        <f>Schedule!O5</f>
        <v>@LIV</v>
      </c>
      <c r="Y52" s="52" t="str">
        <f>Schedule!P5</f>
        <v>@ARS</v>
      </c>
      <c r="Z52" s="52" t="str">
        <f>Schedule!Q5</f>
        <v>WOL</v>
      </c>
      <c r="AA52" s="52" t="str">
        <f>Schedule!R5</f>
        <v>@CRY</v>
      </c>
      <c r="AB52" s="52" t="str">
        <f>Schedule!S5</f>
        <v>SHU</v>
      </c>
      <c r="AC52" s="52" t="str">
        <f>Schedule!T5</f>
        <v>@TOT</v>
      </c>
      <c r="AD52" s="52" t="str">
        <f>Schedule!U5</f>
        <v>BOU</v>
      </c>
      <c r="AE52" s="52" t="str">
        <f>Schedule!V5</f>
        <v>CHE</v>
      </c>
      <c r="AF52" s="52" t="str">
        <f>Schedule!W5</f>
        <v>@EVE</v>
      </c>
      <c r="AG52" s="52" t="str">
        <f>Schedule!X5</f>
        <v>AVL</v>
      </c>
      <c r="AH52" s="52" t="str">
        <f>Schedule!Y5</f>
        <v>@BOU</v>
      </c>
      <c r="AI52" s="52" t="str">
        <f>Schedule!Z5</f>
        <v>@WHU</v>
      </c>
      <c r="AJ52" s="52" t="str">
        <f>Schedule!AA5</f>
        <v>WAT</v>
      </c>
      <c r="AK52" s="52" t="str">
        <f>Schedule!AB5</f>
        <v>@SHU</v>
      </c>
      <c r="AL52" s="52" t="str">
        <f>Schedule!AC5</f>
        <v>CRY</v>
      </c>
      <c r="AM52" s="52" t="str">
        <f>Schedule!AD5</f>
        <v>@WOL</v>
      </c>
      <c r="AN52" s="52" t="str">
        <f>Schedule!AE5</f>
        <v>ARS</v>
      </c>
      <c r="AO52" s="52" t="str">
        <f>Schedule!AF5</f>
        <v>@LEI</v>
      </c>
      <c r="AP52" s="52" t="str">
        <f>Schedule!AG5</f>
        <v>MUN</v>
      </c>
      <c r="AQ52" s="52" t="str">
        <f>Schedule!AH5</f>
        <v>@NOR</v>
      </c>
      <c r="AR52" s="52" t="str">
        <f>Schedule!AI5</f>
        <v>LIV</v>
      </c>
      <c r="AS52" s="52" t="str">
        <f>Schedule!AJ5</f>
        <v>MCI</v>
      </c>
      <c r="AT52" s="52" t="str">
        <f>Schedule!AK5</f>
        <v>@SOU</v>
      </c>
      <c r="AU52" s="52" t="str">
        <f>Schedule!AL5</f>
        <v>NEW</v>
      </c>
      <c r="AV52" s="52" t="str">
        <f>Schedule!AM5</f>
        <v>@BUR</v>
      </c>
    </row>
    <row r="53" spans="10:48" x14ac:dyDescent="0.25">
      <c r="J53" s="51" t="str">
        <f>Schedule!A6</f>
        <v>BUR</v>
      </c>
      <c r="K53" s="52" t="str">
        <f>Schedule!B6</f>
        <v>SOU</v>
      </c>
      <c r="L53" s="52" t="str">
        <f>Schedule!C6</f>
        <v>@ARS</v>
      </c>
      <c r="M53" s="52" t="str">
        <f>Schedule!D6</f>
        <v>@WOL</v>
      </c>
      <c r="N53" s="52" t="str">
        <f>Schedule!E6</f>
        <v>LIV</v>
      </c>
      <c r="O53" s="52" t="str">
        <f>Schedule!F6</f>
        <v>@BRI</v>
      </c>
      <c r="P53" s="52" t="str">
        <f>Schedule!G6</f>
        <v>NOR</v>
      </c>
      <c r="Q53" s="52" t="str">
        <f>Schedule!H6</f>
        <v>@AVL</v>
      </c>
      <c r="R53" s="52" t="str">
        <f>Schedule!I6</f>
        <v>EVE</v>
      </c>
      <c r="S53" s="52" t="str">
        <f>Schedule!J6</f>
        <v>@LEI</v>
      </c>
      <c r="T53" s="52" t="str">
        <f>Schedule!K6</f>
        <v>CHE</v>
      </c>
      <c r="U53" s="52" t="str">
        <f>Schedule!L6</f>
        <v>@SHU</v>
      </c>
      <c r="V53" s="52" t="str">
        <f>Schedule!M6</f>
        <v>WHU</v>
      </c>
      <c r="W53" s="52" t="str">
        <f>Schedule!N6</f>
        <v>@WAT</v>
      </c>
      <c r="X53" s="52" t="str">
        <f>Schedule!O6</f>
        <v>CRY</v>
      </c>
      <c r="Y53" s="52" t="str">
        <f>Schedule!P6</f>
        <v>MCI</v>
      </c>
      <c r="Z53" s="52" t="str">
        <f>Schedule!Q6</f>
        <v>@TOT</v>
      </c>
      <c r="AA53" s="52" t="str">
        <f>Schedule!R6</f>
        <v>NEW</v>
      </c>
      <c r="AB53" s="52" t="str">
        <f>Schedule!S6</f>
        <v>@BOU</v>
      </c>
      <c r="AC53" s="52" t="str">
        <f>Schedule!T6</f>
        <v>@EVE</v>
      </c>
      <c r="AD53" s="52" t="str">
        <f>Schedule!U6</f>
        <v>MUN</v>
      </c>
      <c r="AE53" s="52" t="str">
        <f>Schedule!V6</f>
        <v>AVL</v>
      </c>
      <c r="AF53" s="52" t="str">
        <f>Schedule!W6</f>
        <v>@CHE</v>
      </c>
      <c r="AG53" s="52" t="str">
        <f>Schedule!X6</f>
        <v>LEI</v>
      </c>
      <c r="AH53" s="52" t="str">
        <f>Schedule!Y6</f>
        <v>@MUN</v>
      </c>
      <c r="AI53" s="52" t="str">
        <f>Schedule!Z6</f>
        <v>ARS</v>
      </c>
      <c r="AJ53" s="52" t="str">
        <f>Schedule!AA6</f>
        <v>@SOU</v>
      </c>
      <c r="AK53" s="52" t="str">
        <f>Schedule!AB6</f>
        <v>BOU</v>
      </c>
      <c r="AL53" s="52" t="str">
        <f>Schedule!AC6</f>
        <v>@NEW</v>
      </c>
      <c r="AM53" s="52" t="str">
        <f>Schedule!AD6</f>
        <v>TOT</v>
      </c>
      <c r="AN53" s="52" t="str">
        <f>Schedule!AE6</f>
        <v>@MCI</v>
      </c>
      <c r="AO53" s="52" t="str">
        <f>Schedule!AF6</f>
        <v>WAT</v>
      </c>
      <c r="AP53" s="52" t="str">
        <f>Schedule!AG6</f>
        <v>@CRY</v>
      </c>
      <c r="AQ53" s="52" t="str">
        <f>Schedule!AH6</f>
        <v>SHU</v>
      </c>
      <c r="AR53" s="52" t="str">
        <f>Schedule!AI6</f>
        <v>@WHU</v>
      </c>
      <c r="AS53" s="52" t="str">
        <f>Schedule!AJ6</f>
        <v>@LIV</v>
      </c>
      <c r="AT53" s="52" t="str">
        <f>Schedule!AK6</f>
        <v>WOL</v>
      </c>
      <c r="AU53" s="52" t="str">
        <f>Schedule!AL6</f>
        <v>@NOR</v>
      </c>
      <c r="AV53" s="52" t="str">
        <f>Schedule!AM6</f>
        <v>BRI</v>
      </c>
    </row>
    <row r="54" spans="10:48" x14ac:dyDescent="0.25">
      <c r="J54" s="51" t="str">
        <f>Schedule!A7</f>
        <v>CHE</v>
      </c>
      <c r="K54" s="52" t="str">
        <f>Schedule!B7</f>
        <v>@MUN</v>
      </c>
      <c r="L54" s="52" t="str">
        <f>Schedule!C7</f>
        <v>LEI</v>
      </c>
      <c r="M54" s="52" t="str">
        <f>Schedule!D7</f>
        <v>@NOR</v>
      </c>
      <c r="N54" s="52" t="str">
        <f>Schedule!E7</f>
        <v>SHU</v>
      </c>
      <c r="O54" s="52" t="str">
        <f>Schedule!F7</f>
        <v>@WOL</v>
      </c>
      <c r="P54" s="52" t="str">
        <f>Schedule!G7</f>
        <v>LIV</v>
      </c>
      <c r="Q54" s="52" t="str">
        <f>Schedule!H7</f>
        <v>BRI</v>
      </c>
      <c r="R54" s="52" t="str">
        <f>Schedule!I7</f>
        <v>@SOU</v>
      </c>
      <c r="S54" s="52" t="str">
        <f>Schedule!J7</f>
        <v>NEW</v>
      </c>
      <c r="T54" s="52" t="str">
        <f>Schedule!K7</f>
        <v>@BUR</v>
      </c>
      <c r="U54" s="52" t="str">
        <f>Schedule!L7</f>
        <v>@WAT</v>
      </c>
      <c r="V54" s="52" t="str">
        <f>Schedule!M7</f>
        <v>CRY</v>
      </c>
      <c r="W54" s="52" t="str">
        <f>Schedule!N7</f>
        <v>@MCI</v>
      </c>
      <c r="X54" s="52" t="str">
        <f>Schedule!O7</f>
        <v>WHU</v>
      </c>
      <c r="Y54" s="52" t="str">
        <f>Schedule!P7</f>
        <v>AVL</v>
      </c>
      <c r="Z54" s="52" t="str">
        <f>Schedule!Q7</f>
        <v>@EVE</v>
      </c>
      <c r="AA54" s="52" t="str">
        <f>Schedule!R7</f>
        <v>BOU</v>
      </c>
      <c r="AB54" s="52" t="str">
        <f>Schedule!S7</f>
        <v>@TOT</v>
      </c>
      <c r="AC54" s="52" t="str">
        <f>Schedule!T7</f>
        <v>SOU</v>
      </c>
      <c r="AD54" s="52" t="str">
        <f>Schedule!U7</f>
        <v>@ARS</v>
      </c>
      <c r="AE54" s="52" t="str">
        <f>Schedule!V7</f>
        <v>@BRI</v>
      </c>
      <c r="AF54" s="52" t="str">
        <f>Schedule!W7</f>
        <v>BUR</v>
      </c>
      <c r="AG54" s="52" t="str">
        <f>Schedule!X7</f>
        <v>@NEW</v>
      </c>
      <c r="AH54" s="52" t="str">
        <f>Schedule!Y7</f>
        <v>ARS</v>
      </c>
      <c r="AI54" s="52" t="str">
        <f>Schedule!Z7</f>
        <v>@LEI</v>
      </c>
      <c r="AJ54" s="52" t="str">
        <f>Schedule!AA7</f>
        <v>MUN</v>
      </c>
      <c r="AK54" s="52" t="str">
        <f>Schedule!AB7</f>
        <v>TOT</v>
      </c>
      <c r="AL54" s="52" t="str">
        <f>Schedule!AC7</f>
        <v>@BOU</v>
      </c>
      <c r="AM54" s="52" t="str">
        <f>Schedule!AD7</f>
        <v>EVE</v>
      </c>
      <c r="AN54" s="52" t="str">
        <f>Schedule!AE7</f>
        <v>@AVL</v>
      </c>
      <c r="AO54" s="52" t="str">
        <f>Schedule!AF7</f>
        <v>MCI</v>
      </c>
      <c r="AP54" s="52" t="str">
        <f>Schedule!AG7</f>
        <v>@WHU</v>
      </c>
      <c r="AQ54" s="52" t="str">
        <f>Schedule!AH7</f>
        <v>WAT</v>
      </c>
      <c r="AR54" s="52" t="str">
        <f>Schedule!AI7</f>
        <v>@CRY</v>
      </c>
      <c r="AS54" s="52" t="str">
        <f>Schedule!AJ7</f>
        <v>@SHU</v>
      </c>
      <c r="AT54" s="52" t="str">
        <f>Schedule!AK7</f>
        <v>NOR</v>
      </c>
      <c r="AU54" s="52" t="str">
        <f>Schedule!AL7</f>
        <v>@LIV</v>
      </c>
      <c r="AV54" s="52" t="str">
        <f>Schedule!AM7</f>
        <v>WOL</v>
      </c>
    </row>
    <row r="55" spans="10:48" x14ac:dyDescent="0.25">
      <c r="J55" s="51" t="str">
        <f>Schedule!A8</f>
        <v>CRY</v>
      </c>
      <c r="K55" s="52" t="str">
        <f>Schedule!B8</f>
        <v>EVE</v>
      </c>
      <c r="L55" s="52" t="str">
        <f>Schedule!C8</f>
        <v>@SHU</v>
      </c>
      <c r="M55" s="52" t="str">
        <f>Schedule!D8</f>
        <v>@MUN</v>
      </c>
      <c r="N55" s="52" t="str">
        <f>Schedule!E8</f>
        <v>AVL</v>
      </c>
      <c r="O55" s="52" t="str">
        <f>Schedule!F8</f>
        <v>@TOT</v>
      </c>
      <c r="P55" s="52" t="str">
        <f>Schedule!G8</f>
        <v>WOL</v>
      </c>
      <c r="Q55" s="52" t="str">
        <f>Schedule!H8</f>
        <v>NOR</v>
      </c>
      <c r="R55" s="52" t="str">
        <f>Schedule!I8</f>
        <v>@WHU</v>
      </c>
      <c r="S55" s="52" t="str">
        <f>Schedule!J8</f>
        <v>MCI</v>
      </c>
      <c r="T55" s="52" t="str">
        <f>Schedule!K8</f>
        <v>@ARS</v>
      </c>
      <c r="U55" s="52" t="str">
        <f>Schedule!L8</f>
        <v>LEI</v>
      </c>
      <c r="V55" s="52" t="str">
        <f>Schedule!M8</f>
        <v>@CHE</v>
      </c>
      <c r="W55" s="52" t="str">
        <f>Schedule!N8</f>
        <v>LIV</v>
      </c>
      <c r="X55" s="52" t="str">
        <f>Schedule!O8</f>
        <v>@BUR</v>
      </c>
      <c r="Y55" s="52" t="str">
        <f>Schedule!P8</f>
        <v>BOU</v>
      </c>
      <c r="Z55" s="52" t="str">
        <f>Schedule!Q8</f>
        <v>@WAT</v>
      </c>
      <c r="AA55" s="52" t="str">
        <f>Schedule!R8</f>
        <v>BRI</v>
      </c>
      <c r="AB55" s="52" t="str">
        <f>Schedule!S8</f>
        <v>@NEW</v>
      </c>
      <c r="AC55" s="52" t="str">
        <f>Schedule!T8</f>
        <v>WHU</v>
      </c>
      <c r="AD55" s="52" t="str">
        <f>Schedule!U8</f>
        <v>@SOU</v>
      </c>
      <c r="AE55" s="52" t="str">
        <f>Schedule!V8</f>
        <v>@NOR</v>
      </c>
      <c r="AF55" s="52" t="str">
        <f>Schedule!W8</f>
        <v>ARS</v>
      </c>
      <c r="AG55" s="52" t="str">
        <f>Schedule!X8</f>
        <v>@MCI</v>
      </c>
      <c r="AH55" s="52" t="str">
        <f>Schedule!Y8</f>
        <v>SOU</v>
      </c>
      <c r="AI55" s="52" t="str">
        <f>Schedule!Z8</f>
        <v>SHU</v>
      </c>
      <c r="AJ55" s="52" t="str">
        <f>Schedule!AA8</f>
        <v>@EVE</v>
      </c>
      <c r="AK55" s="52" t="str">
        <f>Schedule!AB8</f>
        <v>NEW</v>
      </c>
      <c r="AL55" s="52" t="str">
        <f>Schedule!AC8</f>
        <v>@BRI</v>
      </c>
      <c r="AM55" s="52" t="str">
        <f>Schedule!AD8</f>
        <v>WAT</v>
      </c>
      <c r="AN55" s="52" t="str">
        <f>Schedule!AE8</f>
        <v>@BOU</v>
      </c>
      <c r="AO55" s="52" t="str">
        <f>Schedule!AF8</f>
        <v>@LIV</v>
      </c>
      <c r="AP55" s="52" t="str">
        <f>Schedule!AG8</f>
        <v>BUR</v>
      </c>
      <c r="AQ55" s="52" t="str">
        <f>Schedule!AH8</f>
        <v>@LEI</v>
      </c>
      <c r="AR55" s="52" t="str">
        <f>Schedule!AI8</f>
        <v>CHE</v>
      </c>
      <c r="AS55" s="52" t="str">
        <f>Schedule!AJ8</f>
        <v>@AVL</v>
      </c>
      <c r="AT55" s="52" t="str">
        <f>Schedule!AK8</f>
        <v>MUN</v>
      </c>
      <c r="AU55" s="52" t="str">
        <f>Schedule!AL8</f>
        <v>@WOL</v>
      </c>
      <c r="AV55" s="52" t="str">
        <f>Schedule!AM8</f>
        <v>TOT</v>
      </c>
    </row>
    <row r="56" spans="10:48" x14ac:dyDescent="0.25">
      <c r="J56" s="51" t="str">
        <f>Schedule!A9</f>
        <v>EVE</v>
      </c>
      <c r="K56" s="52" t="str">
        <f>Schedule!B9</f>
        <v>@CRY</v>
      </c>
      <c r="L56" s="52" t="str">
        <f>Schedule!C9</f>
        <v>WAT</v>
      </c>
      <c r="M56" s="52" t="str">
        <f>Schedule!D9</f>
        <v>@AVL</v>
      </c>
      <c r="N56" s="52" t="str">
        <f>Schedule!E9</f>
        <v>WOL</v>
      </c>
      <c r="O56" s="52" t="str">
        <f>Schedule!F9</f>
        <v>@BOU</v>
      </c>
      <c r="P56" s="52" t="str">
        <f>Schedule!G9</f>
        <v>SHU</v>
      </c>
      <c r="Q56" s="52" t="str">
        <f>Schedule!H9</f>
        <v>MCI</v>
      </c>
      <c r="R56" s="52" t="str">
        <f>Schedule!I9</f>
        <v>@BUR</v>
      </c>
      <c r="S56" s="52" t="str">
        <f>Schedule!J9</f>
        <v>WHU</v>
      </c>
      <c r="T56" s="52" t="str">
        <f>Schedule!K9</f>
        <v>@BRI</v>
      </c>
      <c r="U56" s="52" t="str">
        <f>Schedule!L9</f>
        <v>TOT</v>
      </c>
      <c r="V56" s="52" t="str">
        <f>Schedule!M9</f>
        <v>@SOU</v>
      </c>
      <c r="W56" s="52" t="str">
        <f>Schedule!N9</f>
        <v>NOR</v>
      </c>
      <c r="X56" s="52" t="str">
        <f>Schedule!O9</f>
        <v>@LEI</v>
      </c>
      <c r="Y56" s="52" t="str">
        <f>Schedule!P9</f>
        <v>@LIV</v>
      </c>
      <c r="Z56" s="52" t="str">
        <f>Schedule!Q9</f>
        <v>CHE</v>
      </c>
      <c r="AA56" s="52" t="str">
        <f>Schedule!R9</f>
        <v>@MUN</v>
      </c>
      <c r="AB56" s="52" t="str">
        <f>Schedule!S9</f>
        <v>ARS</v>
      </c>
      <c r="AC56" s="52" t="str">
        <f>Schedule!T9</f>
        <v>BUR</v>
      </c>
      <c r="AD56" s="52" t="str">
        <f>Schedule!U9</f>
        <v>@NEW</v>
      </c>
      <c r="AE56" s="52" t="str">
        <f>Schedule!V9</f>
        <v>@MCI</v>
      </c>
      <c r="AF56" s="52" t="str">
        <f>Schedule!W9</f>
        <v>BRI</v>
      </c>
      <c r="AG56" s="52" t="str">
        <f>Schedule!X9</f>
        <v>@WHU</v>
      </c>
      <c r="AH56" s="52" t="str">
        <f>Schedule!Y9</f>
        <v>NEW</v>
      </c>
      <c r="AI56" s="52" t="str">
        <f>Schedule!Z9</f>
        <v>@WAT</v>
      </c>
      <c r="AJ56" s="52" t="str">
        <f>Schedule!AA9</f>
        <v>CRY</v>
      </c>
      <c r="AK56" s="52" t="str">
        <f>Schedule!AB9</f>
        <v>@ARS</v>
      </c>
      <c r="AL56" s="52" t="str">
        <f>Schedule!AC9</f>
        <v>MUN</v>
      </c>
      <c r="AM56" s="52" t="str">
        <f>Schedule!AD9</f>
        <v>@CHE</v>
      </c>
      <c r="AN56" s="52" t="str">
        <f>Schedule!AE9</f>
        <v>LIV</v>
      </c>
      <c r="AO56" s="52" t="str">
        <f>Schedule!AF9</f>
        <v>@NOR</v>
      </c>
      <c r="AP56" s="52" t="str">
        <f>Schedule!AG9</f>
        <v>LEI</v>
      </c>
      <c r="AQ56" s="52" t="str">
        <f>Schedule!AH9</f>
        <v>@TOT</v>
      </c>
      <c r="AR56" s="52" t="str">
        <f>Schedule!AI9</f>
        <v>SOU</v>
      </c>
      <c r="AS56" s="52" t="str">
        <f>Schedule!AJ9</f>
        <v>@WOL</v>
      </c>
      <c r="AT56" s="52" t="str">
        <f>Schedule!AK9</f>
        <v>AVL</v>
      </c>
      <c r="AU56" s="52" t="str">
        <f>Schedule!AL9</f>
        <v>@SHU</v>
      </c>
      <c r="AV56" s="52" t="str">
        <f>Schedule!AM9</f>
        <v>BOU</v>
      </c>
    </row>
    <row r="57" spans="10:48" x14ac:dyDescent="0.25">
      <c r="J57" s="51" t="str">
        <f>Schedule!A10</f>
        <v>LEI</v>
      </c>
      <c r="K57" s="52" t="str">
        <f>Schedule!B10</f>
        <v>WOL</v>
      </c>
      <c r="L57" s="52" t="str">
        <f>Schedule!C10</f>
        <v>@CHE</v>
      </c>
      <c r="M57" s="52" t="str">
        <f>Schedule!D10</f>
        <v>@SHU</v>
      </c>
      <c r="N57" s="52" t="str">
        <f>Schedule!E10</f>
        <v>BOU</v>
      </c>
      <c r="O57" s="52" t="str">
        <f>Schedule!F10</f>
        <v>@MUN</v>
      </c>
      <c r="P57" s="52" t="str">
        <f>Schedule!G10</f>
        <v>TOT</v>
      </c>
      <c r="Q57" s="52" t="str">
        <f>Schedule!H10</f>
        <v>NEW</v>
      </c>
      <c r="R57" s="52" t="str">
        <f>Schedule!I10</f>
        <v>@LIV</v>
      </c>
      <c r="S57" s="52" t="str">
        <f>Schedule!J10</f>
        <v>BUR</v>
      </c>
      <c r="T57" s="52" t="str">
        <f>Schedule!K10</f>
        <v>@SOU</v>
      </c>
      <c r="U57" s="52" t="str">
        <f>Schedule!L10</f>
        <v>@CRY</v>
      </c>
      <c r="V57" s="52" t="str">
        <f>Schedule!M10</f>
        <v>ARS</v>
      </c>
      <c r="W57" s="52" t="str">
        <f>Schedule!N10</f>
        <v>@BRI</v>
      </c>
      <c r="X57" s="52" t="str">
        <f>Schedule!O10</f>
        <v>EVE</v>
      </c>
      <c r="Y57" s="52" t="str">
        <f>Schedule!P10</f>
        <v>WAT</v>
      </c>
      <c r="Z57" s="52" t="str">
        <f>Schedule!Q10</f>
        <v>@AVL</v>
      </c>
      <c r="AA57" s="52" t="str">
        <f>Schedule!R10</f>
        <v>NOR</v>
      </c>
      <c r="AB57" s="52" t="str">
        <f>Schedule!S10</f>
        <v>@MCI</v>
      </c>
      <c r="AC57" s="52" t="str">
        <f>Schedule!T10</f>
        <v>LIV</v>
      </c>
      <c r="AD57" s="52" t="str">
        <f>Schedule!U10</f>
        <v>@WHU</v>
      </c>
      <c r="AE57" s="52" t="str">
        <f>Schedule!V10</f>
        <v>@NEW</v>
      </c>
      <c r="AF57" s="52" t="str">
        <f>Schedule!W10</f>
        <v>SOU</v>
      </c>
      <c r="AG57" s="52" t="str">
        <f>Schedule!X10</f>
        <v>@BUR</v>
      </c>
      <c r="AH57" s="52" t="str">
        <f>Schedule!Y10</f>
        <v>WHU</v>
      </c>
      <c r="AI57" s="52" t="str">
        <f>Schedule!Z10</f>
        <v>CHE</v>
      </c>
      <c r="AJ57" s="52" t="str">
        <f>Schedule!AA10</f>
        <v>@WOL</v>
      </c>
      <c r="AK57" s="52" t="str">
        <f>Schedule!AB10</f>
        <v>MCI</v>
      </c>
      <c r="AL57" s="52" t="str">
        <f>Schedule!AC10</f>
        <v>@NOR</v>
      </c>
      <c r="AM57" s="52" t="str">
        <f>Schedule!AD10</f>
        <v>AVL</v>
      </c>
      <c r="AN57" s="52" t="str">
        <f>Schedule!AE10</f>
        <v>@WAT</v>
      </c>
      <c r="AO57" s="52" t="str">
        <f>Schedule!AF10</f>
        <v>BRI</v>
      </c>
      <c r="AP57" s="52" t="str">
        <f>Schedule!AG10</f>
        <v>@EVE</v>
      </c>
      <c r="AQ57" s="52" t="str">
        <f>Schedule!AH10</f>
        <v>CRY</v>
      </c>
      <c r="AR57" s="52" t="str">
        <f>Schedule!AI10</f>
        <v>@ARS</v>
      </c>
      <c r="AS57" s="52" t="str">
        <f>Schedule!AJ10</f>
        <v>@BOU</v>
      </c>
      <c r="AT57" s="52" t="str">
        <f>Schedule!AK10</f>
        <v>SHU</v>
      </c>
      <c r="AU57" s="52" t="str">
        <f>Schedule!AL10</f>
        <v>@TOT</v>
      </c>
      <c r="AV57" s="52" t="str">
        <f>Schedule!AM10</f>
        <v>MUN</v>
      </c>
    </row>
    <row r="58" spans="10:48" x14ac:dyDescent="0.25">
      <c r="J58" s="51" t="str">
        <f>Schedule!A11</f>
        <v>LIV</v>
      </c>
      <c r="K58" s="52" t="str">
        <f>Schedule!B11</f>
        <v>NOR</v>
      </c>
      <c r="L58" s="52" t="str">
        <f>Schedule!C11</f>
        <v>@SOU</v>
      </c>
      <c r="M58" s="52" t="str">
        <f>Schedule!D11</f>
        <v>ARS</v>
      </c>
      <c r="N58" s="52" t="str">
        <f>Schedule!E11</f>
        <v>@BUR</v>
      </c>
      <c r="O58" s="52" t="str">
        <f>Schedule!F11</f>
        <v>NEW</v>
      </c>
      <c r="P58" s="52" t="str">
        <f>Schedule!G11</f>
        <v>@CHE</v>
      </c>
      <c r="Q58" s="52" t="str">
        <f>Schedule!H11</f>
        <v>@SHU</v>
      </c>
      <c r="R58" s="52" t="str">
        <f>Schedule!I11</f>
        <v>LEI</v>
      </c>
      <c r="S58" s="52" t="str">
        <f>Schedule!J11</f>
        <v>@MUN</v>
      </c>
      <c r="T58" s="52" t="str">
        <f>Schedule!K11</f>
        <v>TOT</v>
      </c>
      <c r="U58" s="52" t="str">
        <f>Schedule!L11</f>
        <v>@AVL</v>
      </c>
      <c r="V58" s="52" t="str">
        <f>Schedule!M11</f>
        <v>MCI</v>
      </c>
      <c r="W58" s="52" t="str">
        <f>Schedule!N11</f>
        <v>@CRY</v>
      </c>
      <c r="X58" s="52" t="str">
        <f>Schedule!O11</f>
        <v>BRI</v>
      </c>
      <c r="Y58" s="52" t="str">
        <f>Schedule!P11</f>
        <v>EVE</v>
      </c>
      <c r="Z58" s="52" t="str">
        <f>Schedule!Q11</f>
        <v>@BOU</v>
      </c>
      <c r="AA58" s="52" t="str">
        <f>Schedule!R11</f>
        <v>WAT</v>
      </c>
      <c r="AB58" s="52" t="str">
        <f>Schedule!S11</f>
        <v>@WHU</v>
      </c>
      <c r="AC58" s="52" t="str">
        <f>Schedule!T11</f>
        <v>@LEI</v>
      </c>
      <c r="AD58" s="52" t="str">
        <f>Schedule!U11</f>
        <v>WOL</v>
      </c>
      <c r="AE58" s="52" t="str">
        <f>Schedule!V11</f>
        <v>SHU</v>
      </c>
      <c r="AF58" s="52" t="str">
        <f>Schedule!W11</f>
        <v>@TOT</v>
      </c>
      <c r="AG58" s="52" t="str">
        <f>Schedule!X11</f>
        <v>MUN</v>
      </c>
      <c r="AH58" s="52" t="str">
        <f>Schedule!Y11</f>
        <v>@WOL</v>
      </c>
      <c r="AI58" s="52" t="str">
        <f>Schedule!Z11</f>
        <v>SOU</v>
      </c>
      <c r="AJ58" s="52" t="str">
        <f>Schedule!AA11</f>
        <v>@NOR</v>
      </c>
      <c r="AK58" s="52" t="str">
        <f>Schedule!AB11</f>
        <v>WHU</v>
      </c>
      <c r="AL58" s="52" t="str">
        <f>Schedule!AC11</f>
        <v>@WAT</v>
      </c>
      <c r="AM58" s="52" t="str">
        <f>Schedule!AD11</f>
        <v>BOU</v>
      </c>
      <c r="AN58" s="52" t="str">
        <f>Schedule!AE11</f>
        <v>@EVE</v>
      </c>
      <c r="AO58" s="52" t="str">
        <f>Schedule!AF11</f>
        <v>CRY</v>
      </c>
      <c r="AP58" s="52" t="str">
        <f>Schedule!AG11</f>
        <v>@MCI</v>
      </c>
      <c r="AQ58" s="52" t="str">
        <f>Schedule!AH11</f>
        <v>AVL</v>
      </c>
      <c r="AR58" s="52" t="str">
        <f>Schedule!AI11</f>
        <v>@BRI</v>
      </c>
      <c r="AS58" s="52" t="str">
        <f>Schedule!AJ11</f>
        <v>BUR</v>
      </c>
      <c r="AT58" s="52" t="str">
        <f>Schedule!AK11</f>
        <v>@ARS</v>
      </c>
      <c r="AU58" s="52" t="str">
        <f>Schedule!AL11</f>
        <v>CHE</v>
      </c>
      <c r="AV58" s="52" t="str">
        <f>Schedule!AM11</f>
        <v>@NEW</v>
      </c>
    </row>
    <row r="59" spans="10:48" x14ac:dyDescent="0.25">
      <c r="J59" s="51" t="str">
        <f>Schedule!A12</f>
        <v>MCI</v>
      </c>
      <c r="K59" s="52" t="str">
        <f>Schedule!B12</f>
        <v>@WHU</v>
      </c>
      <c r="L59" s="52" t="str">
        <f>Schedule!C12</f>
        <v>TOT</v>
      </c>
      <c r="M59" s="52" t="str">
        <f>Schedule!D12</f>
        <v>@BOU</v>
      </c>
      <c r="N59" s="52" t="str">
        <f>Schedule!E12</f>
        <v>BRI</v>
      </c>
      <c r="O59" s="52" t="str">
        <f>Schedule!F12</f>
        <v>@NOR</v>
      </c>
      <c r="P59" s="52" t="str">
        <f>Schedule!G12</f>
        <v>WAT</v>
      </c>
      <c r="Q59" s="52" t="str">
        <f>Schedule!H12</f>
        <v>@EVE</v>
      </c>
      <c r="R59" s="52" t="str">
        <f>Schedule!I12</f>
        <v>WOL</v>
      </c>
      <c r="S59" s="52" t="str">
        <f>Schedule!J12</f>
        <v>@CRY</v>
      </c>
      <c r="T59" s="52" t="str">
        <f>Schedule!K12</f>
        <v>AVL</v>
      </c>
      <c r="U59" s="52" t="str">
        <f>Schedule!L12</f>
        <v>SOU</v>
      </c>
      <c r="V59" s="52" t="str">
        <f>Schedule!M12</f>
        <v>@LIV</v>
      </c>
      <c r="W59" s="52" t="str">
        <f>Schedule!N12</f>
        <v>CHE</v>
      </c>
      <c r="X59" s="52" t="str">
        <f>Schedule!O12</f>
        <v>@NEW</v>
      </c>
      <c r="Y59" s="52" t="str">
        <f>Schedule!P12</f>
        <v>@BUR</v>
      </c>
      <c r="Z59" s="52" t="str">
        <f>Schedule!Q12</f>
        <v>MUN</v>
      </c>
      <c r="AA59" s="52" t="str">
        <f>Schedule!R12</f>
        <v>@ARS</v>
      </c>
      <c r="AB59" s="52" t="str">
        <f>Schedule!S12</f>
        <v>LEI</v>
      </c>
      <c r="AC59" s="52" t="str">
        <f>Schedule!T12</f>
        <v>@WOL</v>
      </c>
      <c r="AD59" s="52" t="str">
        <f>Schedule!U12</f>
        <v>SHU</v>
      </c>
      <c r="AE59" s="52" t="str">
        <f>Schedule!V12</f>
        <v>EVE</v>
      </c>
      <c r="AF59" s="52" t="str">
        <f>Schedule!W12</f>
        <v>@AVL</v>
      </c>
      <c r="AG59" s="52" t="str">
        <f>Schedule!X12</f>
        <v>CRY</v>
      </c>
      <c r="AH59" s="52" t="str">
        <f>Schedule!Y12</f>
        <v>@SHU</v>
      </c>
      <c r="AI59" s="52" t="str">
        <f>Schedule!Z12</f>
        <v>@TOT</v>
      </c>
      <c r="AJ59" s="52" t="str">
        <f>Schedule!AA12</f>
        <v>WHU</v>
      </c>
      <c r="AK59" s="52" t="str">
        <f>Schedule!AB12</f>
        <v>@LEI</v>
      </c>
      <c r="AL59" s="52" t="str">
        <f>Schedule!AC12</f>
        <v>ARS</v>
      </c>
      <c r="AM59" s="52" t="str">
        <f>Schedule!AD12</f>
        <v>@MUN</v>
      </c>
      <c r="AN59" s="52" t="str">
        <f>Schedule!AE12</f>
        <v>BUR</v>
      </c>
      <c r="AO59" s="52" t="str">
        <f>Schedule!AF12</f>
        <v>@CHE</v>
      </c>
      <c r="AP59" s="52" t="str">
        <f>Schedule!AG12</f>
        <v>LIV</v>
      </c>
      <c r="AQ59" s="52" t="str">
        <f>Schedule!AH12</f>
        <v>@SOU</v>
      </c>
      <c r="AR59" s="52" t="str">
        <f>Schedule!AI12</f>
        <v>NEW</v>
      </c>
      <c r="AS59" s="52" t="str">
        <f>Schedule!AJ12</f>
        <v>@BRI</v>
      </c>
      <c r="AT59" s="52" t="str">
        <f>Schedule!AK12</f>
        <v>BOU</v>
      </c>
      <c r="AU59" s="52" t="str">
        <f>Schedule!AL12</f>
        <v>@WAT</v>
      </c>
      <c r="AV59" s="52" t="str">
        <f>Schedule!AM12</f>
        <v>NOR</v>
      </c>
    </row>
    <row r="60" spans="10:48" x14ac:dyDescent="0.25">
      <c r="J60" s="51" t="str">
        <f>Schedule!A13</f>
        <v>MUN</v>
      </c>
      <c r="K60" s="52" t="str">
        <f>Schedule!B13</f>
        <v>CHE</v>
      </c>
      <c r="L60" s="52" t="str">
        <f>Schedule!C13</f>
        <v>@WOL</v>
      </c>
      <c r="M60" s="52" t="str">
        <f>Schedule!D13</f>
        <v>CRY</v>
      </c>
      <c r="N60" s="52" t="str">
        <f>Schedule!E13</f>
        <v>@SOU</v>
      </c>
      <c r="O60" s="52" t="str">
        <f>Schedule!F13</f>
        <v>LEI</v>
      </c>
      <c r="P60" s="52" t="str">
        <f>Schedule!G13</f>
        <v>@WHU</v>
      </c>
      <c r="Q60" s="52" t="str">
        <f>Schedule!H13</f>
        <v>ARS</v>
      </c>
      <c r="R60" s="52" t="str">
        <f>Schedule!I13</f>
        <v>@NEW</v>
      </c>
      <c r="S60" s="52" t="str">
        <f>Schedule!J13</f>
        <v>LIV</v>
      </c>
      <c r="T60" s="52" t="str">
        <f>Schedule!K13</f>
        <v>@NOR</v>
      </c>
      <c r="U60" s="52" t="str">
        <f>Schedule!L13</f>
        <v>@BOU</v>
      </c>
      <c r="V60" s="52" t="str">
        <f>Schedule!M13</f>
        <v>BRI</v>
      </c>
      <c r="W60" s="52" t="str">
        <f>Schedule!N13</f>
        <v>@SHU</v>
      </c>
      <c r="X60" s="52" t="str">
        <f>Schedule!O13</f>
        <v>AVL</v>
      </c>
      <c r="Y60" s="52" t="str">
        <f>Schedule!P13</f>
        <v>TOT</v>
      </c>
      <c r="Z60" s="52" t="str">
        <f>Schedule!Q13</f>
        <v>@MCI</v>
      </c>
      <c r="AA60" s="52" t="str">
        <f>Schedule!R13</f>
        <v>EVE</v>
      </c>
      <c r="AB60" s="52" t="str">
        <f>Schedule!S13</f>
        <v>@WAT</v>
      </c>
      <c r="AC60" s="52" t="str">
        <f>Schedule!T13</f>
        <v>NEW</v>
      </c>
      <c r="AD60" s="52" t="str">
        <f>Schedule!U13</f>
        <v>@BUR</v>
      </c>
      <c r="AE60" s="52" t="str">
        <f>Schedule!V13</f>
        <v>@ARS</v>
      </c>
      <c r="AF60" s="52" t="str">
        <f>Schedule!W13</f>
        <v>NOR</v>
      </c>
      <c r="AG60" s="52" t="str">
        <f>Schedule!X13</f>
        <v>@LIV</v>
      </c>
      <c r="AH60" s="52" t="str">
        <f>Schedule!Y13</f>
        <v>BUR</v>
      </c>
      <c r="AI60" s="52" t="str">
        <f>Schedule!Z13</f>
        <v>WOL</v>
      </c>
      <c r="AJ60" s="52" t="str">
        <f>Schedule!AA13</f>
        <v>@CHE</v>
      </c>
      <c r="AK60" s="52" t="str">
        <f>Schedule!AB13</f>
        <v>WAT</v>
      </c>
      <c r="AL60" s="52" t="str">
        <f>Schedule!AC13</f>
        <v>@EVE</v>
      </c>
      <c r="AM60" s="52" t="str">
        <f>Schedule!AD13</f>
        <v>MCI</v>
      </c>
      <c r="AN60" s="52" t="str">
        <f>Schedule!AE13</f>
        <v>@TOT</v>
      </c>
      <c r="AO60" s="52" t="str">
        <f>Schedule!AF13</f>
        <v>SHU</v>
      </c>
      <c r="AP60" s="52" t="str">
        <f>Schedule!AG13</f>
        <v>@BRI</v>
      </c>
      <c r="AQ60" s="52" t="str">
        <f>Schedule!AH13</f>
        <v>BOU</v>
      </c>
      <c r="AR60" s="52" t="str">
        <f>Schedule!AI13</f>
        <v>@AVL</v>
      </c>
      <c r="AS60" s="52" t="str">
        <f>Schedule!AJ13</f>
        <v>SOU</v>
      </c>
      <c r="AT60" s="52" t="str">
        <f>Schedule!AK13</f>
        <v>@CRY</v>
      </c>
      <c r="AU60" s="52" t="str">
        <f>Schedule!AL13</f>
        <v>WHU</v>
      </c>
      <c r="AV60" s="52" t="str">
        <f>Schedule!AM13</f>
        <v>@LEI</v>
      </c>
    </row>
    <row r="61" spans="10:48" x14ac:dyDescent="0.25">
      <c r="J61" s="51" t="str">
        <f>Schedule!A14</f>
        <v>NEW</v>
      </c>
      <c r="K61" s="52" t="str">
        <f>Schedule!B14</f>
        <v>ARS</v>
      </c>
      <c r="L61" s="52" t="str">
        <f>Schedule!C14</f>
        <v>@NOR</v>
      </c>
      <c r="M61" s="52" t="str">
        <f>Schedule!D14</f>
        <v>@TOT</v>
      </c>
      <c r="N61" s="52" t="str">
        <f>Schedule!E14</f>
        <v>WAT</v>
      </c>
      <c r="O61" s="52" t="str">
        <f>Schedule!F14</f>
        <v>@LIV</v>
      </c>
      <c r="P61" s="52" t="str">
        <f>Schedule!G14</f>
        <v>BRI</v>
      </c>
      <c r="Q61" s="52" t="str">
        <f>Schedule!H14</f>
        <v>@LEI</v>
      </c>
      <c r="R61" s="52" t="str">
        <f>Schedule!I14</f>
        <v>MUN</v>
      </c>
      <c r="S61" s="52" t="str">
        <f>Schedule!J14</f>
        <v>@CHE</v>
      </c>
      <c r="T61" s="52" t="str">
        <f>Schedule!K14</f>
        <v>WOL</v>
      </c>
      <c r="U61" s="52" t="str">
        <f>Schedule!L14</f>
        <v>@WHU</v>
      </c>
      <c r="V61" s="52" t="str">
        <f>Schedule!M14</f>
        <v>BOU</v>
      </c>
      <c r="W61" s="52" t="str">
        <f>Schedule!N14</f>
        <v>@AVL</v>
      </c>
      <c r="X61" s="52" t="str">
        <f>Schedule!O14</f>
        <v>MCI</v>
      </c>
      <c r="Y61" s="52" t="str">
        <f>Schedule!P14</f>
        <v>@SHU</v>
      </c>
      <c r="Z61" s="52" t="str">
        <f>Schedule!Q14</f>
        <v>SOU</v>
      </c>
      <c r="AA61" s="52" t="str">
        <f>Schedule!R14</f>
        <v>@BUR</v>
      </c>
      <c r="AB61" s="52" t="str">
        <f>Schedule!S14</f>
        <v>CRY</v>
      </c>
      <c r="AC61" s="52" t="str">
        <f>Schedule!T14</f>
        <v>@MUN</v>
      </c>
      <c r="AD61" s="52" t="str">
        <f>Schedule!U14</f>
        <v>EVE</v>
      </c>
      <c r="AE61" s="52" t="str">
        <f>Schedule!V14</f>
        <v>LEI</v>
      </c>
      <c r="AF61" s="52" t="str">
        <f>Schedule!W14</f>
        <v>@WOL</v>
      </c>
      <c r="AG61" s="52" t="str">
        <f>Schedule!X14</f>
        <v>CHE</v>
      </c>
      <c r="AH61" s="52" t="str">
        <f>Schedule!Y14</f>
        <v>@EVE</v>
      </c>
      <c r="AI61" s="52" t="str">
        <f>Schedule!Z14</f>
        <v>NOR</v>
      </c>
      <c r="AJ61" s="52" t="str">
        <f>Schedule!AA14</f>
        <v>@ARS</v>
      </c>
      <c r="AK61" s="52" t="str">
        <f>Schedule!AB14</f>
        <v>@CRY</v>
      </c>
      <c r="AL61" s="52" t="str">
        <f>Schedule!AC14</f>
        <v>BUR</v>
      </c>
      <c r="AM61" s="52" t="str">
        <f>Schedule!AD14</f>
        <v>@SOU</v>
      </c>
      <c r="AN61" s="52" t="str">
        <f>Schedule!AE14</f>
        <v>SHU</v>
      </c>
      <c r="AO61" s="52" t="str">
        <f>Schedule!AF14</f>
        <v>AVL</v>
      </c>
      <c r="AP61" s="52" t="str">
        <f>Schedule!AG14</f>
        <v>@BOU</v>
      </c>
      <c r="AQ61" s="52" t="str">
        <f>Schedule!AH14</f>
        <v>WHU</v>
      </c>
      <c r="AR61" s="52" t="str">
        <f>Schedule!AI14</f>
        <v>@MCI</v>
      </c>
      <c r="AS61" s="52" t="str">
        <f>Schedule!AJ14</f>
        <v>@WAT</v>
      </c>
      <c r="AT61" s="52" t="str">
        <f>Schedule!AK14</f>
        <v>TOT</v>
      </c>
      <c r="AU61" s="52" t="str">
        <f>Schedule!AL14</f>
        <v>@BRI</v>
      </c>
      <c r="AV61" s="52" t="str">
        <f>Schedule!AM14</f>
        <v>LIV</v>
      </c>
    </row>
    <row r="62" spans="10:48" x14ac:dyDescent="0.25">
      <c r="J62" s="51" t="str">
        <f>Schedule!A15</f>
        <v>NOR</v>
      </c>
      <c r="K62" s="52" t="str">
        <f>Schedule!B15</f>
        <v>@LIV</v>
      </c>
      <c r="L62" s="52" t="str">
        <f>Schedule!C15</f>
        <v>NEW</v>
      </c>
      <c r="M62" s="52" t="str">
        <f>Schedule!D15</f>
        <v>CHE</v>
      </c>
      <c r="N62" s="52" t="str">
        <f>Schedule!E15</f>
        <v>@WHU</v>
      </c>
      <c r="O62" s="52" t="str">
        <f>Schedule!F15</f>
        <v>MCI</v>
      </c>
      <c r="P62" s="52" t="str">
        <f>Schedule!G15</f>
        <v>@BUR</v>
      </c>
      <c r="Q62" s="52" t="str">
        <f>Schedule!H15</f>
        <v>@CRY</v>
      </c>
      <c r="R62" s="52" t="str">
        <f>Schedule!I15</f>
        <v>AVL</v>
      </c>
      <c r="S62" s="52" t="str">
        <f>Schedule!J15</f>
        <v>@BOU</v>
      </c>
      <c r="T62" s="52" t="str">
        <f>Schedule!K15</f>
        <v>MUN</v>
      </c>
      <c r="U62" s="52" t="str">
        <f>Schedule!L15</f>
        <v>@BRI</v>
      </c>
      <c r="V62" s="52" t="str">
        <f>Schedule!M15</f>
        <v>WAT</v>
      </c>
      <c r="W62" s="52" t="str">
        <f>Schedule!N15</f>
        <v>@EVE</v>
      </c>
      <c r="X62" s="52" t="str">
        <f>Schedule!O15</f>
        <v>ARS</v>
      </c>
      <c r="Y62" s="52" t="str">
        <f>Schedule!P15</f>
        <v>@SOU</v>
      </c>
      <c r="Z62" s="52" t="str">
        <f>Schedule!Q15</f>
        <v>SHU</v>
      </c>
      <c r="AA62" s="52" t="str">
        <f>Schedule!R15</f>
        <v>@LEI</v>
      </c>
      <c r="AB62" s="52" t="str">
        <f>Schedule!S15</f>
        <v>WOL</v>
      </c>
      <c r="AC62" s="52" t="str">
        <f>Schedule!T15</f>
        <v>@AVL</v>
      </c>
      <c r="AD62" s="52" t="str">
        <f>Schedule!U15</f>
        <v>TOT</v>
      </c>
      <c r="AE62" s="52" t="str">
        <f>Schedule!V15</f>
        <v>CRY</v>
      </c>
      <c r="AF62" s="52" t="str">
        <f>Schedule!W15</f>
        <v>@MUN</v>
      </c>
      <c r="AG62" s="52" t="str">
        <f>Schedule!X15</f>
        <v>BOU</v>
      </c>
      <c r="AH62" s="52" t="str">
        <f>Schedule!Y15</f>
        <v>@TOT</v>
      </c>
      <c r="AI62" s="52" t="str">
        <f>Schedule!Z15</f>
        <v>@NEW</v>
      </c>
      <c r="AJ62" s="52" t="str">
        <f>Schedule!AA15</f>
        <v>LIV</v>
      </c>
      <c r="AK62" s="52" t="str">
        <f>Schedule!AB15</f>
        <v>@WOL</v>
      </c>
      <c r="AL62" s="52" t="str">
        <f>Schedule!AC15</f>
        <v>LEI</v>
      </c>
      <c r="AM62" s="52" t="str">
        <f>Schedule!AD15</f>
        <v>@SHU</v>
      </c>
      <c r="AN62" s="52" t="str">
        <f>Schedule!AE15</f>
        <v>SOU</v>
      </c>
      <c r="AO62" s="52" t="str">
        <f>Schedule!AF15</f>
        <v>EVE</v>
      </c>
      <c r="AP62" s="52" t="str">
        <f>Schedule!AG15</f>
        <v>@ARS</v>
      </c>
      <c r="AQ62" s="52" t="str">
        <f>Schedule!AH15</f>
        <v>BRI</v>
      </c>
      <c r="AR62" s="52" t="str">
        <f>Schedule!AI15</f>
        <v>@WAT</v>
      </c>
      <c r="AS62" s="52" t="str">
        <f>Schedule!AJ15</f>
        <v>WHU</v>
      </c>
      <c r="AT62" s="52" t="str">
        <f>Schedule!AK15</f>
        <v>@CHE</v>
      </c>
      <c r="AU62" s="52" t="str">
        <f>Schedule!AL15</f>
        <v>BUR</v>
      </c>
      <c r="AV62" s="52" t="str">
        <f>Schedule!AM15</f>
        <v>@MCI</v>
      </c>
    </row>
    <row r="63" spans="10:48" x14ac:dyDescent="0.25">
      <c r="J63" s="51" t="str">
        <f>Schedule!A16</f>
        <v>SHU</v>
      </c>
      <c r="K63" s="52" t="str">
        <f>Schedule!B16</f>
        <v>@BOU</v>
      </c>
      <c r="L63" s="52" t="str">
        <f>Schedule!C16</f>
        <v>CRY</v>
      </c>
      <c r="M63" s="52" t="str">
        <f>Schedule!D16</f>
        <v>LEI</v>
      </c>
      <c r="N63" s="52" t="str">
        <f>Schedule!E16</f>
        <v>@CHE</v>
      </c>
      <c r="O63" s="52" t="str">
        <f>Schedule!F16</f>
        <v>SOU</v>
      </c>
      <c r="P63" s="52" t="str">
        <f>Schedule!G16</f>
        <v>@EVE</v>
      </c>
      <c r="Q63" s="52" t="str">
        <f>Schedule!H16</f>
        <v>LIV</v>
      </c>
      <c r="R63" s="52" t="str">
        <f>Schedule!I16</f>
        <v>@WAT</v>
      </c>
      <c r="S63" s="52" t="str">
        <f>Schedule!J16</f>
        <v>ARS</v>
      </c>
      <c r="T63" s="52" t="str">
        <f>Schedule!K16</f>
        <v>@WHU</v>
      </c>
      <c r="U63" s="52" t="str">
        <f>Schedule!L16</f>
        <v>BUR</v>
      </c>
      <c r="V63" s="52" t="str">
        <f>Schedule!M16</f>
        <v>@TOT</v>
      </c>
      <c r="W63" s="52" t="str">
        <f>Schedule!N16</f>
        <v>MUN</v>
      </c>
      <c r="X63" s="52" t="str">
        <f>Schedule!O16</f>
        <v>@WOL</v>
      </c>
      <c r="Y63" s="52" t="str">
        <f>Schedule!P16</f>
        <v>NEW</v>
      </c>
      <c r="Z63" s="52" t="str">
        <f>Schedule!Q16</f>
        <v>@NOR</v>
      </c>
      <c r="AA63" s="52" t="str">
        <f>Schedule!R16</f>
        <v>AVL</v>
      </c>
      <c r="AB63" s="52" t="str">
        <f>Schedule!S16</f>
        <v>@BRI</v>
      </c>
      <c r="AC63" s="52" t="str">
        <f>Schedule!T16</f>
        <v>WAT</v>
      </c>
      <c r="AD63" s="52" t="str">
        <f>Schedule!U16</f>
        <v>@MCI</v>
      </c>
      <c r="AE63" s="52" t="str">
        <f>Schedule!V16</f>
        <v>@LIV</v>
      </c>
      <c r="AF63" s="52" t="str">
        <f>Schedule!W16</f>
        <v>WHU</v>
      </c>
      <c r="AG63" s="52" t="str">
        <f>Schedule!X16</f>
        <v>@ARS</v>
      </c>
      <c r="AH63" s="52" t="str">
        <f>Schedule!Y16</f>
        <v>MCI</v>
      </c>
      <c r="AI63" s="52" t="str">
        <f>Schedule!Z16</f>
        <v>@CRY</v>
      </c>
      <c r="AJ63" s="52" t="str">
        <f>Schedule!AA16</f>
        <v>BOU</v>
      </c>
      <c r="AK63" s="52" t="str">
        <f>Schedule!AB16</f>
        <v>BRI</v>
      </c>
      <c r="AL63" s="52" t="str">
        <f>Schedule!AC16</f>
        <v>@AVL</v>
      </c>
      <c r="AM63" s="52" t="str">
        <f>Schedule!AD16</f>
        <v>NOR</v>
      </c>
      <c r="AN63" s="52" t="str">
        <f>Schedule!AE16</f>
        <v>@NEW</v>
      </c>
      <c r="AO63" s="52" t="str">
        <f>Schedule!AF16</f>
        <v>@MUN</v>
      </c>
      <c r="AP63" s="52" t="str">
        <f>Schedule!AG16</f>
        <v>TOT</v>
      </c>
      <c r="AQ63" s="52" t="str">
        <f>Schedule!AH16</f>
        <v>@BUR</v>
      </c>
      <c r="AR63" s="52" t="str">
        <f>Schedule!AI16</f>
        <v>WOL</v>
      </c>
      <c r="AS63" s="52" t="str">
        <f>Schedule!AJ16</f>
        <v>CHE</v>
      </c>
      <c r="AT63" s="52" t="str">
        <f>Schedule!AK16</f>
        <v>@LEI</v>
      </c>
      <c r="AU63" s="52" t="str">
        <f>Schedule!AL16</f>
        <v>EVE</v>
      </c>
      <c r="AV63" s="52" t="str">
        <f>Schedule!AM16</f>
        <v>@SOU</v>
      </c>
    </row>
    <row r="64" spans="10:48" x14ac:dyDescent="0.25">
      <c r="J64" s="51" t="str">
        <f>Schedule!A17</f>
        <v>SOU</v>
      </c>
      <c r="K64" s="52" t="str">
        <f>Schedule!B17</f>
        <v>@BUR</v>
      </c>
      <c r="L64" s="52" t="str">
        <f>Schedule!C17</f>
        <v>LIV</v>
      </c>
      <c r="M64" s="52" t="str">
        <f>Schedule!D17</f>
        <v>@BRI</v>
      </c>
      <c r="N64" s="52" t="str">
        <f>Schedule!E17</f>
        <v>MUN</v>
      </c>
      <c r="O64" s="52" t="str">
        <f>Schedule!F17</f>
        <v>@SHU</v>
      </c>
      <c r="P64" s="52" t="str">
        <f>Schedule!G17</f>
        <v>BOU</v>
      </c>
      <c r="Q64" s="52" t="str">
        <f>Schedule!H17</f>
        <v>@TOT</v>
      </c>
      <c r="R64" s="52" t="str">
        <f>Schedule!I17</f>
        <v>CHE</v>
      </c>
      <c r="S64" s="52" t="str">
        <f>Schedule!J17</f>
        <v>@WOL</v>
      </c>
      <c r="T64" s="52" t="str">
        <f>Schedule!K17</f>
        <v>LEI</v>
      </c>
      <c r="U64" s="52" t="str">
        <f>Schedule!L17</f>
        <v>@MCI</v>
      </c>
      <c r="V64" s="52" t="str">
        <f>Schedule!M17</f>
        <v>EVE</v>
      </c>
      <c r="W64" s="52" t="str">
        <f>Schedule!N17</f>
        <v>@ARS</v>
      </c>
      <c r="X64" s="52" t="str">
        <f>Schedule!O17</f>
        <v>WAT</v>
      </c>
      <c r="Y64" s="52" t="str">
        <f>Schedule!P17</f>
        <v>NOR</v>
      </c>
      <c r="Z64" s="52" t="str">
        <f>Schedule!Q17</f>
        <v>@NEW</v>
      </c>
      <c r="AA64" s="52" t="str">
        <f>Schedule!R17</f>
        <v>WHU</v>
      </c>
      <c r="AB64" s="52" t="str">
        <f>Schedule!S17</f>
        <v>@AVL</v>
      </c>
      <c r="AC64" s="52" t="str">
        <f>Schedule!T17</f>
        <v>@CHE</v>
      </c>
      <c r="AD64" s="52" t="str">
        <f>Schedule!U17</f>
        <v>CRY</v>
      </c>
      <c r="AE64" s="52" t="str">
        <f>Schedule!V17</f>
        <v>TOT</v>
      </c>
      <c r="AF64" s="52" t="str">
        <f>Schedule!W17</f>
        <v>@LEI</v>
      </c>
      <c r="AG64" s="52" t="str">
        <f>Schedule!X17</f>
        <v>WOL</v>
      </c>
      <c r="AH64" s="52" t="str">
        <f>Schedule!Y17</f>
        <v>@CRY</v>
      </c>
      <c r="AI64" s="52" t="str">
        <f>Schedule!Z17</f>
        <v>@LIV</v>
      </c>
      <c r="AJ64" s="52" t="str">
        <f>Schedule!AA17</f>
        <v>BUR</v>
      </c>
      <c r="AK64" s="52" t="str">
        <f>Schedule!AB17</f>
        <v>AVL</v>
      </c>
      <c r="AL64" s="52" t="str">
        <f>Schedule!AC17</f>
        <v>@WHU</v>
      </c>
      <c r="AM64" s="52" t="str">
        <f>Schedule!AD17</f>
        <v>NEW</v>
      </c>
      <c r="AN64" s="52" t="str">
        <f>Schedule!AE17</f>
        <v>@NOR</v>
      </c>
      <c r="AO64" s="52" t="str">
        <f>Schedule!AF17</f>
        <v>ARS</v>
      </c>
      <c r="AP64" s="52" t="str">
        <f>Schedule!AG17</f>
        <v>@WAT</v>
      </c>
      <c r="AQ64" s="52" t="str">
        <f>Schedule!AH17</f>
        <v>MCI</v>
      </c>
      <c r="AR64" s="52" t="str">
        <f>Schedule!AI17</f>
        <v>@EVE</v>
      </c>
      <c r="AS64" s="52" t="str">
        <f>Schedule!AJ17</f>
        <v>@MUN</v>
      </c>
      <c r="AT64" s="52" t="str">
        <f>Schedule!AK17</f>
        <v>BRI</v>
      </c>
      <c r="AU64" s="52" t="str">
        <f>Schedule!AL17</f>
        <v>@BOU</v>
      </c>
      <c r="AV64" s="52" t="str">
        <f>Schedule!AM17</f>
        <v>SHU</v>
      </c>
    </row>
    <row r="65" spans="10:48" x14ac:dyDescent="0.25">
      <c r="J65" s="51" t="str">
        <f>Schedule!A18</f>
        <v>TOT</v>
      </c>
      <c r="K65" s="52" t="str">
        <f>Schedule!B18</f>
        <v>AVL</v>
      </c>
      <c r="L65" s="52" t="str">
        <f>Schedule!C18</f>
        <v>@MCI</v>
      </c>
      <c r="M65" s="52" t="str">
        <f>Schedule!D18</f>
        <v>NEW</v>
      </c>
      <c r="N65" s="52" t="str">
        <f>Schedule!E18</f>
        <v>@ARS</v>
      </c>
      <c r="O65" s="52" t="str">
        <f>Schedule!F18</f>
        <v>CRY</v>
      </c>
      <c r="P65" s="52" t="str">
        <f>Schedule!G18</f>
        <v>@LEI</v>
      </c>
      <c r="Q65" s="52" t="str">
        <f>Schedule!H18</f>
        <v>SOU</v>
      </c>
      <c r="R65" s="52" t="str">
        <f>Schedule!I18</f>
        <v>@BRI</v>
      </c>
      <c r="S65" s="52" t="str">
        <f>Schedule!J18</f>
        <v>WAT</v>
      </c>
      <c r="T65" s="52" t="str">
        <f>Schedule!K18</f>
        <v>@LIV</v>
      </c>
      <c r="U65" s="52" t="str">
        <f>Schedule!L18</f>
        <v>@EVE</v>
      </c>
      <c r="V65" s="52" t="str">
        <f>Schedule!M18</f>
        <v>SHU</v>
      </c>
      <c r="W65" s="52" t="str">
        <f>Schedule!N18</f>
        <v>@WHU</v>
      </c>
      <c r="X65" s="52" t="str">
        <f>Schedule!O18</f>
        <v>BOU</v>
      </c>
      <c r="Y65" s="52" t="str">
        <f>Schedule!P18</f>
        <v>@MUN</v>
      </c>
      <c r="Z65" s="52" t="str">
        <f>Schedule!Q18</f>
        <v>BUR</v>
      </c>
      <c r="AA65" s="52" t="str">
        <f>Schedule!R18</f>
        <v>@WOL</v>
      </c>
      <c r="AB65" s="52" t="str">
        <f>Schedule!S18</f>
        <v>CHE</v>
      </c>
      <c r="AC65" s="52" t="str">
        <f>Schedule!T18</f>
        <v>BRI</v>
      </c>
      <c r="AD65" s="52" t="str">
        <f>Schedule!U18</f>
        <v>@NOR</v>
      </c>
      <c r="AE65" s="52" t="str">
        <f>Schedule!V18</f>
        <v>@SOU</v>
      </c>
      <c r="AF65" s="52" t="str">
        <f>Schedule!W18</f>
        <v>LIV</v>
      </c>
      <c r="AG65" s="52" t="str">
        <f>Schedule!X18</f>
        <v>@WAT</v>
      </c>
      <c r="AH65" s="52" t="str">
        <f>Schedule!Y18</f>
        <v>NOR</v>
      </c>
      <c r="AI65" s="52" t="str">
        <f>Schedule!Z18</f>
        <v>MCI</v>
      </c>
      <c r="AJ65" s="52" t="str">
        <f>Schedule!AA18</f>
        <v>@AVL</v>
      </c>
      <c r="AK65" s="52" t="str">
        <f>Schedule!AB18</f>
        <v>@CHE</v>
      </c>
      <c r="AL65" s="52" t="str">
        <f>Schedule!AC18</f>
        <v>WOL</v>
      </c>
      <c r="AM65" s="52" t="str">
        <f>Schedule!AD18</f>
        <v>@BUR</v>
      </c>
      <c r="AN65" s="52" t="str">
        <f>Schedule!AE18</f>
        <v>MUN</v>
      </c>
      <c r="AO65" s="52" t="str">
        <f>Schedule!AF18</f>
        <v>WHU</v>
      </c>
      <c r="AP65" s="52" t="str">
        <f>Schedule!AG18</f>
        <v>@SHU</v>
      </c>
      <c r="AQ65" s="52" t="str">
        <f>Schedule!AH18</f>
        <v>EVE</v>
      </c>
      <c r="AR65" s="52" t="str">
        <f>Schedule!AI18</f>
        <v>@BOU</v>
      </c>
      <c r="AS65" s="52" t="str">
        <f>Schedule!AJ18</f>
        <v>ARS</v>
      </c>
      <c r="AT65" s="52" t="str">
        <f>Schedule!AK18</f>
        <v>@NEW</v>
      </c>
      <c r="AU65" s="52" t="str">
        <f>Schedule!AL18</f>
        <v>LEI</v>
      </c>
      <c r="AV65" s="52" t="str">
        <f>Schedule!AM18</f>
        <v>@CRY</v>
      </c>
    </row>
    <row r="66" spans="10:48" x14ac:dyDescent="0.25">
      <c r="J66" s="51" t="str">
        <f>Schedule!A19</f>
        <v>WAT</v>
      </c>
      <c r="K66" s="52" t="str">
        <f>Schedule!B19</f>
        <v>BRI</v>
      </c>
      <c r="L66" s="52" t="str">
        <f>Schedule!C19</f>
        <v>@EVE</v>
      </c>
      <c r="M66" s="52" t="str">
        <f>Schedule!D19</f>
        <v>WHU</v>
      </c>
      <c r="N66" s="52" t="str">
        <f>Schedule!E19</f>
        <v>@NEW</v>
      </c>
      <c r="O66" s="52" t="str">
        <f>Schedule!F19</f>
        <v>ARS</v>
      </c>
      <c r="P66" s="52" t="str">
        <f>Schedule!G19</f>
        <v>@MCI</v>
      </c>
      <c r="Q66" s="52" t="str">
        <f>Schedule!H19</f>
        <v>@WOL</v>
      </c>
      <c r="R66" s="52" t="str">
        <f>Schedule!I19</f>
        <v>SHU</v>
      </c>
      <c r="S66" s="52" t="str">
        <f>Schedule!J19</f>
        <v>@TOT</v>
      </c>
      <c r="T66" s="52" t="str">
        <f>Schedule!K19</f>
        <v>BOU</v>
      </c>
      <c r="U66" s="52" t="str">
        <f>Schedule!L19</f>
        <v>CHE</v>
      </c>
      <c r="V66" s="52" t="str">
        <f>Schedule!M19</f>
        <v>@NOR</v>
      </c>
      <c r="W66" s="52" t="str">
        <f>Schedule!N19</f>
        <v>BUR</v>
      </c>
      <c r="X66" s="52" t="str">
        <f>Schedule!O19</f>
        <v>@SOU</v>
      </c>
      <c r="Y66" s="52" t="str">
        <f>Schedule!P19</f>
        <v>@LEI</v>
      </c>
      <c r="Z66" s="52" t="str">
        <f>Schedule!Q19</f>
        <v>CRY</v>
      </c>
      <c r="AA66" s="52" t="str">
        <f>Schedule!R19</f>
        <v>@LIV</v>
      </c>
      <c r="AB66" s="52" t="str">
        <f>Schedule!S19</f>
        <v>MUN</v>
      </c>
      <c r="AC66" s="52" t="str">
        <f>Schedule!T19</f>
        <v>@SHU</v>
      </c>
      <c r="AD66" s="52" t="str">
        <f>Schedule!U19</f>
        <v>AVL</v>
      </c>
      <c r="AE66" s="52" t="str">
        <f>Schedule!V19</f>
        <v>WOL</v>
      </c>
      <c r="AF66" s="52" t="str">
        <f>Schedule!W19</f>
        <v>@BOU</v>
      </c>
      <c r="AG66" s="52" t="str">
        <f>Schedule!X19</f>
        <v>TOT</v>
      </c>
      <c r="AH66" s="52" t="str">
        <f>Schedule!Y19</f>
        <v>@AVL</v>
      </c>
      <c r="AI66" s="52" t="str">
        <f>Schedule!Z19</f>
        <v>EVE</v>
      </c>
      <c r="AJ66" s="52" t="str">
        <f>Schedule!AA19</f>
        <v>@BRI</v>
      </c>
      <c r="AK66" s="52" t="str">
        <f>Schedule!AB19</f>
        <v>@MUN</v>
      </c>
      <c r="AL66" s="52" t="str">
        <f>Schedule!AC19</f>
        <v>LIV</v>
      </c>
      <c r="AM66" s="52" t="str">
        <f>Schedule!AD19</f>
        <v>@CRY</v>
      </c>
      <c r="AN66" s="52" t="str">
        <f>Schedule!AE19</f>
        <v>LEI</v>
      </c>
      <c r="AO66" s="52" t="str">
        <f>Schedule!AF19</f>
        <v>@BUR</v>
      </c>
      <c r="AP66" s="52" t="str">
        <f>Schedule!AG19</f>
        <v>SOU</v>
      </c>
      <c r="AQ66" s="52" t="str">
        <f>Schedule!AH19</f>
        <v>@CHE</v>
      </c>
      <c r="AR66" s="52" t="str">
        <f>Schedule!AI19</f>
        <v>NOR</v>
      </c>
      <c r="AS66" s="52" t="str">
        <f>Schedule!AJ19</f>
        <v>NEW</v>
      </c>
      <c r="AT66" s="52" t="str">
        <f>Schedule!AK19</f>
        <v>@WHU</v>
      </c>
      <c r="AU66" s="52" t="str">
        <f>Schedule!AL19</f>
        <v>MCI</v>
      </c>
      <c r="AV66" s="52" t="str">
        <f>Schedule!AM19</f>
        <v>@ARS</v>
      </c>
    </row>
    <row r="67" spans="10:48" x14ac:dyDescent="0.25">
      <c r="J67" s="51" t="str">
        <f>Schedule!A20</f>
        <v>WHU</v>
      </c>
      <c r="K67" s="52" t="str">
        <f>Schedule!B20</f>
        <v>MCI</v>
      </c>
      <c r="L67" s="52" t="str">
        <f>Schedule!C20</f>
        <v>@BRI</v>
      </c>
      <c r="M67" s="52" t="str">
        <f>Schedule!D20</f>
        <v>@WAT</v>
      </c>
      <c r="N67" s="52" t="str">
        <f>Schedule!E20</f>
        <v>NOR</v>
      </c>
      <c r="O67" s="52" t="str">
        <f>Schedule!F20</f>
        <v>@AVL</v>
      </c>
      <c r="P67" s="52" t="str">
        <f>Schedule!G20</f>
        <v>MUN</v>
      </c>
      <c r="Q67" s="52" t="str">
        <f>Schedule!H20</f>
        <v>@BOU</v>
      </c>
      <c r="R67" s="52" t="str">
        <f>Schedule!I20</f>
        <v>CRY</v>
      </c>
      <c r="S67" s="52" t="str">
        <f>Schedule!J20</f>
        <v>@EVE</v>
      </c>
      <c r="T67" s="52" t="str">
        <f>Schedule!K20</f>
        <v>SHU</v>
      </c>
      <c r="U67" s="52" t="str">
        <f>Schedule!L20</f>
        <v>NEW</v>
      </c>
      <c r="V67" s="52" t="str">
        <f>Schedule!M20</f>
        <v>@BUR</v>
      </c>
      <c r="W67" s="52" t="str">
        <f>Schedule!N20</f>
        <v>TOT</v>
      </c>
      <c r="X67" s="52" t="str">
        <f>Schedule!O20</f>
        <v>@CHE</v>
      </c>
      <c r="Y67" s="52" t="str">
        <f>Schedule!P20</f>
        <v>@WOL</v>
      </c>
      <c r="Z67" s="52" t="str">
        <f>Schedule!Q20</f>
        <v>ARS</v>
      </c>
      <c r="AA67" s="52" t="str">
        <f>Schedule!R20</f>
        <v>@SOU</v>
      </c>
      <c r="AB67" s="52" t="str">
        <f>Schedule!S20</f>
        <v>LIV</v>
      </c>
      <c r="AC67" s="52" t="str">
        <f>Schedule!T20</f>
        <v>@CRY</v>
      </c>
      <c r="AD67" s="52" t="str">
        <f>Schedule!U20</f>
        <v>LEI</v>
      </c>
      <c r="AE67" s="52" t="str">
        <f>Schedule!V20</f>
        <v>BOU</v>
      </c>
      <c r="AF67" s="52" t="str">
        <f>Schedule!W20</f>
        <v>@SHU</v>
      </c>
      <c r="AG67" s="52" t="str">
        <f>Schedule!X20</f>
        <v>EVE</v>
      </c>
      <c r="AH67" s="52" t="str">
        <f>Schedule!Y20</f>
        <v>@LEI</v>
      </c>
      <c r="AI67" s="52" t="str">
        <f>Schedule!Z20</f>
        <v>BRI</v>
      </c>
      <c r="AJ67" s="52" t="str">
        <f>Schedule!AA20</f>
        <v>@MCI</v>
      </c>
      <c r="AK67" s="52" t="str">
        <f>Schedule!AB20</f>
        <v>@LIV</v>
      </c>
      <c r="AL67" s="52" t="str">
        <f>Schedule!AC20</f>
        <v>SOU</v>
      </c>
      <c r="AM67" s="52" t="str">
        <f>Schedule!AD20</f>
        <v>@ARS</v>
      </c>
      <c r="AN67" s="52" t="str">
        <f>Schedule!AE20</f>
        <v>WOL</v>
      </c>
      <c r="AO67" s="52" t="str">
        <f>Schedule!AF20</f>
        <v>@TOT</v>
      </c>
      <c r="AP67" s="52" t="str">
        <f>Schedule!AG20</f>
        <v>CHE</v>
      </c>
      <c r="AQ67" s="52" t="str">
        <f>Schedule!AH20</f>
        <v>@NEW</v>
      </c>
      <c r="AR67" s="52" t="str">
        <f>Schedule!AI20</f>
        <v>BUR</v>
      </c>
      <c r="AS67" s="52" t="str">
        <f>Schedule!AJ20</f>
        <v>@NOR</v>
      </c>
      <c r="AT67" s="52" t="str">
        <f>Schedule!AK20</f>
        <v>WAT</v>
      </c>
      <c r="AU67" s="52" t="str">
        <f>Schedule!AL20</f>
        <v>@MUN</v>
      </c>
      <c r="AV67" s="52" t="str">
        <f>Schedule!AM20</f>
        <v>AVL</v>
      </c>
    </row>
    <row r="68" spans="10:48" x14ac:dyDescent="0.25">
      <c r="J68" s="51" t="str">
        <f>Schedule!A21</f>
        <v>WOL</v>
      </c>
      <c r="K68" s="52" t="str">
        <f>Schedule!B21</f>
        <v>@LEI</v>
      </c>
      <c r="L68" s="52" t="str">
        <f>Schedule!C21</f>
        <v>MUN</v>
      </c>
      <c r="M68" s="52" t="str">
        <f>Schedule!D21</f>
        <v>BUR</v>
      </c>
      <c r="N68" s="52" t="str">
        <f>Schedule!E21</f>
        <v>@EVE</v>
      </c>
      <c r="O68" s="52" t="str">
        <f>Schedule!F21</f>
        <v>CHE</v>
      </c>
      <c r="P68" s="52" t="str">
        <f>Schedule!G21</f>
        <v>@CRY</v>
      </c>
      <c r="Q68" s="52" t="str">
        <f>Schedule!H21</f>
        <v>WAT</v>
      </c>
      <c r="R68" s="52" t="str">
        <f>Schedule!I21</f>
        <v>@MCI</v>
      </c>
      <c r="S68" s="52" t="str">
        <f>Schedule!J21</f>
        <v>SOU</v>
      </c>
      <c r="T68" s="52" t="str">
        <f>Schedule!K21</f>
        <v>@NEW</v>
      </c>
      <c r="U68" s="52" t="str">
        <f>Schedule!L21</f>
        <v>@ARS</v>
      </c>
      <c r="V68" s="52" t="str">
        <f>Schedule!M21</f>
        <v>AVL</v>
      </c>
      <c r="W68" s="52" t="str">
        <f>Schedule!N21</f>
        <v>@BOU</v>
      </c>
      <c r="X68" s="52" t="str">
        <f>Schedule!O21</f>
        <v>SHU</v>
      </c>
      <c r="Y68" s="52" t="str">
        <f>Schedule!P21</f>
        <v>WHU</v>
      </c>
      <c r="Z68" s="52" t="str">
        <f>Schedule!Q21</f>
        <v>@BRI</v>
      </c>
      <c r="AA68" s="52" t="str">
        <f>Schedule!R21</f>
        <v>TOT</v>
      </c>
      <c r="AB68" s="52" t="str">
        <f>Schedule!S21</f>
        <v>@NOR</v>
      </c>
      <c r="AC68" s="52" t="str">
        <f>Schedule!T21</f>
        <v>MCI</v>
      </c>
      <c r="AD68" s="52" t="str">
        <f>Schedule!U21</f>
        <v>@LIV</v>
      </c>
      <c r="AE68" s="52" t="str">
        <f>Schedule!V21</f>
        <v>@WAT</v>
      </c>
      <c r="AF68" s="52" t="str">
        <f>Schedule!W21</f>
        <v>NEW</v>
      </c>
      <c r="AG68" s="52" t="str">
        <f>Schedule!X21</f>
        <v>@SOU</v>
      </c>
      <c r="AH68" s="52" t="str">
        <f>Schedule!Y21</f>
        <v>LIV</v>
      </c>
      <c r="AI68" s="52" t="str">
        <f>Schedule!Z21</f>
        <v>@MUN</v>
      </c>
      <c r="AJ68" s="52" t="str">
        <f>Schedule!AA21</f>
        <v>LEI</v>
      </c>
      <c r="AK68" s="52" t="str">
        <f>Schedule!AB21</f>
        <v>NOR</v>
      </c>
      <c r="AL68" s="52" t="str">
        <f>Schedule!AC21</f>
        <v>@TOT</v>
      </c>
      <c r="AM68" s="52" t="str">
        <f>Schedule!AD21</f>
        <v>BRI</v>
      </c>
      <c r="AN68" s="52" t="str">
        <f>Schedule!AE21</f>
        <v>@WHU</v>
      </c>
      <c r="AO68" s="52" t="str">
        <f>Schedule!AF21</f>
        <v>BOU</v>
      </c>
      <c r="AP68" s="52" t="str">
        <f>Schedule!AG21</f>
        <v>@AVL</v>
      </c>
      <c r="AQ68" s="52" t="str">
        <f>Schedule!AH21</f>
        <v>ARS</v>
      </c>
      <c r="AR68" s="52" t="str">
        <f>Schedule!AI21</f>
        <v>@SHU</v>
      </c>
      <c r="AS68" s="52" t="str">
        <f>Schedule!AJ21</f>
        <v>EVE</v>
      </c>
      <c r="AT68" s="52" t="str">
        <f>Schedule!AK21</f>
        <v>@BUR</v>
      </c>
      <c r="AU68" s="52" t="str">
        <f>Schedule!AL21</f>
        <v>CRY</v>
      </c>
      <c r="AV68" s="52" t="str">
        <f>Schedule!AM21</f>
        <v>@CHE</v>
      </c>
    </row>
  </sheetData>
  <pageMargins left="0.7" right="0.7" top="0.75" bottom="0.75" header="0.3" footer="0.3"/>
  <pageSetup paperSize="9" orientation="portrait" r:id="rId1"/>
  <ignoredErrors>
    <ignoredError sqref="F2 F3:F4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autoPageBreaks="0"/>
  </sheetPr>
  <dimension ref="A1:R25"/>
  <sheetViews>
    <sheetView zoomScaleNormal="100" workbookViewId="0">
      <selection activeCell="D12" sqref="D12"/>
    </sheetView>
  </sheetViews>
  <sheetFormatPr defaultColWidth="9.109375" defaultRowHeight="12" x14ac:dyDescent="0.25"/>
  <cols>
    <col min="1" max="1" width="5.109375" style="1" bestFit="1" customWidth="1"/>
    <col min="2" max="2" width="8.5546875" style="1" bestFit="1" customWidth="1"/>
    <col min="3" max="3" width="7.6640625" style="1" customWidth="1"/>
    <col min="4" max="4" width="6.88671875" style="1" bestFit="1" customWidth="1"/>
    <col min="5" max="5" width="8.44140625" style="1" customWidth="1"/>
    <col min="6" max="6" width="5.6640625" style="1" bestFit="1" customWidth="1"/>
    <col min="7" max="7" width="6.5546875" style="1" bestFit="1" customWidth="1"/>
    <col min="8" max="8" width="7.5546875" style="1" bestFit="1" customWidth="1"/>
    <col min="9" max="9" width="8.6640625" style="1" bestFit="1" customWidth="1"/>
    <col min="10" max="10" width="7.44140625" style="1" bestFit="1" customWidth="1"/>
    <col min="11" max="11" width="5.44140625" style="1" bestFit="1" customWidth="1"/>
    <col min="12" max="16384" width="9.109375" style="1"/>
  </cols>
  <sheetData>
    <row r="1" spans="1:18" x14ac:dyDescent="0.25">
      <c r="A1" s="2" t="s">
        <v>12</v>
      </c>
      <c r="B1" s="16" t="s">
        <v>20</v>
      </c>
      <c r="C1" s="5" t="s">
        <v>29</v>
      </c>
      <c r="D1" s="5" t="s">
        <v>31</v>
      </c>
      <c r="E1" s="16" t="s">
        <v>21</v>
      </c>
      <c r="F1" s="5" t="s">
        <v>30</v>
      </c>
      <c r="G1" s="5" t="s">
        <v>32</v>
      </c>
      <c r="H1" s="5" t="s">
        <v>33</v>
      </c>
      <c r="I1" s="17" t="s">
        <v>36</v>
      </c>
      <c r="M1" s="2" t="s">
        <v>12</v>
      </c>
      <c r="N1" s="5" t="s">
        <v>31</v>
      </c>
      <c r="O1" s="5" t="s">
        <v>32</v>
      </c>
      <c r="P1" s="5" t="s">
        <v>33</v>
      </c>
    </row>
    <row r="2" spans="1:18" x14ac:dyDescent="0.25">
      <c r="A2" s="41" t="str">
        <f>Schedule!A2</f>
        <v>ARS</v>
      </c>
      <c r="B2" s="3">
        <f>VLOOKUP(A2,Fixtures!$A$1:$C$21,2,FALSE)</f>
        <v>1.4508522055065796</v>
      </c>
      <c r="C2" s="3">
        <f>VLOOKUP(A2,Fixtures!$J$3:$AW$22,40,FALSE)</f>
        <v>1.3705418851225208</v>
      </c>
      <c r="D2" s="18">
        <f>B2/C2 * 100</f>
        <v>105.85974943603269</v>
      </c>
      <c r="E2" s="3">
        <f>VLOOKUP(A2,Fixtures!$A$1:$C$21,3,FALSE)</f>
        <v>1.2795922008873593</v>
      </c>
      <c r="F2" s="3">
        <f>VLOOKUP(A2,Fixtures!$J$26:$AW$45,40,FALSE)</f>
        <v>1.3911811318331131</v>
      </c>
      <c r="G2" s="18">
        <f>E2/F2*100</f>
        <v>91.978835221929955</v>
      </c>
      <c r="H2" s="19">
        <f t="shared" ref="H2:H21" si="0">G2-D2</f>
        <v>-13.880914214102731</v>
      </c>
      <c r="I2" s="20">
        <v>1</v>
      </c>
      <c r="M2" s="2" t="s">
        <v>5</v>
      </c>
      <c r="N2" s="18">
        <v>106.14718859267973</v>
      </c>
      <c r="O2" s="18">
        <v>92.18788876822093</v>
      </c>
      <c r="P2" s="19">
        <v>-13.959299824458796</v>
      </c>
    </row>
    <row r="3" spans="1:18" x14ac:dyDescent="0.25">
      <c r="A3" s="41" t="str">
        <f>Schedule!A3</f>
        <v>AVL</v>
      </c>
      <c r="B3" s="3">
        <f>VLOOKUP(A3,Fixtures!A2:C22,2,FALSE)</f>
        <v>2.0110780916962314</v>
      </c>
      <c r="C3" s="3">
        <f>VLOOKUP(A3,Fixtures!$J$3:$AW$22,40,FALSE)</f>
        <v>1.4110691985874249</v>
      </c>
      <c r="D3" s="18">
        <f t="shared" ref="D3:D21" si="1">B3/C3 * 100</f>
        <v>142.52157822659979</v>
      </c>
      <c r="E3" s="3">
        <f>VLOOKUP(A3,Fixtures!$A$1:$C$21,3,FALSE)</f>
        <v>1.2661673564280069</v>
      </c>
      <c r="F3" s="3">
        <f>VLOOKUP(A3,Fixtures!$J$26:$AW$45,40,FALSE)</f>
        <v>1.3937828514225468</v>
      </c>
      <c r="G3" s="18">
        <f t="shared" ref="G3:G21" si="2">E3/F3*100</f>
        <v>90.843947113835512</v>
      </c>
      <c r="H3" s="19">
        <f t="shared" si="0"/>
        <v>-51.677631112764274</v>
      </c>
      <c r="I3" s="17" t="s">
        <v>37</v>
      </c>
      <c r="M3" s="2" t="s">
        <v>111</v>
      </c>
      <c r="N3" s="18">
        <v>142.98923816735839</v>
      </c>
      <c r="O3" s="18">
        <v>90.963974826127625</v>
      </c>
      <c r="P3" s="19">
        <v>-52.025263341230769</v>
      </c>
    </row>
    <row r="4" spans="1:18" x14ac:dyDescent="0.25">
      <c r="A4" s="41" t="str">
        <f>Schedule!A4</f>
        <v>BOU</v>
      </c>
      <c r="B4" s="3">
        <f>VLOOKUP(A4,Fixtures!A3:C23,2,FALSE)</f>
        <v>1.6420823062649421</v>
      </c>
      <c r="C4" s="3">
        <f ca="1">VLOOKUP(A4,Fixtures!$J$3:$AW$22,40,FALSE)</f>
        <v>1.3674966052835313</v>
      </c>
      <c r="D4" s="18">
        <f t="shared" ca="1" si="1"/>
        <v>120.07944297049858</v>
      </c>
      <c r="E4" s="3">
        <f>VLOOKUP(A4,Fixtures!$A$1:$C$21,3,FALSE)</f>
        <v>1.1237446104555229</v>
      </c>
      <c r="F4" s="3">
        <f ca="1">VLOOKUP(A4,Fixtures!$J$26:$AW$45,40,FALSE)</f>
        <v>1.4238091620548083</v>
      </c>
      <c r="G4" s="18">
        <f t="shared" ca="1" si="2"/>
        <v>78.925226807345496</v>
      </c>
      <c r="H4" s="19">
        <f t="shared" ca="1" si="0"/>
        <v>-41.15421616315308</v>
      </c>
      <c r="I4" s="20">
        <v>1</v>
      </c>
      <c r="M4" s="2" t="s">
        <v>73</v>
      </c>
      <c r="N4" s="18">
        <v>121.06191074814497</v>
      </c>
      <c r="O4" s="18">
        <v>77.262073407741639</v>
      </c>
      <c r="P4" s="19">
        <v>-43.799837340403329</v>
      </c>
    </row>
    <row r="5" spans="1:18" x14ac:dyDescent="0.25">
      <c r="A5" s="41" t="str">
        <f>Schedule!A5</f>
        <v>BRI</v>
      </c>
      <c r="B5" s="3">
        <f>VLOOKUP(A5,Fixtures!A4:C24,2,FALSE)</f>
        <v>1.4751119590122093</v>
      </c>
      <c r="C5" s="3">
        <f ca="1">VLOOKUP(A5,Fixtures!$J$3:$AW$22,40,FALSE)</f>
        <v>1.378060742973281</v>
      </c>
      <c r="D5" s="18">
        <f t="shared" ca="1" si="1"/>
        <v>107.04259348027956</v>
      </c>
      <c r="E5" s="3">
        <f>VLOOKUP(A5,Fixtures!$A$1:$C$21,3,FALSE)</f>
        <v>1.3303745944047203</v>
      </c>
      <c r="F5" s="3">
        <f ca="1">VLOOKUP(A5,Fixtures!$J$26:$AW$45,40,FALSE)</f>
        <v>1.4311220164059042</v>
      </c>
      <c r="G5" s="18">
        <f t="shared" ca="1" si="2"/>
        <v>92.960249311641547</v>
      </c>
      <c r="H5" s="19">
        <f ca="1">G5-D5</f>
        <v>-14.082344168638016</v>
      </c>
      <c r="I5" s="6"/>
      <c r="M5" s="2" t="s">
        <v>121</v>
      </c>
      <c r="N5" s="18">
        <v>104.74593599207682</v>
      </c>
      <c r="O5" s="18">
        <v>91.365999490506752</v>
      </c>
      <c r="P5" s="19">
        <v>-13.379936501570072</v>
      </c>
      <c r="R5" s="21"/>
    </row>
    <row r="6" spans="1:18" x14ac:dyDescent="0.25">
      <c r="A6" s="41" t="str">
        <f>Schedule!A6</f>
        <v>BUR</v>
      </c>
      <c r="B6" s="3">
        <f>VLOOKUP(A6,Fixtures!A5:C25,2,FALSE)</f>
        <v>1.3550579259597346</v>
      </c>
      <c r="C6" s="3">
        <f ca="1">VLOOKUP(A6,Fixtures!$J$3:$AW$22,40,FALSE)</f>
        <v>1.4064910569062543</v>
      </c>
      <c r="D6" s="18">
        <f t="shared" ca="1" si="1"/>
        <v>96.34315975960395</v>
      </c>
      <c r="E6" s="3">
        <f>VLOOKUP(A6,Fixtures!$A$1:$C$21,3,FALSE)</f>
        <v>1.2249410810478025</v>
      </c>
      <c r="F6" s="3">
        <f ca="1">VLOOKUP(A6,Fixtures!$J$26:$AW$45,40,FALSE)</f>
        <v>1.4178199581888973</v>
      </c>
      <c r="G6" s="18">
        <f t="shared" ca="1" si="2"/>
        <v>86.396095214552105</v>
      </c>
      <c r="H6" s="19">
        <f ca="1">G6-D6</f>
        <v>-9.9470645450518447</v>
      </c>
      <c r="I6" s="6"/>
      <c r="M6" s="2" t="s">
        <v>61</v>
      </c>
      <c r="N6" s="18">
        <v>96.51076520868844</v>
      </c>
      <c r="O6" s="18">
        <v>88.742028202106965</v>
      </c>
      <c r="P6" s="19">
        <v>-7.7687370065814747</v>
      </c>
    </row>
    <row r="7" spans="1:18" x14ac:dyDescent="0.25">
      <c r="A7" s="41" t="str">
        <f>Schedule!A7</f>
        <v>CHE</v>
      </c>
      <c r="B7" s="3">
        <f>VLOOKUP(A7,Fixtures!A6:C26,2,FALSE)</f>
        <v>1.026038583549032</v>
      </c>
      <c r="C7" s="3">
        <f ca="1">VLOOKUP(A7,Fixtures!$J$3:$AW$22,40,FALSE)</f>
        <v>1.3696004217899012</v>
      </c>
      <c r="D7" s="18">
        <f t="shared" ca="1" si="1"/>
        <v>74.915177246231011</v>
      </c>
      <c r="E7" s="3">
        <f>VLOOKUP(A7,Fixtures!$A$1:$C$21,3,FALSE)</f>
        <v>1.805418596176684</v>
      </c>
      <c r="F7" s="3">
        <f ca="1">VLOOKUP(A7,Fixtures!$J$26:$AW$45,40,FALSE)</f>
        <v>1.4310035547036659</v>
      </c>
      <c r="G7" s="18">
        <f t="shared" ca="1" si="2"/>
        <v>126.16450813433183</v>
      </c>
      <c r="H7" s="19">
        <f t="shared" ca="1" si="0"/>
        <v>51.249330888100815</v>
      </c>
      <c r="I7" s="6"/>
      <c r="M7" s="2" t="s">
        <v>7</v>
      </c>
      <c r="N7" s="18">
        <v>73.525294531069122</v>
      </c>
      <c r="O7" s="18">
        <v>126.59009357498428</v>
      </c>
      <c r="P7" s="19">
        <v>53.064799043915158</v>
      </c>
    </row>
    <row r="8" spans="1:18" x14ac:dyDescent="0.25">
      <c r="A8" s="41" t="str">
        <f>Schedule!A8</f>
        <v>CRY</v>
      </c>
      <c r="B8" s="3">
        <f>VLOOKUP(A8,Fixtures!A7:C27,2,FALSE)</f>
        <v>1.4818313565540371</v>
      </c>
      <c r="C8" s="3">
        <f ca="1">VLOOKUP(A8,Fixtures!$J$3:$AW$22,40,FALSE)</f>
        <v>1.4103441806961545</v>
      </c>
      <c r="D8" s="18">
        <f t="shared" ca="1" si="1"/>
        <v>105.06877518525981</v>
      </c>
      <c r="E8" s="3">
        <f>VLOOKUP(A8,Fixtures!$A$1:$C$21,3,FALSE)</f>
        <v>0.96829846810465514</v>
      </c>
      <c r="F8" s="3">
        <f ca="1">VLOOKUP(A8,Fixtures!$J$26:$AW$45,40,FALSE)</f>
        <v>1.4253633983119409</v>
      </c>
      <c r="G8" s="18">
        <f t="shared" ca="1" si="2"/>
        <v>67.93344555159841</v>
      </c>
      <c r="H8" s="19">
        <f t="shared" ca="1" si="0"/>
        <v>-37.135329633661399</v>
      </c>
      <c r="I8" s="6"/>
      <c r="M8" s="2" t="s">
        <v>53</v>
      </c>
      <c r="N8" s="18">
        <v>103.97249220866011</v>
      </c>
      <c r="O8" s="18">
        <v>65.366146229732792</v>
      </c>
      <c r="P8" s="19">
        <v>-38.606345978927322</v>
      </c>
    </row>
    <row r="9" spans="1:18" x14ac:dyDescent="0.25">
      <c r="A9" s="41" t="str">
        <f>Schedule!A9</f>
        <v>EVE</v>
      </c>
      <c r="B9" s="3">
        <f>VLOOKUP(A9,Fixtures!A8:C28,2,FALSE)</f>
        <v>1.2408699657971587</v>
      </c>
      <c r="C9" s="3">
        <f ca="1">VLOOKUP(A9,Fixtures!$J$3:$AW$22,40,FALSE)</f>
        <v>1.3855605589836046</v>
      </c>
      <c r="D9" s="18">
        <f t="shared" ca="1" si="1"/>
        <v>89.557252315800213</v>
      </c>
      <c r="E9" s="3">
        <f>VLOOKUP(A9,Fixtures!$A$1:$C$21,3,FALSE)</f>
        <v>1.5348609064390719</v>
      </c>
      <c r="F9" s="3">
        <f ca="1">VLOOKUP(A9,Fixtures!$J$26:$AW$45,40,FALSE)</f>
        <v>1.4191006749016235</v>
      </c>
      <c r="G9" s="18">
        <f t="shared" ca="1" si="2"/>
        <v>108.15729522117753</v>
      </c>
      <c r="H9" s="19">
        <f t="shared" ca="1" si="0"/>
        <v>18.600042905377322</v>
      </c>
      <c r="I9" s="6"/>
      <c r="M9" s="2" t="s">
        <v>4</v>
      </c>
      <c r="N9" s="18">
        <v>90.462173452727313</v>
      </c>
      <c r="O9" s="18">
        <v>106.40591647359668</v>
      </c>
      <c r="P9" s="19">
        <v>15.943743020869363</v>
      </c>
    </row>
    <row r="10" spans="1:18" x14ac:dyDescent="0.25">
      <c r="A10" s="41" t="str">
        <f>Schedule!A10</f>
        <v>LEI</v>
      </c>
      <c r="B10" s="3">
        <f>VLOOKUP(A10,Fixtures!A9:C29,2,FALSE)</f>
        <v>1.2294334858398819</v>
      </c>
      <c r="C10" s="3">
        <f ca="1">VLOOKUP(A10,Fixtures!$J$3:$AW$22,40,FALSE)</f>
        <v>1.4276678157559106</v>
      </c>
      <c r="D10" s="18">
        <f t="shared" ca="1" si="1"/>
        <v>86.114814123545315</v>
      </c>
      <c r="E10" s="3">
        <f>VLOOKUP(A10,Fixtures!$A$1:$C$21,3,FALSE)</f>
        <v>1.6419801590267016</v>
      </c>
      <c r="F10" s="3">
        <f ca="1">VLOOKUP(A10,Fixtures!$J$26:$AW$45,40,FALSE)</f>
        <v>1.3998347802340061</v>
      </c>
      <c r="G10" s="18">
        <f t="shared" ca="1" si="2"/>
        <v>117.29813990992686</v>
      </c>
      <c r="H10" s="19">
        <f t="shared" ca="1" si="0"/>
        <v>31.183325786381545</v>
      </c>
      <c r="I10" s="6"/>
      <c r="M10" s="2" t="s">
        <v>62</v>
      </c>
      <c r="N10" s="18">
        <v>86.623043763858249</v>
      </c>
      <c r="O10" s="18">
        <v>119.41939610591324</v>
      </c>
      <c r="P10" s="19">
        <v>32.796352342054988</v>
      </c>
    </row>
    <row r="11" spans="1:18" x14ac:dyDescent="0.25">
      <c r="A11" s="41" t="str">
        <f>Schedule!A11</f>
        <v>LIV</v>
      </c>
      <c r="B11" s="3">
        <f>VLOOKUP(A11,Fixtures!A10:C30,2,FALSE)</f>
        <v>0.96601757673517741</v>
      </c>
      <c r="C11" s="3">
        <f ca="1">VLOOKUP(A11,Fixtures!$J$3:$AW$22,40,FALSE)</f>
        <v>1.3669096896726338</v>
      </c>
      <c r="D11" s="18">
        <f t="shared" ca="1" si="1"/>
        <v>70.671645978786827</v>
      </c>
      <c r="E11" s="3">
        <f>VLOOKUP(A11,Fixtures!$A$1:$C$21,3,FALSE)</f>
        <v>1.9821389090329515</v>
      </c>
      <c r="F11" s="3">
        <f ca="1">VLOOKUP(A11,Fixtures!$J$26:$AW$45,40,FALSE)</f>
        <v>1.4179107999525906</v>
      </c>
      <c r="G11" s="18">
        <f t="shared" ca="1" si="2"/>
        <v>139.79291991423059</v>
      </c>
      <c r="H11" s="19">
        <f t="shared" ca="1" si="0"/>
        <v>69.121273935443767</v>
      </c>
      <c r="I11" s="6"/>
      <c r="M11" s="2" t="s">
        <v>8</v>
      </c>
      <c r="N11" s="18">
        <v>66.53074400716153</v>
      </c>
      <c r="O11" s="18">
        <v>144.16738254017821</v>
      </c>
      <c r="P11" s="19">
        <v>77.636638533016679</v>
      </c>
    </row>
    <row r="12" spans="1:18" x14ac:dyDescent="0.25">
      <c r="A12" s="41" t="str">
        <f>Schedule!A12</f>
        <v>MCI</v>
      </c>
      <c r="B12" s="3">
        <f>VLOOKUP(A12,Fixtures!A11:C31,2,FALSE)</f>
        <v>0.98770809481705812</v>
      </c>
      <c r="C12" s="3">
        <f>VLOOKUP(A12,Fixtures!$J$3:$AW$22,40,FALSE)</f>
        <v>1.3475009248299619</v>
      </c>
      <c r="D12" s="18">
        <f t="shared" si="1"/>
        <v>73.299251719748895</v>
      </c>
      <c r="E12" s="3">
        <f>VLOOKUP(A12,Fixtures!$A$1:$C$21,3,FALSE)</f>
        <v>2.4189045734323753</v>
      </c>
      <c r="F12" s="3">
        <f>VLOOKUP(A12,Fixtures!$J$26:$AW$45,40,FALSE)</f>
        <v>1.4240506096686265</v>
      </c>
      <c r="G12" s="18">
        <f t="shared" si="2"/>
        <v>169.86085726231661</v>
      </c>
      <c r="H12" s="19">
        <f t="shared" si="0"/>
        <v>96.561605542567719</v>
      </c>
      <c r="I12" s="6"/>
      <c r="M12" s="2" t="s">
        <v>1</v>
      </c>
      <c r="N12" s="18">
        <v>73.657642540508036</v>
      </c>
      <c r="O12" s="18">
        <v>170.17171366630865</v>
      </c>
      <c r="P12" s="19">
        <v>96.514071125800612</v>
      </c>
    </row>
    <row r="13" spans="1:18" x14ac:dyDescent="0.25">
      <c r="A13" s="41" t="str">
        <f>Schedule!A13</f>
        <v>MUN</v>
      </c>
      <c r="B13" s="3">
        <f>VLOOKUP(A13,Fixtures!A12:C32,2,FALSE)</f>
        <v>1.0723846087461446</v>
      </c>
      <c r="C13" s="3">
        <f ca="1">VLOOKUP(A13,Fixtures!$J$3:$AW$22,40,FALSE)</f>
        <v>1.3913334194714646</v>
      </c>
      <c r="D13" s="18">
        <f t="shared" ca="1" si="1"/>
        <v>77.076033231022279</v>
      </c>
      <c r="E13" s="3">
        <f>VLOOKUP(A13,Fixtures!$A$1:$C$21,3,FALSE)</f>
        <v>1.6658597301427571</v>
      </c>
      <c r="F13" s="3">
        <f ca="1">VLOOKUP(A13,Fixtures!$J$26:$AW$45,40,FALSE)</f>
        <v>1.4007981318382225</v>
      </c>
      <c r="G13" s="18">
        <f t="shared" ca="1" si="2"/>
        <v>118.92218388074967</v>
      </c>
      <c r="H13" s="19">
        <f t="shared" ca="1" si="0"/>
        <v>41.846150649727392</v>
      </c>
      <c r="I13" s="6"/>
      <c r="M13" s="2" t="s">
        <v>6</v>
      </c>
      <c r="N13" s="18">
        <v>75.579551935531612</v>
      </c>
      <c r="O13" s="18">
        <v>119.16489805128808</v>
      </c>
      <c r="P13" s="19">
        <v>43.585346115756465</v>
      </c>
    </row>
    <row r="14" spans="1:18" x14ac:dyDescent="0.25">
      <c r="A14" s="41" t="str">
        <f>Schedule!A14</f>
        <v>NEW</v>
      </c>
      <c r="B14" s="3">
        <f>VLOOKUP(A14,Fixtures!A13:C33,2,FALSE)</f>
        <v>1.7893198336921579</v>
      </c>
      <c r="C14" s="3">
        <f ca="1">VLOOKUP(A14,Fixtures!$J$3:$AW$22,40,FALSE)</f>
        <v>1.4228328719312429</v>
      </c>
      <c r="D14" s="18">
        <f t="shared" ca="1" si="1"/>
        <v>125.75755515568558</v>
      </c>
      <c r="E14" s="3">
        <f>VLOOKUP(A14,Fixtures!$A$1:$C$21,3,FALSE)</f>
        <v>0.8898628525426272</v>
      </c>
      <c r="F14" s="3">
        <f ca="1">VLOOKUP(A14,Fixtures!$J$26:$AW$45,40,FALSE)</f>
        <v>1.3557980379786325</v>
      </c>
      <c r="G14" s="18">
        <f t="shared" ca="1" si="2"/>
        <v>65.633879649901914</v>
      </c>
      <c r="H14" s="19">
        <f t="shared" ca="1" si="0"/>
        <v>-60.123675505783666</v>
      </c>
      <c r="I14" s="6"/>
      <c r="M14" s="2" t="s">
        <v>2</v>
      </c>
      <c r="N14" s="18">
        <v>127.87085885505225</v>
      </c>
      <c r="O14" s="18">
        <v>65.755311592829273</v>
      </c>
      <c r="P14" s="19">
        <v>-62.115547262222975</v>
      </c>
    </row>
    <row r="15" spans="1:18" x14ac:dyDescent="0.25">
      <c r="A15" s="41" t="str">
        <f>Schedule!A15</f>
        <v>NOR</v>
      </c>
      <c r="B15" s="3">
        <f>VLOOKUP(A15,Fixtures!A14:C34,2,FALSE)</f>
        <v>1.738280661990995</v>
      </c>
      <c r="C15" s="3">
        <f ca="1">VLOOKUP(A15,Fixtures!$J$3:$AW$22,40,FALSE)</f>
        <v>1.4029172349223362</v>
      </c>
      <c r="D15" s="18">
        <f t="shared" ca="1" si="1"/>
        <v>123.9047193035036</v>
      </c>
      <c r="E15" s="3">
        <f>VLOOKUP(A15,Fixtures!$A$1:$C$21,3,FALSE)</f>
        <v>1.0866841892469623</v>
      </c>
      <c r="F15" s="3">
        <f ca="1">VLOOKUP(A15,Fixtures!$J$26:$AW$45,40,FALSE)</f>
        <v>1.3910477844174005</v>
      </c>
      <c r="G15" s="18">
        <f t="shared" ca="1" si="2"/>
        <v>78.119831785799363</v>
      </c>
      <c r="H15" s="19">
        <f t="shared" ca="1" si="0"/>
        <v>-45.784887517704234</v>
      </c>
      <c r="I15" s="6"/>
      <c r="M15" s="2" t="s">
        <v>113</v>
      </c>
      <c r="N15" s="18">
        <v>126.19295913873509</v>
      </c>
      <c r="O15" s="18">
        <v>78.690169870818323</v>
      </c>
      <c r="P15" s="19">
        <v>-47.502789267916768</v>
      </c>
    </row>
    <row r="16" spans="1:18" x14ac:dyDescent="0.25">
      <c r="A16" s="41" t="str">
        <f>Schedule!A16</f>
        <v>SHU</v>
      </c>
      <c r="B16" s="3">
        <f>VLOOKUP(A16,Fixtures!A15:C35,2,FALSE)</f>
        <v>1.2096420451468362</v>
      </c>
      <c r="C16" s="3">
        <f>VLOOKUP(A16,Fixtures!$J$3:$AW$22,40,FALSE)</f>
        <v>1.4195721815934652</v>
      </c>
      <c r="D16" s="18">
        <f t="shared" si="1"/>
        <v>85.211732156445677</v>
      </c>
      <c r="E16" s="3">
        <f>VLOOKUP(A16,Fixtures!$A$1:$C$21,3,FALSE)</f>
        <v>1.1945135544017942</v>
      </c>
      <c r="F16" s="3">
        <f>VLOOKUP(A16,Fixtures!$J$26:$AW$45,40,FALSE)</f>
        <v>1.4250813547791137</v>
      </c>
      <c r="G16" s="18">
        <f t="shared" si="2"/>
        <v>83.820727174340348</v>
      </c>
      <c r="H16" s="19">
        <f t="shared" si="0"/>
        <v>-1.3910049821053292</v>
      </c>
      <c r="I16" s="6"/>
      <c r="M16" s="2" t="s">
        <v>112</v>
      </c>
      <c r="N16" s="18">
        <v>85.630914568147944</v>
      </c>
      <c r="O16" s="18">
        <v>83.948827128890514</v>
      </c>
      <c r="P16" s="19">
        <v>-1.6820874392574297</v>
      </c>
    </row>
    <row r="17" spans="1:16" x14ac:dyDescent="0.25">
      <c r="A17" s="41" t="str">
        <f>Schedule!A17</f>
        <v>SOU</v>
      </c>
      <c r="B17" s="3">
        <f>VLOOKUP(A17,Fixtures!A16:C36,2,FALSE)</f>
        <v>1.4831191504425707</v>
      </c>
      <c r="C17" s="3">
        <f ca="1">VLOOKUP(A17,Fixtures!$J$3:$AW$22,40,FALSE)</f>
        <v>1.4178024351401288</v>
      </c>
      <c r="D17" s="18">
        <f t="shared" ca="1" si="1"/>
        <v>104.60689823092216</v>
      </c>
      <c r="E17" s="3">
        <f>VLOOKUP(A17,Fixtures!$A$1:$C$21,3,FALSE)</f>
        <v>1.4197380300265015</v>
      </c>
      <c r="F17" s="3">
        <f ca="1">VLOOKUP(A17,Fixtures!$J$26:$AW$45,40,FALSE)</f>
        <v>1.397041122929634</v>
      </c>
      <c r="G17" s="18">
        <f t="shared" ca="1" si="2"/>
        <v>101.62464130256032</v>
      </c>
      <c r="H17" s="19">
        <f t="shared" ca="1" si="0"/>
        <v>-2.982256928361835</v>
      </c>
      <c r="I17" s="6"/>
      <c r="M17" s="2" t="s">
        <v>10</v>
      </c>
      <c r="N17" s="18">
        <v>101.72449846513021</v>
      </c>
      <c r="O17" s="18">
        <v>104.66780317548844</v>
      </c>
      <c r="P17" s="19">
        <v>2.9433047103582339</v>
      </c>
    </row>
    <row r="18" spans="1:16" x14ac:dyDescent="0.25">
      <c r="A18" s="41" t="str">
        <f>Schedule!A18</f>
        <v>TOT</v>
      </c>
      <c r="B18" s="3">
        <f>VLOOKUP(A18,Fixtures!A17:C37,2,FALSE)</f>
        <v>1.424250409013095</v>
      </c>
      <c r="C18" s="3">
        <f ca="1">VLOOKUP(A18,Fixtures!$J$3:$AW$22,40,FALSE)</f>
        <v>1.4594137226582689</v>
      </c>
      <c r="D18" s="18">
        <f t="shared" ca="1" si="1"/>
        <v>97.590586336194974</v>
      </c>
      <c r="E18" s="3">
        <f>VLOOKUP(A18,Fixtures!$A$1:$C$21,3,FALSE)</f>
        <v>1.380693309162333</v>
      </c>
      <c r="F18" s="3">
        <f ca="1">VLOOKUP(A18,Fixtures!$J$26:$AW$45,40,FALSE)</f>
        <v>1.3932115430658609</v>
      </c>
      <c r="G18" s="18">
        <f t="shared" ca="1" si="2"/>
        <v>99.101483621361581</v>
      </c>
      <c r="H18" s="19">
        <f t="shared" ca="1" si="0"/>
        <v>1.5108972851666067</v>
      </c>
      <c r="I18" s="6"/>
      <c r="M18" s="2" t="s">
        <v>3</v>
      </c>
      <c r="N18" s="18">
        <v>95.378937980560409</v>
      </c>
      <c r="O18" s="18">
        <v>98.119927036649472</v>
      </c>
      <c r="P18" s="19">
        <v>2.7409890560890631</v>
      </c>
    </row>
    <row r="19" spans="1:16" x14ac:dyDescent="0.25">
      <c r="A19" s="41" t="str">
        <f>Schedule!A19</f>
        <v>WAT</v>
      </c>
      <c r="B19" s="3">
        <f>VLOOKUP(A19,Fixtures!A18:C38,2,FALSE)</f>
        <v>1.487963791205976</v>
      </c>
      <c r="C19" s="3">
        <f ca="1">VLOOKUP(A19,Fixtures!$J$3:$AW$22,40,FALSE)</f>
        <v>1.4271112784236195</v>
      </c>
      <c r="D19" s="18">
        <f t="shared" ca="1" si="1"/>
        <v>104.2640341858677</v>
      </c>
      <c r="E19" s="3">
        <f>VLOOKUP(A19,Fixtures!$A$1:$C$21,3,FALSE)</f>
        <v>1.1766229530695285</v>
      </c>
      <c r="F19" s="3">
        <f ca="1">VLOOKUP(A19,Fixtures!$J$26:$AW$45,40,FALSE)</f>
        <v>1.3838824674244479</v>
      </c>
      <c r="G19" s="18">
        <f t="shared" ca="1" si="2"/>
        <v>85.023329709447708</v>
      </c>
      <c r="H19" s="19">
        <f t="shared" ca="1" si="0"/>
        <v>-19.240704476419992</v>
      </c>
      <c r="I19" s="6"/>
      <c r="M19" s="2" t="s">
        <v>71</v>
      </c>
      <c r="N19" s="18">
        <v>108.81111720146193</v>
      </c>
      <c r="O19" s="18">
        <v>81.51534805545792</v>
      </c>
      <c r="P19" s="19">
        <v>-27.295769146004005</v>
      </c>
    </row>
    <row r="20" spans="1:16" x14ac:dyDescent="0.25">
      <c r="A20" s="41" t="str">
        <f>Schedule!A20</f>
        <v>WHU</v>
      </c>
      <c r="B20" s="3">
        <f>VLOOKUP(A20,Fixtures!A19:C39,2,FALSE)</f>
        <v>1.8811382348244825</v>
      </c>
      <c r="C20" s="3">
        <f ca="1">VLOOKUP(A20,Fixtures!$J$3:$AW$22,40,FALSE)</f>
        <v>1.4478057958362907</v>
      </c>
      <c r="D20" s="18">
        <f t="shared" ca="1" si="1"/>
        <v>129.93028762796791</v>
      </c>
      <c r="E20" s="3">
        <f>VLOOKUP(A20,Fixtures!$A$1:$C$21,3,FALSE)</f>
        <v>1.2332063306196561</v>
      </c>
      <c r="F20" s="3">
        <f ca="1">VLOOKUP(A20,Fixtures!$J$26:$AW$45,40,FALSE)</f>
        <v>1.3556146567892491</v>
      </c>
      <c r="G20" s="18">
        <f t="shared" ca="1" si="2"/>
        <v>90.970271267240861</v>
      </c>
      <c r="H20" s="19">
        <f t="shared" ca="1" si="0"/>
        <v>-38.960016360727053</v>
      </c>
      <c r="I20" s="6"/>
      <c r="M20" s="2" t="s">
        <v>63</v>
      </c>
      <c r="N20" s="18">
        <v>132.48086269893594</v>
      </c>
      <c r="O20" s="18">
        <v>88.579127642531972</v>
      </c>
      <c r="P20" s="19">
        <v>-43.901735056403965</v>
      </c>
    </row>
    <row r="21" spans="1:16" x14ac:dyDescent="0.25">
      <c r="A21" s="41" t="str">
        <f>Schedule!A21</f>
        <v>WOL</v>
      </c>
      <c r="B21" s="3">
        <f>VLOOKUP(A21,Fixtures!A20:C40,2,FALSE)</f>
        <v>1.1231749609616553</v>
      </c>
      <c r="C21" s="3">
        <f ca="1">VLOOKUP(A21,Fixtures!$J$3:$AW$22,40,FALSE)</f>
        <v>1.4370481963033035</v>
      </c>
      <c r="D21" s="18">
        <f t="shared" ca="1" si="1"/>
        <v>78.158475397758892</v>
      </c>
      <c r="E21" s="3">
        <f>VLOOKUP(A21,Fixtures!$A$1:$C$21,3,FALSE)</f>
        <v>1.469606030535902</v>
      </c>
      <c r="F21" s="3">
        <f ca="1">VLOOKUP(A21,Fixtures!$J$26:$AW$45,40,FALSE)</f>
        <v>1.3982099502886247</v>
      </c>
      <c r="G21" s="18">
        <f t="shared" ca="1" si="2"/>
        <v>105.10624890293046</v>
      </c>
      <c r="H21" s="19">
        <f t="shared" ca="1" si="0"/>
        <v>26.947773505171568</v>
      </c>
      <c r="I21" s="6"/>
      <c r="M21" s="2" t="s">
        <v>89</v>
      </c>
      <c r="N21" s="18">
        <v>76.77413698547339</v>
      </c>
      <c r="O21" s="18">
        <v>103.15290111547259</v>
      </c>
      <c r="P21" s="19">
        <v>26.378764129999198</v>
      </c>
    </row>
    <row r="22" spans="1:16" x14ac:dyDescent="0.25">
      <c r="D22" s="21"/>
      <c r="G22" s="21"/>
    </row>
    <row r="24" spans="1:16" x14ac:dyDescent="0.25">
      <c r="B24" s="21"/>
    </row>
    <row r="25" spans="1:16" x14ac:dyDescent="0.25">
      <c r="B25" s="21"/>
    </row>
  </sheetData>
  <sortState ref="M2:P25">
    <sortCondition ref="M2:M2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E131"/>
  <sheetViews>
    <sheetView topLeftCell="A54" zoomScaleNormal="100" workbookViewId="0">
      <selection activeCell="AF83" sqref="AF83"/>
    </sheetView>
  </sheetViews>
  <sheetFormatPr defaultColWidth="9.109375" defaultRowHeight="12" x14ac:dyDescent="0.3"/>
  <cols>
    <col min="1" max="1" width="4.5546875" style="60" bestFit="1" customWidth="1"/>
    <col min="2" max="2" width="5.6640625" style="60" hidden="1" customWidth="1"/>
    <col min="3" max="3" width="5.44140625" style="60" hidden="1" customWidth="1"/>
    <col min="4" max="8" width="5.6640625" style="60" hidden="1" customWidth="1"/>
    <col min="9" max="9" width="5.44140625" style="60" hidden="1" customWidth="1"/>
    <col min="10" max="14" width="5.6640625" style="60" hidden="1" customWidth="1"/>
    <col min="15" max="16" width="5.5546875" style="60" hidden="1" customWidth="1"/>
    <col min="17" max="18" width="5.6640625" style="60" hidden="1" customWidth="1"/>
    <col min="19" max="19" width="5.5546875" style="60" hidden="1" customWidth="1"/>
    <col min="20" max="28" width="5.6640625" style="60" hidden="1" customWidth="1"/>
    <col min="29" max="29" width="5.6640625" style="60" customWidth="1"/>
    <col min="30" max="30" width="5.44140625" style="60" customWidth="1"/>
    <col min="31" max="31" width="5.6640625" style="60" customWidth="1"/>
    <col min="32" max="32" width="5.6640625" style="34" customWidth="1"/>
    <col min="33" max="33" width="5.6640625" style="60" customWidth="1"/>
    <col min="34" max="34" width="5.5546875" style="60" customWidth="1"/>
    <col min="35" max="35" width="5.6640625" style="60" customWidth="1"/>
    <col min="36" max="36" width="5.5546875" style="60" customWidth="1"/>
    <col min="37" max="37" width="5.6640625" style="60" customWidth="1"/>
    <col min="38" max="38" width="5.5546875" style="60" customWidth="1"/>
    <col min="39" max="39" width="5.6640625" style="60" hidden="1" customWidth="1"/>
    <col min="40" max="40" width="5" style="60" customWidth="1"/>
    <col min="41" max="41" width="4.5546875" style="60" bestFit="1" customWidth="1"/>
    <col min="42" max="43" width="6.6640625" style="60" bestFit="1" customWidth="1"/>
    <col min="44" max="44" width="5.88671875" style="60" bestFit="1" customWidth="1"/>
    <col min="45" max="45" width="6.44140625" style="60" customWidth="1"/>
    <col min="46" max="46" width="5.6640625" style="60" bestFit="1" customWidth="1"/>
    <col min="47" max="47" width="5.109375" style="60" bestFit="1" customWidth="1"/>
    <col min="48" max="48" width="5.6640625" style="60" bestFit="1" customWidth="1"/>
    <col min="49" max="49" width="5.109375" style="60" bestFit="1" customWidth="1"/>
    <col min="50" max="50" width="9.109375" style="60"/>
    <col min="51" max="52" width="9.6640625" style="60" bestFit="1" customWidth="1"/>
    <col min="53" max="16384" width="9.109375" style="60"/>
  </cols>
  <sheetData>
    <row r="1" spans="1:49" x14ac:dyDescent="0.3">
      <c r="A1" s="35" t="s">
        <v>0</v>
      </c>
      <c r="B1" s="59">
        <v>1</v>
      </c>
      <c r="C1" s="59">
        <v>2</v>
      </c>
      <c r="D1" s="59">
        <v>3</v>
      </c>
      <c r="E1" s="59">
        <v>4</v>
      </c>
      <c r="F1" s="59">
        <v>5</v>
      </c>
      <c r="G1" s="59">
        <v>6</v>
      </c>
      <c r="H1" s="59">
        <v>7</v>
      </c>
      <c r="I1" s="59">
        <v>8</v>
      </c>
      <c r="J1" s="59">
        <v>9</v>
      </c>
      <c r="K1" s="59">
        <v>10</v>
      </c>
      <c r="L1" s="59">
        <v>11</v>
      </c>
      <c r="M1" s="59">
        <v>12</v>
      </c>
      <c r="N1" s="59">
        <v>13</v>
      </c>
      <c r="O1" s="59">
        <v>14</v>
      </c>
      <c r="P1" s="59">
        <v>15</v>
      </c>
      <c r="Q1" s="59">
        <v>16</v>
      </c>
      <c r="R1" s="59">
        <v>17</v>
      </c>
      <c r="S1" s="59">
        <v>18</v>
      </c>
      <c r="T1" s="59">
        <v>19</v>
      </c>
      <c r="U1" s="59">
        <v>20</v>
      </c>
      <c r="V1" s="59">
        <v>21</v>
      </c>
      <c r="W1" s="59">
        <v>22</v>
      </c>
      <c r="X1" s="59">
        <v>23</v>
      </c>
      <c r="Y1" s="59">
        <v>24</v>
      </c>
      <c r="Z1" s="59">
        <v>25</v>
      </c>
      <c r="AA1" s="59">
        <v>26</v>
      </c>
      <c r="AB1" s="59">
        <v>27</v>
      </c>
      <c r="AC1" s="59">
        <v>28</v>
      </c>
      <c r="AD1" s="59">
        <v>29</v>
      </c>
      <c r="AE1" s="59">
        <v>30</v>
      </c>
      <c r="AF1" s="33">
        <v>31</v>
      </c>
      <c r="AG1" s="33">
        <v>32</v>
      </c>
      <c r="AH1" s="33">
        <v>33</v>
      </c>
      <c r="AI1" s="33">
        <v>34</v>
      </c>
      <c r="AJ1" s="33">
        <v>35</v>
      </c>
      <c r="AK1" s="33">
        <v>36</v>
      </c>
      <c r="AL1" s="33">
        <v>37</v>
      </c>
      <c r="AM1" s="33">
        <v>38</v>
      </c>
      <c r="AT1" s="8" t="s">
        <v>0</v>
      </c>
      <c r="AU1" s="8" t="s">
        <v>35</v>
      </c>
      <c r="AV1" s="8" t="s">
        <v>0</v>
      </c>
      <c r="AW1" s="8" t="s">
        <v>9</v>
      </c>
    </row>
    <row r="2" spans="1:49" x14ac:dyDescent="0.25">
      <c r="A2" s="41" t="str">
        <f>Schedule!A2</f>
        <v>ARS</v>
      </c>
      <c r="B2" s="61" t="str">
        <f>Schedule!B2</f>
        <v>@NEW</v>
      </c>
      <c r="C2" s="61" t="str">
        <f>Schedule!C2</f>
        <v>BUR</v>
      </c>
      <c r="D2" s="61" t="str">
        <f>Schedule!D2</f>
        <v>@LIV</v>
      </c>
      <c r="E2" s="61" t="str">
        <f>Schedule!E2</f>
        <v>TOT</v>
      </c>
      <c r="F2" s="61" t="str">
        <f>Schedule!F2</f>
        <v>@WAT</v>
      </c>
      <c r="G2" s="61" t="str">
        <f>Schedule!G2</f>
        <v>AVL</v>
      </c>
      <c r="H2" s="61" t="str">
        <f>Schedule!H2</f>
        <v>@MUN</v>
      </c>
      <c r="I2" s="61" t="str">
        <f>Schedule!I2</f>
        <v>BOU</v>
      </c>
      <c r="J2" s="61" t="str">
        <f>Schedule!J2</f>
        <v>@SHU</v>
      </c>
      <c r="K2" s="61" t="str">
        <f>Schedule!K2</f>
        <v>CRY</v>
      </c>
      <c r="L2" s="61" t="str">
        <f>Schedule!L2</f>
        <v>WOL</v>
      </c>
      <c r="M2" s="61" t="str">
        <f>Schedule!M2</f>
        <v>@LEI</v>
      </c>
      <c r="N2" s="61" t="str">
        <f>Schedule!N2</f>
        <v>SOU</v>
      </c>
      <c r="O2" s="61" t="str">
        <f>Schedule!O2</f>
        <v>@NOR</v>
      </c>
      <c r="P2" s="61" t="str">
        <f>Schedule!P2</f>
        <v>BRI</v>
      </c>
      <c r="Q2" s="61" t="str">
        <f>Schedule!Q2</f>
        <v>@WHU</v>
      </c>
      <c r="R2" s="61" t="str">
        <f>Schedule!R2</f>
        <v>MCI</v>
      </c>
      <c r="S2" s="61" t="str">
        <f>Schedule!S2</f>
        <v>@EVE</v>
      </c>
      <c r="T2" s="61" t="str">
        <f>Schedule!T2</f>
        <v>@BOU</v>
      </c>
      <c r="U2" s="61" t="str">
        <f>Schedule!U2</f>
        <v>CHE</v>
      </c>
      <c r="V2" s="61" t="str">
        <f>Schedule!V2</f>
        <v>MUN</v>
      </c>
      <c r="W2" s="61" t="str">
        <f>Schedule!W2</f>
        <v>@CRY</v>
      </c>
      <c r="X2" s="61" t="str">
        <f>Schedule!X2</f>
        <v>SHU</v>
      </c>
      <c r="Y2" s="82" t="str">
        <f>Schedule!Y2</f>
        <v>@CHE</v>
      </c>
      <c r="Z2" s="82" t="str">
        <f>Schedule!Z2</f>
        <v>@BUR</v>
      </c>
      <c r="AA2" s="82" t="str">
        <f>Schedule!AA2</f>
        <v>NEW</v>
      </c>
      <c r="AB2" s="82" t="str">
        <f>Schedule!AB2</f>
        <v>EVE</v>
      </c>
      <c r="AC2" s="128" t="str">
        <f>Schedule!AC2</f>
        <v>@MCI</v>
      </c>
      <c r="AD2" s="82" t="str">
        <f>Schedule!AD2</f>
        <v>WHU</v>
      </c>
      <c r="AE2" s="82" t="str">
        <f>Schedule!AE2</f>
        <v>@BRI</v>
      </c>
      <c r="AF2" s="128" t="str">
        <f>Schedule!AF2</f>
        <v>@SOU</v>
      </c>
      <c r="AG2" s="82" t="str">
        <f>Schedule!AG2</f>
        <v>NOR</v>
      </c>
      <c r="AH2" s="82" t="str">
        <f>Schedule!AH2</f>
        <v>@WOL</v>
      </c>
      <c r="AI2" s="82" t="str">
        <f>Schedule!AI2</f>
        <v>LEI</v>
      </c>
      <c r="AJ2" s="82" t="str">
        <f>Schedule!AJ2</f>
        <v>@TOT</v>
      </c>
      <c r="AK2" s="82" t="str">
        <f>Schedule!AK2</f>
        <v>LIV</v>
      </c>
      <c r="AL2" s="61" t="str">
        <f>Schedule!AL2</f>
        <v>@AVL</v>
      </c>
      <c r="AM2" s="61" t="str">
        <f>Schedule!AM2</f>
        <v>WAT</v>
      </c>
      <c r="AO2" s="62"/>
      <c r="AT2" s="72" t="str">
        <f>Schedule!A2</f>
        <v>ARS</v>
      </c>
      <c r="AU2" s="3">
        <f>VLOOKUP(AT2,'Team Ratings'!$A$2:$H$21,7,FALSE)*(1-Fixtures!$D$3)</f>
        <v>82.78095169973696</v>
      </c>
      <c r="AV2" s="72" t="str">
        <f>Schedule!A2</f>
        <v>ARS</v>
      </c>
      <c r="AW2" s="3">
        <f>VLOOKUP(AV2,'Team Ratings'!$A$2:$H$21,4,FALSE)*(1+Fixtures!$D$3)</f>
        <v>116.44572437963596</v>
      </c>
    </row>
    <row r="3" spans="1:49" x14ac:dyDescent="0.25">
      <c r="A3" s="41" t="str">
        <f>Schedule!A3</f>
        <v>AVL</v>
      </c>
      <c r="B3" s="61" t="str">
        <f>Schedule!B3</f>
        <v>@TOT</v>
      </c>
      <c r="C3" s="61" t="str">
        <f>Schedule!C3</f>
        <v>BOU</v>
      </c>
      <c r="D3" s="61" t="str">
        <f>Schedule!D3</f>
        <v>EVE</v>
      </c>
      <c r="E3" s="61" t="str">
        <f>Schedule!E3</f>
        <v>@CRY</v>
      </c>
      <c r="F3" s="61" t="str">
        <f>Schedule!F3</f>
        <v>WHU</v>
      </c>
      <c r="G3" s="61" t="str">
        <f>Schedule!G3</f>
        <v>@ARS</v>
      </c>
      <c r="H3" s="61" t="str">
        <f>Schedule!H3</f>
        <v>BUR</v>
      </c>
      <c r="I3" s="61" t="str">
        <f>Schedule!I3</f>
        <v>@NOR</v>
      </c>
      <c r="J3" s="61" t="str">
        <f>Schedule!J3</f>
        <v>BRI</v>
      </c>
      <c r="K3" s="61" t="str">
        <f>Schedule!K3</f>
        <v>@MCI</v>
      </c>
      <c r="L3" s="61" t="str">
        <f>Schedule!L3</f>
        <v>LIV</v>
      </c>
      <c r="M3" s="61" t="str">
        <f>Schedule!M3</f>
        <v>@WOL</v>
      </c>
      <c r="N3" s="61" t="str">
        <f>Schedule!N3</f>
        <v>NEW</v>
      </c>
      <c r="O3" s="61" t="str">
        <f>Schedule!O3</f>
        <v>@MUN</v>
      </c>
      <c r="P3" s="61" t="str">
        <f>Schedule!P3</f>
        <v>@CHE</v>
      </c>
      <c r="Q3" s="61" t="str">
        <f>Schedule!Q3</f>
        <v>LEI</v>
      </c>
      <c r="R3" s="61" t="str">
        <f>Schedule!R3</f>
        <v>@SHU</v>
      </c>
      <c r="S3" s="61" t="str">
        <f>Schedule!S3</f>
        <v>SOU</v>
      </c>
      <c r="T3" s="61" t="str">
        <f>Schedule!T3</f>
        <v>NOR</v>
      </c>
      <c r="U3" s="61" t="str">
        <f>Schedule!U3</f>
        <v>@WAT</v>
      </c>
      <c r="V3" s="61" t="str">
        <f>Schedule!V3</f>
        <v>@BUR</v>
      </c>
      <c r="W3" s="61" t="str">
        <f>Schedule!W3</f>
        <v>MCI</v>
      </c>
      <c r="X3" s="61" t="str">
        <f>Schedule!X3</f>
        <v>@BRI</v>
      </c>
      <c r="Y3" s="82" t="str">
        <f>Schedule!Y3</f>
        <v>WAT</v>
      </c>
      <c r="Z3" s="82" t="str">
        <f>Schedule!Z3</f>
        <v>@BOU</v>
      </c>
      <c r="AA3" s="82" t="str">
        <f>Schedule!AA3</f>
        <v>TOT</v>
      </c>
      <c r="AB3" s="82" t="str">
        <f>Schedule!AB3</f>
        <v>@SOU</v>
      </c>
      <c r="AC3" s="128" t="str">
        <f>Schedule!AC3</f>
        <v>SHU</v>
      </c>
      <c r="AD3" s="82" t="str">
        <f>Schedule!AD3</f>
        <v>@LEI</v>
      </c>
      <c r="AE3" s="82" t="str">
        <f>Schedule!AE3</f>
        <v>CHE</v>
      </c>
      <c r="AF3" s="82" t="str">
        <f>Schedule!AF3</f>
        <v>@NEW</v>
      </c>
      <c r="AG3" s="82" t="str">
        <f>Schedule!AG3</f>
        <v>WOL</v>
      </c>
      <c r="AH3" s="82" t="str">
        <f>Schedule!AH3</f>
        <v>@LIV</v>
      </c>
      <c r="AI3" s="82" t="str">
        <f>Schedule!AI3</f>
        <v>MUN</v>
      </c>
      <c r="AJ3" s="82" t="str">
        <f>Schedule!AJ3</f>
        <v>CRY</v>
      </c>
      <c r="AK3" s="82" t="str">
        <f>Schedule!AK3</f>
        <v>@EVE</v>
      </c>
      <c r="AL3" s="61" t="str">
        <f>Schedule!AL3</f>
        <v>ARS</v>
      </c>
      <c r="AM3" s="61" t="str">
        <f>Schedule!AM3</f>
        <v>@WHU</v>
      </c>
      <c r="AO3" s="62"/>
      <c r="AT3" s="72" t="str">
        <f>Schedule!A3</f>
        <v>AVL</v>
      </c>
      <c r="AU3" s="3">
        <f>VLOOKUP(AT3,'Team Ratings'!$A$2:$H$21,7,FALSE)*(1-Fixtures!$D$3)</f>
        <v>81.759552402451959</v>
      </c>
      <c r="AV3" s="72" t="str">
        <f>Schedule!A3</f>
        <v>AVL</v>
      </c>
      <c r="AW3" s="3">
        <f>VLOOKUP(AV3,'Team Ratings'!$A$2:$H$21,4,FALSE)*(1+Fixtures!$D$3)</f>
        <v>156.77373604925978</v>
      </c>
    </row>
    <row r="4" spans="1:49" x14ac:dyDescent="0.25">
      <c r="A4" s="41" t="str">
        <f>Schedule!A4</f>
        <v>BOU</v>
      </c>
      <c r="B4" s="61" t="str">
        <f>Schedule!B4</f>
        <v>SHU</v>
      </c>
      <c r="C4" s="61" t="str">
        <f>Schedule!C4</f>
        <v>@AVL</v>
      </c>
      <c r="D4" s="61" t="str">
        <f>Schedule!D4</f>
        <v>MCI</v>
      </c>
      <c r="E4" s="61" t="str">
        <f>Schedule!E4</f>
        <v>@LEI</v>
      </c>
      <c r="F4" s="61" t="str">
        <f>Schedule!F4</f>
        <v>EVE</v>
      </c>
      <c r="G4" s="61" t="str">
        <f>Schedule!G4</f>
        <v>@SOU</v>
      </c>
      <c r="H4" s="61" t="str">
        <f>Schedule!H4</f>
        <v>WHU</v>
      </c>
      <c r="I4" s="61" t="str">
        <f>Schedule!I4</f>
        <v>@ARS</v>
      </c>
      <c r="J4" s="61" t="str">
        <f>Schedule!J4</f>
        <v>NOR</v>
      </c>
      <c r="K4" s="61" t="str">
        <f>Schedule!K4</f>
        <v>@WAT</v>
      </c>
      <c r="L4" s="61" t="str">
        <f>Schedule!L4</f>
        <v>MUN</v>
      </c>
      <c r="M4" s="61" t="str">
        <f>Schedule!M4</f>
        <v>@NEW</v>
      </c>
      <c r="N4" s="61" t="str">
        <f>Schedule!N4</f>
        <v>WOL</v>
      </c>
      <c r="O4" s="61" t="str">
        <f>Schedule!O4</f>
        <v>@TOT</v>
      </c>
      <c r="P4" s="61" t="str">
        <f>Schedule!P4</f>
        <v>@CRY</v>
      </c>
      <c r="Q4" s="61" t="str">
        <f>Schedule!Q4</f>
        <v>LIV</v>
      </c>
      <c r="R4" s="61" t="str">
        <f>Schedule!R4</f>
        <v>@CHE</v>
      </c>
      <c r="S4" s="61" t="str">
        <f>Schedule!S4</f>
        <v>BUR</v>
      </c>
      <c r="T4" s="61" t="str">
        <f>Schedule!T4</f>
        <v>ARS</v>
      </c>
      <c r="U4" s="61" t="str">
        <f>Schedule!U4</f>
        <v>@BRI</v>
      </c>
      <c r="V4" s="61" t="str">
        <f>Schedule!V4</f>
        <v>@WHU</v>
      </c>
      <c r="W4" s="61" t="str">
        <f>Schedule!W4</f>
        <v>WAT</v>
      </c>
      <c r="X4" s="61" t="str">
        <f>Schedule!X4</f>
        <v>@NOR</v>
      </c>
      <c r="Y4" s="82" t="str">
        <f>Schedule!Y4</f>
        <v>BRI</v>
      </c>
      <c r="Z4" s="82" t="str">
        <f>Schedule!Z4</f>
        <v>AVL</v>
      </c>
      <c r="AA4" s="82" t="str">
        <f>Schedule!AA4</f>
        <v>@SHU</v>
      </c>
      <c r="AB4" s="82" t="str">
        <f>Schedule!AB4</f>
        <v>@BUR</v>
      </c>
      <c r="AC4" s="82" t="str">
        <f>Schedule!AC4</f>
        <v>CHE</v>
      </c>
      <c r="AD4" s="82" t="str">
        <f>Schedule!AD4</f>
        <v>@LIV</v>
      </c>
      <c r="AE4" s="82" t="str">
        <f>Schedule!AE4</f>
        <v>CRY</v>
      </c>
      <c r="AF4" s="82" t="str">
        <f>Schedule!AF4</f>
        <v>@WOL</v>
      </c>
      <c r="AG4" s="82" t="str">
        <f>Schedule!AG4</f>
        <v>NEW</v>
      </c>
      <c r="AH4" s="82" t="str">
        <f>Schedule!AH4</f>
        <v>@MUN</v>
      </c>
      <c r="AI4" s="82" t="str">
        <f>Schedule!AI4</f>
        <v>TOT</v>
      </c>
      <c r="AJ4" s="82" t="str">
        <f>Schedule!AJ4</f>
        <v>LEI</v>
      </c>
      <c r="AK4" s="82" t="str">
        <f>Schedule!AK4</f>
        <v>@MCI</v>
      </c>
      <c r="AL4" s="61" t="str">
        <f>Schedule!AL4</f>
        <v>SOU</v>
      </c>
      <c r="AM4" s="61" t="str">
        <f>Schedule!AM4</f>
        <v>@EVE</v>
      </c>
      <c r="AO4" s="62"/>
      <c r="AT4" s="72" t="str">
        <f>Schedule!A4</f>
        <v>BOU</v>
      </c>
      <c r="AU4" s="3">
        <f ca="1">VLOOKUP(AT4,'Team Ratings'!$A$2:$H$21,7,FALSE)*(1-Fixtures!$D$3)</f>
        <v>71.032704126610952</v>
      </c>
      <c r="AV4" s="72" t="str">
        <f>Schedule!A4</f>
        <v>BOU</v>
      </c>
      <c r="AW4" s="3">
        <f ca="1">VLOOKUP(AV4,'Team Ratings'!$A$2:$H$21,4,FALSE)*(1+Fixtures!$D$3)</f>
        <v>132.08738726754845</v>
      </c>
    </row>
    <row r="5" spans="1:49" x14ac:dyDescent="0.25">
      <c r="A5" s="41" t="str">
        <f>Schedule!A5</f>
        <v>BRI</v>
      </c>
      <c r="B5" s="61" t="str">
        <f>Schedule!B5</f>
        <v>@WAT</v>
      </c>
      <c r="C5" s="61" t="str">
        <f>Schedule!C5</f>
        <v>WHU</v>
      </c>
      <c r="D5" s="61" t="str">
        <f>Schedule!D5</f>
        <v>SOU</v>
      </c>
      <c r="E5" s="61" t="str">
        <f>Schedule!E5</f>
        <v>@MCI</v>
      </c>
      <c r="F5" s="61" t="str">
        <f>Schedule!F5</f>
        <v>BUR</v>
      </c>
      <c r="G5" s="61" t="str">
        <f>Schedule!G5</f>
        <v>@NEW</v>
      </c>
      <c r="H5" s="61" t="str">
        <f>Schedule!H5</f>
        <v>@CHE</v>
      </c>
      <c r="I5" s="61" t="str">
        <f>Schedule!I5</f>
        <v>TOT</v>
      </c>
      <c r="J5" s="61" t="str">
        <f>Schedule!J5</f>
        <v>@AVL</v>
      </c>
      <c r="K5" s="61" t="str">
        <f>Schedule!K5</f>
        <v>EVE</v>
      </c>
      <c r="L5" s="61" t="str">
        <f>Schedule!L5</f>
        <v>NOR</v>
      </c>
      <c r="M5" s="61" t="str">
        <f>Schedule!M5</f>
        <v>@MUN</v>
      </c>
      <c r="N5" s="61" t="str">
        <f>Schedule!N5</f>
        <v>LEI</v>
      </c>
      <c r="O5" s="61" t="str">
        <f>Schedule!O5</f>
        <v>@LIV</v>
      </c>
      <c r="P5" s="61" t="str">
        <f>Schedule!P5</f>
        <v>@ARS</v>
      </c>
      <c r="Q5" s="61" t="str">
        <f>Schedule!Q5</f>
        <v>WOL</v>
      </c>
      <c r="R5" s="61" t="str">
        <f>Schedule!R5</f>
        <v>@CRY</v>
      </c>
      <c r="S5" s="61" t="str">
        <f>Schedule!S5</f>
        <v>SHU</v>
      </c>
      <c r="T5" s="61" t="str">
        <f>Schedule!T5</f>
        <v>@TOT</v>
      </c>
      <c r="U5" s="61" t="str">
        <f>Schedule!U5</f>
        <v>BOU</v>
      </c>
      <c r="V5" s="61" t="str">
        <f>Schedule!V5</f>
        <v>CHE</v>
      </c>
      <c r="W5" s="61" t="str">
        <f>Schedule!W5</f>
        <v>@EVE</v>
      </c>
      <c r="X5" s="61" t="str">
        <f>Schedule!X5</f>
        <v>AVL</v>
      </c>
      <c r="Y5" s="82" t="str">
        <f>Schedule!Y5</f>
        <v>@BOU</v>
      </c>
      <c r="Z5" s="82" t="str">
        <f>Schedule!Z5</f>
        <v>@WHU</v>
      </c>
      <c r="AA5" s="82" t="str">
        <f>Schedule!AA5</f>
        <v>WAT</v>
      </c>
      <c r="AB5" s="82" t="str">
        <f>Schedule!AB5</f>
        <v>@SHU</v>
      </c>
      <c r="AC5" s="82" t="str">
        <f>Schedule!AC5</f>
        <v>CRY</v>
      </c>
      <c r="AD5" s="82" t="str">
        <f>Schedule!AD5</f>
        <v>@WOL</v>
      </c>
      <c r="AE5" s="82" t="str">
        <f>Schedule!AE5</f>
        <v>ARS</v>
      </c>
      <c r="AF5" s="82" t="str">
        <f>Schedule!AF5</f>
        <v>@LEI</v>
      </c>
      <c r="AG5" s="82" t="str">
        <f>Schedule!AG5</f>
        <v>MUN</v>
      </c>
      <c r="AH5" s="82" t="str">
        <f>Schedule!AH5</f>
        <v>@NOR</v>
      </c>
      <c r="AI5" s="82" t="str">
        <f>Schedule!AI5</f>
        <v>LIV</v>
      </c>
      <c r="AJ5" s="82" t="str">
        <f>Schedule!AJ5</f>
        <v>MCI</v>
      </c>
      <c r="AK5" s="82" t="str">
        <f>Schedule!AK5</f>
        <v>@SOU</v>
      </c>
      <c r="AL5" s="61" t="str">
        <f>Schedule!AL5</f>
        <v>NEW</v>
      </c>
      <c r="AM5" s="61" t="str">
        <f>Schedule!AM5</f>
        <v>@BUR</v>
      </c>
      <c r="AO5" s="62"/>
      <c r="AT5" s="72" t="str">
        <f>Schedule!A5</f>
        <v>BRI</v>
      </c>
      <c r="AU5" s="3">
        <f ca="1">VLOOKUP(AT5,'Team Ratings'!$A$2:$H$21,7,FALSE)*(1-Fixtures!$D$3)</f>
        <v>83.664224380477393</v>
      </c>
      <c r="AV5" s="72" t="str">
        <f>Schedule!A5</f>
        <v>BRI</v>
      </c>
      <c r="AW5" s="3">
        <f ca="1">VLOOKUP(AV5,'Team Ratings'!$A$2:$H$21,4,FALSE)*(1+Fixtures!$D$3)</f>
        <v>117.74685282830752</v>
      </c>
    </row>
    <row r="6" spans="1:49" x14ac:dyDescent="0.25">
      <c r="A6" s="41" t="str">
        <f>Schedule!A6</f>
        <v>BUR</v>
      </c>
      <c r="B6" s="61" t="str">
        <f>Schedule!B6</f>
        <v>SOU</v>
      </c>
      <c r="C6" s="61" t="str">
        <f>Schedule!C6</f>
        <v>@ARS</v>
      </c>
      <c r="D6" s="61" t="str">
        <f>Schedule!D6</f>
        <v>@WOL</v>
      </c>
      <c r="E6" s="61" t="str">
        <f>Schedule!E6</f>
        <v>LIV</v>
      </c>
      <c r="F6" s="61" t="str">
        <f>Schedule!F6</f>
        <v>@BRI</v>
      </c>
      <c r="G6" s="61" t="str">
        <f>Schedule!G6</f>
        <v>NOR</v>
      </c>
      <c r="H6" s="61" t="str">
        <f>Schedule!H6</f>
        <v>@AVL</v>
      </c>
      <c r="I6" s="61" t="str">
        <f>Schedule!I6</f>
        <v>EVE</v>
      </c>
      <c r="J6" s="61" t="str">
        <f>Schedule!J6</f>
        <v>@LEI</v>
      </c>
      <c r="K6" s="61" t="str">
        <f>Schedule!K6</f>
        <v>CHE</v>
      </c>
      <c r="L6" s="61" t="str">
        <f>Schedule!L6</f>
        <v>@SHU</v>
      </c>
      <c r="M6" s="61" t="str">
        <f>Schedule!M6</f>
        <v>WHU</v>
      </c>
      <c r="N6" s="61" t="str">
        <f>Schedule!N6</f>
        <v>@WAT</v>
      </c>
      <c r="O6" s="61" t="str">
        <f>Schedule!O6</f>
        <v>CRY</v>
      </c>
      <c r="P6" s="61" t="str">
        <f>Schedule!P6</f>
        <v>MCI</v>
      </c>
      <c r="Q6" s="61" t="str">
        <f>Schedule!Q6</f>
        <v>@TOT</v>
      </c>
      <c r="R6" s="61" t="str">
        <f>Schedule!R6</f>
        <v>NEW</v>
      </c>
      <c r="S6" s="61" t="str">
        <f>Schedule!S6</f>
        <v>@BOU</v>
      </c>
      <c r="T6" s="61" t="str">
        <f>Schedule!T6</f>
        <v>@EVE</v>
      </c>
      <c r="U6" s="61" t="str">
        <f>Schedule!U6</f>
        <v>MUN</v>
      </c>
      <c r="V6" s="61" t="str">
        <f>Schedule!V6</f>
        <v>AVL</v>
      </c>
      <c r="W6" s="61" t="str">
        <f>Schedule!W6</f>
        <v>@CHE</v>
      </c>
      <c r="X6" s="61" t="str">
        <f>Schedule!X6</f>
        <v>LEI</v>
      </c>
      <c r="Y6" s="82" t="str">
        <f>Schedule!Y6</f>
        <v>@MUN</v>
      </c>
      <c r="Z6" s="82" t="str">
        <f>Schedule!Z6</f>
        <v>ARS</v>
      </c>
      <c r="AA6" s="82" t="str">
        <f>Schedule!AA6</f>
        <v>@SOU</v>
      </c>
      <c r="AB6" s="82" t="str">
        <f>Schedule!AB6</f>
        <v>BOU</v>
      </c>
      <c r="AC6" s="82" t="str">
        <f>Schedule!AC6</f>
        <v>@NEW</v>
      </c>
      <c r="AD6" s="82" t="str">
        <f>Schedule!AD6</f>
        <v>TOT</v>
      </c>
      <c r="AE6" s="82" t="str">
        <f>Schedule!AE6</f>
        <v>@MCI</v>
      </c>
      <c r="AF6" s="82" t="str">
        <f>Schedule!AF6</f>
        <v>WAT</v>
      </c>
      <c r="AG6" s="82" t="str">
        <f>Schedule!AG6</f>
        <v>@CRY</v>
      </c>
      <c r="AH6" s="82" t="str">
        <f>Schedule!AH6</f>
        <v>SHU</v>
      </c>
      <c r="AI6" s="82" t="str">
        <f>Schedule!AI6</f>
        <v>@WHU</v>
      </c>
      <c r="AJ6" s="82" t="str">
        <f>Schedule!AJ6</f>
        <v>@LIV</v>
      </c>
      <c r="AK6" s="82" t="str">
        <f>Schedule!AK6</f>
        <v>WOL</v>
      </c>
      <c r="AL6" s="61" t="str">
        <f>Schedule!AL6</f>
        <v>@NOR</v>
      </c>
      <c r="AM6" s="61" t="str">
        <f>Schedule!AM6</f>
        <v>BRI</v>
      </c>
      <c r="AO6" s="62"/>
      <c r="AT6" s="72" t="str">
        <f>Schedule!A6</f>
        <v>BUR</v>
      </c>
      <c r="AU6" s="3">
        <f ca="1">VLOOKUP(AT6,'Team Ratings'!$A$2:$H$21,7,FALSE)*(1-Fixtures!$D$3)</f>
        <v>77.756485693096892</v>
      </c>
      <c r="AV6" s="72" t="str">
        <f>Schedule!A6</f>
        <v>BUR</v>
      </c>
      <c r="AW6" s="3">
        <f ca="1">VLOOKUP(AV6,'Team Ratings'!$A$2:$H$21,4,FALSE)*(1+Fixtures!$D$3)</f>
        <v>105.97747573556435</v>
      </c>
    </row>
    <row r="7" spans="1:49" x14ac:dyDescent="0.25">
      <c r="A7" s="41" t="str">
        <f>Schedule!A7</f>
        <v>CHE</v>
      </c>
      <c r="B7" s="61" t="str">
        <f>Schedule!B7</f>
        <v>@MUN</v>
      </c>
      <c r="C7" s="61" t="str">
        <f>Schedule!C7</f>
        <v>LEI</v>
      </c>
      <c r="D7" s="61" t="str">
        <f>Schedule!D7</f>
        <v>@NOR</v>
      </c>
      <c r="E7" s="61" t="str">
        <f>Schedule!E7</f>
        <v>SHU</v>
      </c>
      <c r="F7" s="61" t="str">
        <f>Schedule!F7</f>
        <v>@WOL</v>
      </c>
      <c r="G7" s="61" t="str">
        <f>Schedule!G7</f>
        <v>LIV</v>
      </c>
      <c r="H7" s="61" t="str">
        <f>Schedule!H7</f>
        <v>BRI</v>
      </c>
      <c r="I7" s="61" t="str">
        <f>Schedule!I7</f>
        <v>@SOU</v>
      </c>
      <c r="J7" s="61" t="str">
        <f>Schedule!J7</f>
        <v>NEW</v>
      </c>
      <c r="K7" s="61" t="str">
        <f>Schedule!K7</f>
        <v>@BUR</v>
      </c>
      <c r="L7" s="61" t="str">
        <f>Schedule!L7</f>
        <v>@WAT</v>
      </c>
      <c r="M7" s="61" t="str">
        <f>Schedule!M7</f>
        <v>CRY</v>
      </c>
      <c r="N7" s="61" t="str">
        <f>Schedule!N7</f>
        <v>@MCI</v>
      </c>
      <c r="O7" s="61" t="str">
        <f>Schedule!O7</f>
        <v>WHU</v>
      </c>
      <c r="P7" s="61" t="str">
        <f>Schedule!P7</f>
        <v>AVL</v>
      </c>
      <c r="Q7" s="61" t="str">
        <f>Schedule!Q7</f>
        <v>@EVE</v>
      </c>
      <c r="R7" s="61" t="str">
        <f>Schedule!R7</f>
        <v>BOU</v>
      </c>
      <c r="S7" s="61" t="str">
        <f>Schedule!S7</f>
        <v>@TOT</v>
      </c>
      <c r="T7" s="61" t="str">
        <f>Schedule!T7</f>
        <v>SOU</v>
      </c>
      <c r="U7" s="61" t="str">
        <f>Schedule!U7</f>
        <v>@ARS</v>
      </c>
      <c r="V7" s="61" t="str">
        <f>Schedule!V7</f>
        <v>@BRI</v>
      </c>
      <c r="W7" s="61" t="str">
        <f>Schedule!W7</f>
        <v>BUR</v>
      </c>
      <c r="X7" s="61" t="str">
        <f>Schedule!X7</f>
        <v>@NEW</v>
      </c>
      <c r="Y7" s="82" t="str">
        <f>Schedule!Y7</f>
        <v>ARS</v>
      </c>
      <c r="Z7" s="82" t="str">
        <f>Schedule!Z7</f>
        <v>@LEI</v>
      </c>
      <c r="AA7" s="82" t="str">
        <f>Schedule!AA7</f>
        <v>MUN</v>
      </c>
      <c r="AB7" s="82" t="str">
        <f>Schedule!AB7</f>
        <v>TOT</v>
      </c>
      <c r="AC7" s="82" t="str">
        <f>Schedule!AC7</f>
        <v>@BOU</v>
      </c>
      <c r="AD7" s="82" t="str">
        <f>Schedule!AD7</f>
        <v>EVE</v>
      </c>
      <c r="AE7" s="82" t="str">
        <f>Schedule!AE7</f>
        <v>@AVL</v>
      </c>
      <c r="AF7" s="82" t="str">
        <f>Schedule!AF7</f>
        <v>MCI</v>
      </c>
      <c r="AG7" s="82" t="str">
        <f>Schedule!AG7</f>
        <v>@WHU</v>
      </c>
      <c r="AH7" s="82" t="str">
        <f>Schedule!AH7</f>
        <v>WAT</v>
      </c>
      <c r="AI7" s="82" t="str">
        <f>Schedule!AI7</f>
        <v>@CRY</v>
      </c>
      <c r="AJ7" s="82" t="str">
        <f>Schedule!AJ7</f>
        <v>@SHU</v>
      </c>
      <c r="AK7" s="82" t="str">
        <f>Schedule!AK7</f>
        <v>NOR</v>
      </c>
      <c r="AL7" s="61" t="str">
        <f>Schedule!AL7</f>
        <v>@LIV</v>
      </c>
      <c r="AM7" s="61" t="str">
        <f>Schedule!AM7</f>
        <v>WOL</v>
      </c>
      <c r="AO7" s="62"/>
      <c r="AT7" s="72" t="str">
        <f>Schedule!A7</f>
        <v>CHE</v>
      </c>
      <c r="AU7" s="3">
        <f ca="1">VLOOKUP(AT7,'Team Ratings'!$A$2:$H$21,7,FALSE)*(1-Fixtures!$D$3)</f>
        <v>113.54805732089865</v>
      </c>
      <c r="AV7" s="72" t="str">
        <f>Schedule!A7</f>
        <v>CHE</v>
      </c>
      <c r="AW7" s="3">
        <f ca="1">VLOOKUP(AV7,'Team Ratings'!$A$2:$H$21,4,FALSE)*(1+Fixtures!$D$3)</f>
        <v>82.406694970854119</v>
      </c>
    </row>
    <row r="8" spans="1:49" x14ac:dyDescent="0.25">
      <c r="A8" s="41" t="str">
        <f>Schedule!A8</f>
        <v>CRY</v>
      </c>
      <c r="B8" s="61" t="str">
        <f>Schedule!B8</f>
        <v>EVE</v>
      </c>
      <c r="C8" s="61" t="str">
        <f>Schedule!C8</f>
        <v>@SHU</v>
      </c>
      <c r="D8" s="61" t="str">
        <f>Schedule!D8</f>
        <v>@MUN</v>
      </c>
      <c r="E8" s="61" t="str">
        <f>Schedule!E8</f>
        <v>AVL</v>
      </c>
      <c r="F8" s="61" t="str">
        <f>Schedule!F8</f>
        <v>@TOT</v>
      </c>
      <c r="G8" s="61" t="str">
        <f>Schedule!G8</f>
        <v>WOL</v>
      </c>
      <c r="H8" s="61" t="str">
        <f>Schedule!H8</f>
        <v>NOR</v>
      </c>
      <c r="I8" s="61" t="str">
        <f>Schedule!I8</f>
        <v>@WHU</v>
      </c>
      <c r="J8" s="61" t="str">
        <f>Schedule!J8</f>
        <v>MCI</v>
      </c>
      <c r="K8" s="61" t="str">
        <f>Schedule!K8</f>
        <v>@ARS</v>
      </c>
      <c r="L8" s="61" t="str">
        <f>Schedule!L8</f>
        <v>LEI</v>
      </c>
      <c r="M8" s="61" t="str">
        <f>Schedule!M8</f>
        <v>@CHE</v>
      </c>
      <c r="N8" s="61" t="str">
        <f>Schedule!N8</f>
        <v>LIV</v>
      </c>
      <c r="O8" s="61" t="str">
        <f>Schedule!O8</f>
        <v>@BUR</v>
      </c>
      <c r="P8" s="61" t="str">
        <f>Schedule!P8</f>
        <v>BOU</v>
      </c>
      <c r="Q8" s="61" t="str">
        <f>Schedule!Q8</f>
        <v>@WAT</v>
      </c>
      <c r="R8" s="61" t="str">
        <f>Schedule!R8</f>
        <v>BRI</v>
      </c>
      <c r="S8" s="61" t="str">
        <f>Schedule!S8</f>
        <v>@NEW</v>
      </c>
      <c r="T8" s="61" t="str">
        <f>Schedule!T8</f>
        <v>WHU</v>
      </c>
      <c r="U8" s="61" t="str">
        <f>Schedule!U8</f>
        <v>@SOU</v>
      </c>
      <c r="V8" s="61" t="str">
        <f>Schedule!V8</f>
        <v>@NOR</v>
      </c>
      <c r="W8" s="61" t="str">
        <f>Schedule!W8</f>
        <v>ARS</v>
      </c>
      <c r="X8" s="61" t="str">
        <f>Schedule!X8</f>
        <v>@MCI</v>
      </c>
      <c r="Y8" s="82" t="str">
        <f>Schedule!Y8</f>
        <v>SOU</v>
      </c>
      <c r="Z8" s="82" t="str">
        <f>Schedule!Z8</f>
        <v>SHU</v>
      </c>
      <c r="AA8" s="82" t="str">
        <f>Schedule!AA8</f>
        <v>@EVE</v>
      </c>
      <c r="AB8" s="82" t="str">
        <f>Schedule!AB8</f>
        <v>NEW</v>
      </c>
      <c r="AC8" s="82" t="str">
        <f>Schedule!AC8</f>
        <v>@BRI</v>
      </c>
      <c r="AD8" s="82" t="str">
        <f>Schedule!AD8</f>
        <v>WAT</v>
      </c>
      <c r="AE8" s="82" t="str">
        <f>Schedule!AE8</f>
        <v>@BOU</v>
      </c>
      <c r="AF8" s="82" t="str">
        <f>Schedule!AF8</f>
        <v>@LIV</v>
      </c>
      <c r="AG8" s="82" t="str">
        <f>Schedule!AG8</f>
        <v>BUR</v>
      </c>
      <c r="AH8" s="82" t="str">
        <f>Schedule!AH8</f>
        <v>@LEI</v>
      </c>
      <c r="AI8" s="82" t="str">
        <f>Schedule!AI8</f>
        <v>CHE</v>
      </c>
      <c r="AJ8" s="82" t="str">
        <f>Schedule!AJ8</f>
        <v>@AVL</v>
      </c>
      <c r="AK8" s="82" t="str">
        <f>Schedule!AK8</f>
        <v>MUN</v>
      </c>
      <c r="AL8" s="61" t="str">
        <f>Schedule!AL8</f>
        <v>@WOL</v>
      </c>
      <c r="AM8" s="61" t="str">
        <f>Schedule!AM8</f>
        <v>TOT</v>
      </c>
      <c r="AO8" s="62"/>
      <c r="AT8" s="72" t="str">
        <f>Schedule!A8</f>
        <v>CRY</v>
      </c>
      <c r="AU8" s="3">
        <f ca="1">VLOOKUP(AT8,'Team Ratings'!$A$2:$H$21,7,FALSE)*(1-Fixtures!$D$3)</f>
        <v>61.140100996438569</v>
      </c>
      <c r="AV8" s="72" t="str">
        <f>Schedule!A8</f>
        <v>CRY</v>
      </c>
      <c r="AW8" s="3">
        <f ca="1">VLOOKUP(AV8,'Team Ratings'!$A$2:$H$21,4,FALSE)*(1+Fixtures!$D$3)</f>
        <v>115.57565270378581</v>
      </c>
    </row>
    <row r="9" spans="1:49" x14ac:dyDescent="0.25">
      <c r="A9" s="41" t="str">
        <f>Schedule!A9</f>
        <v>EVE</v>
      </c>
      <c r="B9" s="61" t="str">
        <f>Schedule!B9</f>
        <v>@CRY</v>
      </c>
      <c r="C9" s="61" t="str">
        <f>Schedule!C9</f>
        <v>WAT</v>
      </c>
      <c r="D9" s="61" t="str">
        <f>Schedule!D9</f>
        <v>@AVL</v>
      </c>
      <c r="E9" s="61" t="str">
        <f>Schedule!E9</f>
        <v>WOL</v>
      </c>
      <c r="F9" s="61" t="str">
        <f>Schedule!F9</f>
        <v>@BOU</v>
      </c>
      <c r="G9" s="61" t="str">
        <f>Schedule!G9</f>
        <v>SHU</v>
      </c>
      <c r="H9" s="61" t="str">
        <f>Schedule!H9</f>
        <v>MCI</v>
      </c>
      <c r="I9" s="61" t="str">
        <f>Schedule!I9</f>
        <v>@BUR</v>
      </c>
      <c r="J9" s="61" t="str">
        <f>Schedule!J9</f>
        <v>WHU</v>
      </c>
      <c r="K9" s="61" t="str">
        <f>Schedule!K9</f>
        <v>@BRI</v>
      </c>
      <c r="L9" s="61" t="str">
        <f>Schedule!L9</f>
        <v>TOT</v>
      </c>
      <c r="M9" s="61" t="str">
        <f>Schedule!M9</f>
        <v>@SOU</v>
      </c>
      <c r="N9" s="61" t="str">
        <f>Schedule!N9</f>
        <v>NOR</v>
      </c>
      <c r="O9" s="61" t="str">
        <f>Schedule!O9</f>
        <v>@LEI</v>
      </c>
      <c r="P9" s="61" t="str">
        <f>Schedule!P9</f>
        <v>@LIV</v>
      </c>
      <c r="Q9" s="61" t="str">
        <f>Schedule!Q9</f>
        <v>CHE</v>
      </c>
      <c r="R9" s="61" t="str">
        <f>Schedule!R9</f>
        <v>@MUN</v>
      </c>
      <c r="S9" s="61" t="str">
        <f>Schedule!S9</f>
        <v>ARS</v>
      </c>
      <c r="T9" s="61" t="str">
        <f>Schedule!T9</f>
        <v>BUR</v>
      </c>
      <c r="U9" s="61" t="str">
        <f>Schedule!U9</f>
        <v>@NEW</v>
      </c>
      <c r="V9" s="61" t="str">
        <f>Schedule!V9</f>
        <v>@MCI</v>
      </c>
      <c r="W9" s="61" t="str">
        <f>Schedule!W9</f>
        <v>BRI</v>
      </c>
      <c r="X9" s="61" t="str">
        <f>Schedule!X9</f>
        <v>@WHU</v>
      </c>
      <c r="Y9" s="82" t="str">
        <f>Schedule!Y9</f>
        <v>NEW</v>
      </c>
      <c r="Z9" s="82" t="str">
        <f>Schedule!Z9</f>
        <v>@WAT</v>
      </c>
      <c r="AA9" s="82" t="str">
        <f>Schedule!AA9</f>
        <v>CRY</v>
      </c>
      <c r="AB9" s="82" t="str">
        <f>Schedule!AB9</f>
        <v>@ARS</v>
      </c>
      <c r="AC9" s="82" t="str">
        <f>Schedule!AC9</f>
        <v>MUN</v>
      </c>
      <c r="AD9" s="82" t="str">
        <f>Schedule!AD9</f>
        <v>@CHE</v>
      </c>
      <c r="AE9" s="82" t="str">
        <f>Schedule!AE9</f>
        <v>LIV</v>
      </c>
      <c r="AF9" s="82" t="str">
        <f>Schedule!AF9</f>
        <v>@NOR</v>
      </c>
      <c r="AG9" s="82" t="str">
        <f>Schedule!AG9</f>
        <v>LEI</v>
      </c>
      <c r="AH9" s="82" t="str">
        <f>Schedule!AH9</f>
        <v>@TOT</v>
      </c>
      <c r="AI9" s="82" t="str">
        <f>Schedule!AI9</f>
        <v>SOU</v>
      </c>
      <c r="AJ9" s="82" t="str">
        <f>Schedule!AJ9</f>
        <v>@WOL</v>
      </c>
      <c r="AK9" s="82" t="str">
        <f>Schedule!AK9</f>
        <v>AVL</v>
      </c>
      <c r="AL9" s="61" t="str">
        <f>Schedule!AL9</f>
        <v>@SHU</v>
      </c>
      <c r="AM9" s="61" t="str">
        <f>Schedule!AM9</f>
        <v>BOU</v>
      </c>
      <c r="AO9" s="62"/>
      <c r="AT9" s="72" t="str">
        <f>Schedule!A9</f>
        <v>EVE</v>
      </c>
      <c r="AU9" s="3">
        <f ca="1">VLOOKUP(AT9,'Team Ratings'!$A$2:$H$21,7,FALSE)*(1-Fixtures!$D$3)</f>
        <v>97.341565699059785</v>
      </c>
      <c r="AV9" s="72" t="str">
        <f>Schedule!A9</f>
        <v>EVE</v>
      </c>
      <c r="AW9" s="3">
        <f ca="1">VLOOKUP(AV9,'Team Ratings'!$A$2:$H$21,4,FALSE)*(1+Fixtures!$D$3)</f>
        <v>98.512977547380245</v>
      </c>
    </row>
    <row r="10" spans="1:49" x14ac:dyDescent="0.25">
      <c r="A10" s="41" t="str">
        <f>Schedule!A10</f>
        <v>LEI</v>
      </c>
      <c r="B10" s="61" t="str">
        <f>Schedule!B10</f>
        <v>WOL</v>
      </c>
      <c r="C10" s="61" t="str">
        <f>Schedule!C10</f>
        <v>@CHE</v>
      </c>
      <c r="D10" s="61" t="str">
        <f>Schedule!D10</f>
        <v>@SHU</v>
      </c>
      <c r="E10" s="61" t="str">
        <f>Schedule!E10</f>
        <v>BOU</v>
      </c>
      <c r="F10" s="61" t="str">
        <f>Schedule!F10</f>
        <v>@MUN</v>
      </c>
      <c r="G10" s="61" t="str">
        <f>Schedule!G10</f>
        <v>TOT</v>
      </c>
      <c r="H10" s="61" t="str">
        <f>Schedule!H10</f>
        <v>NEW</v>
      </c>
      <c r="I10" s="61" t="str">
        <f>Schedule!I10</f>
        <v>@LIV</v>
      </c>
      <c r="J10" s="61" t="str">
        <f>Schedule!J10</f>
        <v>BUR</v>
      </c>
      <c r="K10" s="61" t="str">
        <f>Schedule!K10</f>
        <v>@SOU</v>
      </c>
      <c r="L10" s="61" t="str">
        <f>Schedule!L10</f>
        <v>@CRY</v>
      </c>
      <c r="M10" s="61" t="str">
        <f>Schedule!M10</f>
        <v>ARS</v>
      </c>
      <c r="N10" s="61" t="str">
        <f>Schedule!N10</f>
        <v>@BRI</v>
      </c>
      <c r="O10" s="61" t="str">
        <f>Schedule!O10</f>
        <v>EVE</v>
      </c>
      <c r="P10" s="61" t="str">
        <f>Schedule!P10</f>
        <v>WAT</v>
      </c>
      <c r="Q10" s="61" t="str">
        <f>Schedule!Q10</f>
        <v>@AVL</v>
      </c>
      <c r="R10" s="61" t="str">
        <f>Schedule!R10</f>
        <v>NOR</v>
      </c>
      <c r="S10" s="61" t="str">
        <f>Schedule!S10</f>
        <v>@MCI</v>
      </c>
      <c r="T10" s="61" t="str">
        <f>Schedule!T10</f>
        <v>LIV</v>
      </c>
      <c r="U10" s="61" t="str">
        <f>Schedule!U10</f>
        <v>@WHU</v>
      </c>
      <c r="V10" s="61" t="str">
        <f>Schedule!V10</f>
        <v>@NEW</v>
      </c>
      <c r="W10" s="61" t="str">
        <f>Schedule!W10</f>
        <v>SOU</v>
      </c>
      <c r="X10" s="61" t="str">
        <f>Schedule!X10</f>
        <v>@BUR</v>
      </c>
      <c r="Y10" s="82" t="str">
        <f>Schedule!Y10</f>
        <v>WHU</v>
      </c>
      <c r="Z10" s="82" t="str">
        <f>Schedule!Z10</f>
        <v>CHE</v>
      </c>
      <c r="AA10" s="82" t="str">
        <f>Schedule!AA10</f>
        <v>@WOL</v>
      </c>
      <c r="AB10" s="82" t="str">
        <f>Schedule!AB10</f>
        <v>MCI</v>
      </c>
      <c r="AC10" s="82" t="str">
        <f>Schedule!AC10</f>
        <v>@NOR</v>
      </c>
      <c r="AD10" s="82" t="str">
        <f>Schedule!AD10</f>
        <v>AVL</v>
      </c>
      <c r="AE10" s="82" t="str">
        <f>Schedule!AE10</f>
        <v>@WAT</v>
      </c>
      <c r="AF10" s="82" t="str">
        <f>Schedule!AF10</f>
        <v>BRI</v>
      </c>
      <c r="AG10" s="82" t="str">
        <f>Schedule!AG10</f>
        <v>@EVE</v>
      </c>
      <c r="AH10" s="82" t="str">
        <f>Schedule!AH10</f>
        <v>CRY</v>
      </c>
      <c r="AI10" s="82" t="str">
        <f>Schedule!AI10</f>
        <v>@ARS</v>
      </c>
      <c r="AJ10" s="82" t="str">
        <f>Schedule!AJ10</f>
        <v>@BOU</v>
      </c>
      <c r="AK10" s="82" t="str">
        <f>Schedule!AK10</f>
        <v>SHU</v>
      </c>
      <c r="AL10" s="61" t="str">
        <f>Schedule!AL10</f>
        <v>@TOT</v>
      </c>
      <c r="AM10" s="61" t="str">
        <f>Schedule!AM10</f>
        <v>MUN</v>
      </c>
      <c r="AO10" s="62"/>
      <c r="AT10" s="72" t="str">
        <f>Schedule!A10</f>
        <v>LEI</v>
      </c>
      <c r="AU10" s="3">
        <f ca="1">VLOOKUP(AT10,'Team Ratings'!$A$2:$H$21,7,FALSE)*(1-Fixtures!$D$3)</f>
        <v>105.56832591893418</v>
      </c>
      <c r="AV10" s="72" t="str">
        <f>Schedule!A10</f>
        <v>LEI</v>
      </c>
      <c r="AW10" s="3">
        <f ca="1">VLOOKUP(AV10,'Team Ratings'!$A$2:$H$21,4,FALSE)*(1+Fixtures!$D$3)</f>
        <v>94.726295535899851</v>
      </c>
    </row>
    <row r="11" spans="1:49" x14ac:dyDescent="0.25">
      <c r="A11" s="41" t="str">
        <f>Schedule!A11</f>
        <v>LIV</v>
      </c>
      <c r="B11" s="61" t="str">
        <f>Schedule!B11</f>
        <v>NOR</v>
      </c>
      <c r="C11" s="61" t="str">
        <f>Schedule!C11</f>
        <v>@SOU</v>
      </c>
      <c r="D11" s="61" t="str">
        <f>Schedule!D11</f>
        <v>ARS</v>
      </c>
      <c r="E11" s="61" t="str">
        <f>Schedule!E11</f>
        <v>@BUR</v>
      </c>
      <c r="F11" s="61" t="str">
        <f>Schedule!F11</f>
        <v>NEW</v>
      </c>
      <c r="G11" s="61" t="str">
        <f>Schedule!G11</f>
        <v>@CHE</v>
      </c>
      <c r="H11" s="61" t="str">
        <f>Schedule!H11</f>
        <v>@SHU</v>
      </c>
      <c r="I11" s="61" t="str">
        <f>Schedule!I11</f>
        <v>LEI</v>
      </c>
      <c r="J11" s="61" t="str">
        <f>Schedule!J11</f>
        <v>@MUN</v>
      </c>
      <c r="K11" s="61" t="str">
        <f>Schedule!K11</f>
        <v>TOT</v>
      </c>
      <c r="L11" s="61" t="str">
        <f>Schedule!L11</f>
        <v>@AVL</v>
      </c>
      <c r="M11" s="61" t="str">
        <f>Schedule!M11</f>
        <v>MCI</v>
      </c>
      <c r="N11" s="61" t="str">
        <f>Schedule!N11</f>
        <v>@CRY</v>
      </c>
      <c r="O11" s="61" t="str">
        <f>Schedule!O11</f>
        <v>BRI</v>
      </c>
      <c r="P11" s="61" t="str">
        <f>Schedule!P11</f>
        <v>EVE</v>
      </c>
      <c r="Q11" s="61" t="str">
        <f>Schedule!Q11</f>
        <v>@BOU</v>
      </c>
      <c r="R11" s="61" t="str">
        <f>Schedule!R11</f>
        <v>WAT</v>
      </c>
      <c r="S11" s="90" t="str">
        <f>Schedule!S11</f>
        <v>@WHU</v>
      </c>
      <c r="T11" s="61" t="str">
        <f>Schedule!T11</f>
        <v>@LEI</v>
      </c>
      <c r="U11" s="61" t="str">
        <f>Schedule!U11</f>
        <v>WOL</v>
      </c>
      <c r="V11" s="61" t="str">
        <f>Schedule!V11</f>
        <v>SHU</v>
      </c>
      <c r="W11" s="61" t="str">
        <f>Schedule!W11</f>
        <v>@TOT</v>
      </c>
      <c r="X11" s="61" t="str">
        <f>Schedule!X11</f>
        <v>MUN</v>
      </c>
      <c r="Y11" s="90" t="str">
        <f>Schedule!Y11</f>
        <v>@WOL</v>
      </c>
      <c r="Z11" s="82" t="str">
        <f>Schedule!Z11</f>
        <v>SOU</v>
      </c>
      <c r="AA11" s="82" t="str">
        <f>Schedule!AA11</f>
        <v>@NOR</v>
      </c>
      <c r="AB11" s="82" t="str">
        <f>Schedule!AB11</f>
        <v>WHU</v>
      </c>
      <c r="AC11" s="82" t="str">
        <f>Schedule!AC11</f>
        <v>@WAT</v>
      </c>
      <c r="AD11" s="82" t="str">
        <f>Schedule!AD11</f>
        <v>BOU</v>
      </c>
      <c r="AE11" s="82" t="str">
        <f>Schedule!AE11</f>
        <v>@EVE</v>
      </c>
      <c r="AF11" s="82" t="str">
        <f>Schedule!AF11</f>
        <v>CRY</v>
      </c>
      <c r="AG11" s="82" t="str">
        <f>Schedule!AG11</f>
        <v>@MCI</v>
      </c>
      <c r="AH11" s="82" t="str">
        <f>Schedule!AH11</f>
        <v>AVL</v>
      </c>
      <c r="AI11" s="82" t="str">
        <f>Schedule!AI11</f>
        <v>@BRI</v>
      </c>
      <c r="AJ11" s="82" t="str">
        <f>Schedule!AJ11</f>
        <v>BUR</v>
      </c>
      <c r="AK11" s="82" t="str">
        <f>Schedule!AK11</f>
        <v>@ARS</v>
      </c>
      <c r="AL11" s="61" t="str">
        <f>Schedule!AL11</f>
        <v>CHE</v>
      </c>
      <c r="AM11" s="61" t="str">
        <f>Schedule!AM11</f>
        <v>@NEW</v>
      </c>
      <c r="AO11" s="62"/>
      <c r="AT11" s="72" t="str">
        <f>Schedule!A11</f>
        <v>LIV</v>
      </c>
      <c r="AU11" s="3">
        <f ca="1">VLOOKUP(AT11,'Team Ratings'!$A$2:$H$21,7,FALSE)*(1-Fixtures!$D$3)</f>
        <v>125.81362792280754</v>
      </c>
      <c r="AV11" s="72" t="str">
        <f>Schedule!A11</f>
        <v>LIV</v>
      </c>
      <c r="AW11" s="3">
        <f ca="1">VLOOKUP(AV11,'Team Ratings'!$A$2:$H$21,4,FALSE)*(1+Fixtures!$D$3)</f>
        <v>77.738810576665514</v>
      </c>
    </row>
    <row r="12" spans="1:49" x14ac:dyDescent="0.25">
      <c r="A12" s="41" t="str">
        <f>Schedule!A12</f>
        <v>MCI</v>
      </c>
      <c r="B12" s="61" t="str">
        <f>Schedule!B12</f>
        <v>@WHU</v>
      </c>
      <c r="C12" s="61" t="str">
        <f>Schedule!C12</f>
        <v>TOT</v>
      </c>
      <c r="D12" s="61" t="str">
        <f>Schedule!D12</f>
        <v>@BOU</v>
      </c>
      <c r="E12" s="61" t="str">
        <f>Schedule!E12</f>
        <v>BRI</v>
      </c>
      <c r="F12" s="61" t="str">
        <f>Schedule!F12</f>
        <v>@NOR</v>
      </c>
      <c r="G12" s="61" t="str">
        <f>Schedule!G12</f>
        <v>WAT</v>
      </c>
      <c r="H12" s="61" t="str">
        <f>Schedule!H12</f>
        <v>@EVE</v>
      </c>
      <c r="I12" s="61" t="str">
        <f>Schedule!I12</f>
        <v>WOL</v>
      </c>
      <c r="J12" s="61" t="str">
        <f>Schedule!J12</f>
        <v>@CRY</v>
      </c>
      <c r="K12" s="61" t="str">
        <f>Schedule!K12</f>
        <v>AVL</v>
      </c>
      <c r="L12" s="61" t="str">
        <f>Schedule!L12</f>
        <v>SOU</v>
      </c>
      <c r="M12" s="61" t="str">
        <f>Schedule!M12</f>
        <v>@LIV</v>
      </c>
      <c r="N12" s="61" t="str">
        <f>Schedule!N12</f>
        <v>CHE</v>
      </c>
      <c r="O12" s="61" t="str">
        <f>Schedule!O12</f>
        <v>@NEW</v>
      </c>
      <c r="P12" s="61" t="str">
        <f>Schedule!P12</f>
        <v>@BUR</v>
      </c>
      <c r="Q12" s="61" t="str">
        <f>Schedule!Q12</f>
        <v>MUN</v>
      </c>
      <c r="R12" s="61" t="str">
        <f>Schedule!R12</f>
        <v>@ARS</v>
      </c>
      <c r="S12" s="61" t="str">
        <f>Schedule!S12</f>
        <v>LEI</v>
      </c>
      <c r="T12" s="61" t="str">
        <f>Schedule!T12</f>
        <v>@WOL</v>
      </c>
      <c r="U12" s="61" t="str">
        <f>Schedule!U12</f>
        <v>SHU</v>
      </c>
      <c r="V12" s="61" t="str">
        <f>Schedule!V12</f>
        <v>EVE</v>
      </c>
      <c r="W12" s="61" t="str">
        <f>Schedule!W12</f>
        <v>@AVL</v>
      </c>
      <c r="X12" s="61" t="str">
        <f>Schedule!X12</f>
        <v>CRY</v>
      </c>
      <c r="Y12" s="82" t="str">
        <f>Schedule!Y12</f>
        <v>@SHU</v>
      </c>
      <c r="Z12" s="82" t="str">
        <f>Schedule!Z12</f>
        <v>@TOT</v>
      </c>
      <c r="AA12" s="82" t="str">
        <f>Schedule!AA12</f>
        <v>WHU</v>
      </c>
      <c r="AB12" s="82" t="str">
        <f>Schedule!AB12</f>
        <v>@LEI</v>
      </c>
      <c r="AC12" s="128" t="str">
        <f>Schedule!AC12</f>
        <v>ARS</v>
      </c>
      <c r="AD12" s="82" t="str">
        <f>Schedule!AD12</f>
        <v>@MUN</v>
      </c>
      <c r="AE12" s="82" t="str">
        <f>Schedule!AE12</f>
        <v>BUR</v>
      </c>
      <c r="AF12" s="82" t="str">
        <f>Schedule!AF12</f>
        <v>@CHE</v>
      </c>
      <c r="AG12" s="82" t="str">
        <f>Schedule!AG12</f>
        <v>LIV</v>
      </c>
      <c r="AH12" s="82" t="str">
        <f>Schedule!AH12</f>
        <v>@SOU</v>
      </c>
      <c r="AI12" s="82" t="str">
        <f>Schedule!AI12</f>
        <v>NEW</v>
      </c>
      <c r="AJ12" s="82" t="str">
        <f>Schedule!AJ12</f>
        <v>@BRI</v>
      </c>
      <c r="AK12" s="82" t="str">
        <f>Schedule!AK12</f>
        <v>BOU</v>
      </c>
      <c r="AL12" s="61" t="str">
        <f>Schedule!AL12</f>
        <v>@WAT</v>
      </c>
      <c r="AM12" s="61" t="str">
        <f>Schedule!AM12</f>
        <v>NOR</v>
      </c>
      <c r="AO12" s="62"/>
      <c r="AT12" s="72" t="str">
        <f>Schedule!A12</f>
        <v>MCI</v>
      </c>
      <c r="AU12" s="3">
        <f>VLOOKUP(AT12,'Team Ratings'!$A$2:$H$21,7,FALSE)*(1-Fixtures!$D$3)</f>
        <v>152.87477153608495</v>
      </c>
      <c r="AV12" s="72" t="str">
        <f>Schedule!A12</f>
        <v>MCI</v>
      </c>
      <c r="AW12" s="3">
        <f>VLOOKUP(AV12,'Team Ratings'!$A$2:$H$21,4,FALSE)*(1+Fixtures!$D$3)</f>
        <v>80.629176891723787</v>
      </c>
    </row>
    <row r="13" spans="1:49" x14ac:dyDescent="0.25">
      <c r="A13" s="41" t="str">
        <f>Schedule!A13</f>
        <v>MUN</v>
      </c>
      <c r="B13" s="61" t="str">
        <f>Schedule!B13</f>
        <v>CHE</v>
      </c>
      <c r="C13" s="61" t="str">
        <f>Schedule!C13</f>
        <v>@WOL</v>
      </c>
      <c r="D13" s="61" t="str">
        <f>Schedule!D13</f>
        <v>CRY</v>
      </c>
      <c r="E13" s="61" t="str">
        <f>Schedule!E13</f>
        <v>@SOU</v>
      </c>
      <c r="F13" s="61" t="str">
        <f>Schedule!F13</f>
        <v>LEI</v>
      </c>
      <c r="G13" s="61" t="str">
        <f>Schedule!G13</f>
        <v>@WHU</v>
      </c>
      <c r="H13" s="61" t="str">
        <f>Schedule!H13</f>
        <v>ARS</v>
      </c>
      <c r="I13" s="61" t="str">
        <f>Schedule!I13</f>
        <v>@NEW</v>
      </c>
      <c r="J13" s="61" t="str">
        <f>Schedule!J13</f>
        <v>LIV</v>
      </c>
      <c r="K13" s="61" t="str">
        <f>Schedule!K13</f>
        <v>@NOR</v>
      </c>
      <c r="L13" s="61" t="str">
        <f>Schedule!L13</f>
        <v>@BOU</v>
      </c>
      <c r="M13" s="61" t="str">
        <f>Schedule!M13</f>
        <v>BRI</v>
      </c>
      <c r="N13" s="61" t="str">
        <f>Schedule!N13</f>
        <v>@SHU</v>
      </c>
      <c r="O13" s="61" t="str">
        <f>Schedule!O13</f>
        <v>AVL</v>
      </c>
      <c r="P13" s="61" t="str">
        <f>Schedule!P13</f>
        <v>TOT</v>
      </c>
      <c r="Q13" s="61" t="str">
        <f>Schedule!Q13</f>
        <v>@MCI</v>
      </c>
      <c r="R13" s="61" t="str">
        <f>Schedule!R13</f>
        <v>EVE</v>
      </c>
      <c r="S13" s="61" t="str">
        <f>Schedule!S13</f>
        <v>@WAT</v>
      </c>
      <c r="T13" s="61" t="str">
        <f>Schedule!T13</f>
        <v>NEW</v>
      </c>
      <c r="U13" s="61" t="str">
        <f>Schedule!U13</f>
        <v>@BUR</v>
      </c>
      <c r="V13" s="61" t="str">
        <f>Schedule!V13</f>
        <v>@ARS</v>
      </c>
      <c r="W13" s="61" t="str">
        <f>Schedule!W13</f>
        <v>NOR</v>
      </c>
      <c r="X13" s="61" t="str">
        <f>Schedule!X13</f>
        <v>@LIV</v>
      </c>
      <c r="Y13" s="82" t="str">
        <f>Schedule!Y13</f>
        <v>BUR</v>
      </c>
      <c r="Z13" s="82" t="str">
        <f>Schedule!Z13</f>
        <v>WOL</v>
      </c>
      <c r="AA13" s="82" t="str">
        <f>Schedule!AA13</f>
        <v>@CHE</v>
      </c>
      <c r="AB13" s="82" t="str">
        <f>Schedule!AB13</f>
        <v>WAT</v>
      </c>
      <c r="AC13" s="82" t="str">
        <f>Schedule!AC13</f>
        <v>@EVE</v>
      </c>
      <c r="AD13" s="82" t="str">
        <f>Schedule!AD13</f>
        <v>MCI</v>
      </c>
      <c r="AE13" s="82" t="str">
        <f>Schedule!AE13</f>
        <v>@TOT</v>
      </c>
      <c r="AF13" s="82" t="str">
        <f>Schedule!AF13</f>
        <v>SHU</v>
      </c>
      <c r="AG13" s="82" t="str">
        <f>Schedule!AG13</f>
        <v>@BRI</v>
      </c>
      <c r="AH13" s="82" t="str">
        <f>Schedule!AH13</f>
        <v>BOU</v>
      </c>
      <c r="AI13" s="82" t="str">
        <f>Schedule!AI13</f>
        <v>@AVL</v>
      </c>
      <c r="AJ13" s="82" t="str">
        <f>Schedule!AJ13</f>
        <v>SOU</v>
      </c>
      <c r="AK13" s="82" t="str">
        <f>Schedule!AK13</f>
        <v>@CRY</v>
      </c>
      <c r="AL13" s="61" t="str">
        <f>Schedule!AL13</f>
        <v>WHU</v>
      </c>
      <c r="AM13" s="61" t="str">
        <f>Schedule!AM13</f>
        <v>@LEI</v>
      </c>
      <c r="AO13" s="62"/>
      <c r="AT13" s="72" t="str">
        <f>Schedule!A13</f>
        <v>MUN</v>
      </c>
      <c r="AU13" s="3">
        <f ca="1">VLOOKUP(AT13,'Team Ratings'!$A$2:$H$21,7,FALSE)*(1-Fixtures!$D$3)</f>
        <v>107.02996549267471</v>
      </c>
      <c r="AV13" s="72" t="str">
        <f>Schedule!A13</f>
        <v>MUN</v>
      </c>
      <c r="AW13" s="3">
        <f ca="1">VLOOKUP(AV13,'Team Ratings'!$A$2:$H$21,4,FALSE)*(1+Fixtures!$D$3)</f>
        <v>84.783636554124513</v>
      </c>
    </row>
    <row r="14" spans="1:49" x14ac:dyDescent="0.25">
      <c r="A14" s="41" t="str">
        <f>Schedule!A14</f>
        <v>NEW</v>
      </c>
      <c r="B14" s="61" t="str">
        <f>Schedule!B14</f>
        <v>ARS</v>
      </c>
      <c r="C14" s="61" t="str">
        <f>Schedule!C14</f>
        <v>@NOR</v>
      </c>
      <c r="D14" s="61" t="str">
        <f>Schedule!D14</f>
        <v>@TOT</v>
      </c>
      <c r="E14" s="61" t="str">
        <f>Schedule!E14</f>
        <v>WAT</v>
      </c>
      <c r="F14" s="61" t="str">
        <f>Schedule!F14</f>
        <v>@LIV</v>
      </c>
      <c r="G14" s="61" t="str">
        <f>Schedule!G14</f>
        <v>BRI</v>
      </c>
      <c r="H14" s="61" t="str">
        <f>Schedule!H14</f>
        <v>@LEI</v>
      </c>
      <c r="I14" s="61" t="str">
        <f>Schedule!I14</f>
        <v>MUN</v>
      </c>
      <c r="J14" s="61" t="str">
        <f>Schedule!J14</f>
        <v>@CHE</v>
      </c>
      <c r="K14" s="61" t="str">
        <f>Schedule!K14</f>
        <v>WOL</v>
      </c>
      <c r="L14" s="61" t="str">
        <f>Schedule!L14</f>
        <v>@WHU</v>
      </c>
      <c r="M14" s="61" t="str">
        <f>Schedule!M14</f>
        <v>BOU</v>
      </c>
      <c r="N14" s="61" t="str">
        <f>Schedule!N14</f>
        <v>@AVL</v>
      </c>
      <c r="O14" s="61" t="str">
        <f>Schedule!O14</f>
        <v>MCI</v>
      </c>
      <c r="P14" s="61" t="str">
        <f>Schedule!P14</f>
        <v>@SHU</v>
      </c>
      <c r="Q14" s="61" t="str">
        <f>Schedule!Q14</f>
        <v>SOU</v>
      </c>
      <c r="R14" s="61" t="str">
        <f>Schedule!R14</f>
        <v>@BUR</v>
      </c>
      <c r="S14" s="61" t="str">
        <f>Schedule!S14</f>
        <v>CRY</v>
      </c>
      <c r="T14" s="61" t="str">
        <f>Schedule!T14</f>
        <v>@MUN</v>
      </c>
      <c r="U14" s="61" t="str">
        <f>Schedule!U14</f>
        <v>EVE</v>
      </c>
      <c r="V14" s="61" t="str">
        <f>Schedule!V14</f>
        <v>LEI</v>
      </c>
      <c r="W14" s="61" t="str">
        <f>Schedule!W14</f>
        <v>@WOL</v>
      </c>
      <c r="X14" s="61" t="str">
        <f>Schedule!X14</f>
        <v>CHE</v>
      </c>
      <c r="Y14" s="82" t="str">
        <f>Schedule!Y14</f>
        <v>@EVE</v>
      </c>
      <c r="Z14" s="82" t="str">
        <f>Schedule!Z14</f>
        <v>NOR</v>
      </c>
      <c r="AA14" s="82" t="str">
        <f>Schedule!AA14</f>
        <v>@ARS</v>
      </c>
      <c r="AB14" s="82" t="str">
        <f>Schedule!AB14</f>
        <v>@CRY</v>
      </c>
      <c r="AC14" s="82" t="str">
        <f>Schedule!AC14</f>
        <v>BUR</v>
      </c>
      <c r="AD14" s="82" t="str">
        <f>Schedule!AD14</f>
        <v>@SOU</v>
      </c>
      <c r="AE14" s="82" t="str">
        <f>Schedule!AE14</f>
        <v>SHU</v>
      </c>
      <c r="AF14" s="82" t="str">
        <f>Schedule!AF14</f>
        <v>AVL</v>
      </c>
      <c r="AG14" s="82" t="str">
        <f>Schedule!AG14</f>
        <v>@BOU</v>
      </c>
      <c r="AH14" s="82" t="str">
        <f>Schedule!AH14</f>
        <v>WHU</v>
      </c>
      <c r="AI14" s="82" t="str">
        <f>Schedule!AI14</f>
        <v>@MCI</v>
      </c>
      <c r="AJ14" s="82" t="str">
        <f>Schedule!AJ14</f>
        <v>@WAT</v>
      </c>
      <c r="AK14" s="82" t="str">
        <f>Schedule!AK14</f>
        <v>TOT</v>
      </c>
      <c r="AL14" s="61" t="str">
        <f>Schedule!AL14</f>
        <v>@BRI</v>
      </c>
      <c r="AM14" s="61" t="str">
        <f>Schedule!AM14</f>
        <v>LIV</v>
      </c>
      <c r="AO14" s="62"/>
      <c r="AT14" s="72" t="str">
        <f>Schedule!A14</f>
        <v>NEW</v>
      </c>
      <c r="AU14" s="3">
        <f ca="1">VLOOKUP(AT14,'Team Ratings'!$A$2:$H$21,7,FALSE)*(1-Fixtures!$D$3)</f>
        <v>59.070491684911723</v>
      </c>
      <c r="AV14" s="72" t="str">
        <f>Schedule!A14</f>
        <v>NEW</v>
      </c>
      <c r="AW14" s="3">
        <f ca="1">VLOOKUP(AV14,'Team Ratings'!$A$2:$H$21,4,FALSE)*(1+Fixtures!$D$3)</f>
        <v>138.33331067125414</v>
      </c>
    </row>
    <row r="15" spans="1:49" x14ac:dyDescent="0.25">
      <c r="A15" s="41" t="str">
        <f>Schedule!A15</f>
        <v>NOR</v>
      </c>
      <c r="B15" s="61" t="str">
        <f>Schedule!B15</f>
        <v>@LIV</v>
      </c>
      <c r="C15" s="61" t="str">
        <f>Schedule!C15</f>
        <v>NEW</v>
      </c>
      <c r="D15" s="61" t="str">
        <f>Schedule!D15</f>
        <v>CHE</v>
      </c>
      <c r="E15" s="61" t="str">
        <f>Schedule!E15</f>
        <v>@WHU</v>
      </c>
      <c r="F15" s="61" t="str">
        <f>Schedule!F15</f>
        <v>MCI</v>
      </c>
      <c r="G15" s="61" t="str">
        <f>Schedule!G15</f>
        <v>@BUR</v>
      </c>
      <c r="H15" s="61" t="str">
        <f>Schedule!H15</f>
        <v>@CRY</v>
      </c>
      <c r="I15" s="61" t="str">
        <f>Schedule!I15</f>
        <v>AVL</v>
      </c>
      <c r="J15" s="61" t="str">
        <f>Schedule!J15</f>
        <v>@BOU</v>
      </c>
      <c r="K15" s="61" t="str">
        <f>Schedule!K15</f>
        <v>MUN</v>
      </c>
      <c r="L15" s="61" t="str">
        <f>Schedule!L15</f>
        <v>@BRI</v>
      </c>
      <c r="M15" s="61" t="str">
        <f>Schedule!M15</f>
        <v>WAT</v>
      </c>
      <c r="N15" s="61" t="str">
        <f>Schedule!N15</f>
        <v>@EVE</v>
      </c>
      <c r="O15" s="61" t="str">
        <f>Schedule!O15</f>
        <v>ARS</v>
      </c>
      <c r="P15" s="61" t="str">
        <f>Schedule!P15</f>
        <v>@SOU</v>
      </c>
      <c r="Q15" s="61" t="str">
        <f>Schedule!Q15</f>
        <v>SHU</v>
      </c>
      <c r="R15" s="61" t="str">
        <f>Schedule!R15</f>
        <v>@LEI</v>
      </c>
      <c r="S15" s="61" t="str">
        <f>Schedule!S15</f>
        <v>WOL</v>
      </c>
      <c r="T15" s="61" t="str">
        <f>Schedule!T15</f>
        <v>@AVL</v>
      </c>
      <c r="U15" s="61" t="str">
        <f>Schedule!U15</f>
        <v>TOT</v>
      </c>
      <c r="V15" s="61" t="str">
        <f>Schedule!V15</f>
        <v>CRY</v>
      </c>
      <c r="W15" s="61" t="str">
        <f>Schedule!W15</f>
        <v>@MUN</v>
      </c>
      <c r="X15" s="61" t="str">
        <f>Schedule!X15</f>
        <v>BOU</v>
      </c>
      <c r="Y15" s="82" t="str">
        <f>Schedule!Y15</f>
        <v>@TOT</v>
      </c>
      <c r="Z15" s="82" t="str">
        <f>Schedule!Z15</f>
        <v>@NEW</v>
      </c>
      <c r="AA15" s="82" t="str">
        <f>Schedule!AA15</f>
        <v>LIV</v>
      </c>
      <c r="AB15" s="82" t="str">
        <f>Schedule!AB15</f>
        <v>@WOL</v>
      </c>
      <c r="AC15" s="82" t="str">
        <f>Schedule!AC15</f>
        <v>LEI</v>
      </c>
      <c r="AD15" s="82" t="str">
        <f>Schedule!AD15</f>
        <v>@SHU</v>
      </c>
      <c r="AE15" s="82" t="str">
        <f>Schedule!AE15</f>
        <v>SOU</v>
      </c>
      <c r="AF15" s="82" t="str">
        <f>Schedule!AF15</f>
        <v>EVE</v>
      </c>
      <c r="AG15" s="82" t="str">
        <f>Schedule!AG15</f>
        <v>@ARS</v>
      </c>
      <c r="AH15" s="82" t="str">
        <f>Schedule!AH15</f>
        <v>BRI</v>
      </c>
      <c r="AI15" s="82" t="str">
        <f>Schedule!AI15</f>
        <v>@WAT</v>
      </c>
      <c r="AJ15" s="82" t="str">
        <f>Schedule!AJ15</f>
        <v>WHU</v>
      </c>
      <c r="AK15" s="82" t="str">
        <f>Schedule!AK15</f>
        <v>@CHE</v>
      </c>
      <c r="AL15" s="61" t="str">
        <f>Schedule!AL15</f>
        <v>BUR</v>
      </c>
      <c r="AM15" s="61" t="str">
        <f>Schedule!AM15</f>
        <v>@MCI</v>
      </c>
      <c r="AO15" s="62"/>
      <c r="AT15" s="72" t="str">
        <f>Schedule!A15</f>
        <v>NOR</v>
      </c>
      <c r="AU15" s="3">
        <f ca="1">VLOOKUP(AT15,'Team Ratings'!$A$2:$H$21,7,FALSE)*(1-Fixtures!$D$3)</f>
        <v>70.307848607219427</v>
      </c>
      <c r="AV15" s="72" t="str">
        <f>Schedule!A15</f>
        <v>NOR</v>
      </c>
      <c r="AW15" s="3">
        <f ca="1">VLOOKUP(AV15,'Team Ratings'!$A$2:$H$21,4,FALSE)*(1+Fixtures!$D$3)</f>
        <v>136.29519123385396</v>
      </c>
    </row>
    <row r="16" spans="1:49" x14ac:dyDescent="0.25">
      <c r="A16" s="41" t="str">
        <f>Schedule!A16</f>
        <v>SHU</v>
      </c>
      <c r="B16" s="61" t="str">
        <f>Schedule!B16</f>
        <v>@BOU</v>
      </c>
      <c r="C16" s="61" t="str">
        <f>Schedule!C16</f>
        <v>CRY</v>
      </c>
      <c r="D16" s="61" t="str">
        <f>Schedule!D16</f>
        <v>LEI</v>
      </c>
      <c r="E16" s="61" t="str">
        <f>Schedule!E16</f>
        <v>@CHE</v>
      </c>
      <c r="F16" s="61" t="str">
        <f>Schedule!F16</f>
        <v>SOU</v>
      </c>
      <c r="G16" s="61" t="str">
        <f>Schedule!G16</f>
        <v>@EVE</v>
      </c>
      <c r="H16" s="61" t="str">
        <f>Schedule!H16</f>
        <v>LIV</v>
      </c>
      <c r="I16" s="61" t="str">
        <f>Schedule!I16</f>
        <v>@WAT</v>
      </c>
      <c r="J16" s="61" t="str">
        <f>Schedule!J16</f>
        <v>ARS</v>
      </c>
      <c r="K16" s="61" t="str">
        <f>Schedule!K16</f>
        <v>@WHU</v>
      </c>
      <c r="L16" s="61" t="str">
        <f>Schedule!L16</f>
        <v>BUR</v>
      </c>
      <c r="M16" s="61" t="str">
        <f>Schedule!M16</f>
        <v>@TOT</v>
      </c>
      <c r="N16" s="61" t="str">
        <f>Schedule!N16</f>
        <v>MUN</v>
      </c>
      <c r="O16" s="61" t="str">
        <f>Schedule!O16</f>
        <v>@WOL</v>
      </c>
      <c r="P16" s="61" t="str">
        <f>Schedule!P16</f>
        <v>NEW</v>
      </c>
      <c r="Q16" s="61" t="str">
        <f>Schedule!Q16</f>
        <v>@NOR</v>
      </c>
      <c r="R16" s="61" t="str">
        <f>Schedule!R16</f>
        <v>AVL</v>
      </c>
      <c r="S16" s="61" t="str">
        <f>Schedule!S16</f>
        <v>@BRI</v>
      </c>
      <c r="T16" s="61" t="str">
        <f>Schedule!T16</f>
        <v>WAT</v>
      </c>
      <c r="U16" s="61" t="str">
        <f>Schedule!U16</f>
        <v>@MCI</v>
      </c>
      <c r="V16" s="61" t="str">
        <f>Schedule!V16</f>
        <v>@LIV</v>
      </c>
      <c r="W16" s="61" t="str">
        <f>Schedule!W16</f>
        <v>WHU</v>
      </c>
      <c r="X16" s="61" t="str">
        <f>Schedule!X16</f>
        <v>@ARS</v>
      </c>
      <c r="Y16" s="82" t="str">
        <f>Schedule!Y16</f>
        <v>MCI</v>
      </c>
      <c r="Z16" s="82" t="str">
        <f>Schedule!Z16</f>
        <v>@CRY</v>
      </c>
      <c r="AA16" s="82" t="str">
        <f>Schedule!AA16</f>
        <v>BOU</v>
      </c>
      <c r="AB16" s="82" t="str">
        <f>Schedule!AB16</f>
        <v>BRI</v>
      </c>
      <c r="AC16" s="128" t="str">
        <f>Schedule!AC16</f>
        <v>@AVL</v>
      </c>
      <c r="AD16" s="82" t="str">
        <f>Schedule!AD16</f>
        <v>NOR</v>
      </c>
      <c r="AE16" s="82" t="str">
        <f>Schedule!AE16</f>
        <v>@NEW</v>
      </c>
      <c r="AF16" s="82" t="str">
        <f>Schedule!AF16</f>
        <v>@MUN</v>
      </c>
      <c r="AG16" s="82" t="str">
        <f>Schedule!AG16</f>
        <v>TOT</v>
      </c>
      <c r="AH16" s="82" t="str">
        <f>Schedule!AH16</f>
        <v>@BUR</v>
      </c>
      <c r="AI16" s="82" t="str">
        <f>Schedule!AI16</f>
        <v>WOL</v>
      </c>
      <c r="AJ16" s="82" t="str">
        <f>Schedule!AJ16</f>
        <v>CHE</v>
      </c>
      <c r="AK16" s="82" t="str">
        <f>Schedule!AK16</f>
        <v>@LEI</v>
      </c>
      <c r="AL16" s="61" t="str">
        <f>Schedule!AL16</f>
        <v>EVE</v>
      </c>
      <c r="AM16" s="61" t="str">
        <f>Schedule!AM16</f>
        <v>@SOU</v>
      </c>
      <c r="AO16" s="62"/>
      <c r="AT16" s="72" t="str">
        <f>Schedule!A16</f>
        <v>SHU</v>
      </c>
      <c r="AU16" s="3">
        <f>VLOOKUP(AT16,'Team Ratings'!$A$2:$H$21,7,FALSE)*(1-Fixtures!$D$3)</f>
        <v>75.43865445690632</v>
      </c>
      <c r="AV16" s="72" t="str">
        <f>Schedule!A16</f>
        <v>SHU</v>
      </c>
      <c r="AW16" s="3">
        <f>VLOOKUP(AV16,'Team Ratings'!$A$2:$H$21,4,FALSE)*(1+Fixtures!$D$3)</f>
        <v>93.732905372090258</v>
      </c>
    </row>
    <row r="17" spans="1:57" x14ac:dyDescent="0.25">
      <c r="A17" s="41" t="str">
        <f>Schedule!A17</f>
        <v>SOU</v>
      </c>
      <c r="B17" s="61" t="str">
        <f>Schedule!B17</f>
        <v>@BUR</v>
      </c>
      <c r="C17" s="61" t="str">
        <f>Schedule!C17</f>
        <v>LIV</v>
      </c>
      <c r="D17" s="61" t="str">
        <f>Schedule!D17</f>
        <v>@BRI</v>
      </c>
      <c r="E17" s="61" t="str">
        <f>Schedule!E17</f>
        <v>MUN</v>
      </c>
      <c r="F17" s="61" t="str">
        <f>Schedule!F17</f>
        <v>@SHU</v>
      </c>
      <c r="G17" s="61" t="str">
        <f>Schedule!G17</f>
        <v>BOU</v>
      </c>
      <c r="H17" s="61" t="str">
        <f>Schedule!H17</f>
        <v>@TOT</v>
      </c>
      <c r="I17" s="61" t="str">
        <f>Schedule!I17</f>
        <v>CHE</v>
      </c>
      <c r="J17" s="61" t="str">
        <f>Schedule!J17</f>
        <v>@WOL</v>
      </c>
      <c r="K17" s="61" t="str">
        <f>Schedule!K17</f>
        <v>LEI</v>
      </c>
      <c r="L17" s="61" t="str">
        <f>Schedule!L17</f>
        <v>@MCI</v>
      </c>
      <c r="M17" s="61" t="str">
        <f>Schedule!M17</f>
        <v>EVE</v>
      </c>
      <c r="N17" s="61" t="str">
        <f>Schedule!N17</f>
        <v>@ARS</v>
      </c>
      <c r="O17" s="61" t="str">
        <f>Schedule!O17</f>
        <v>WAT</v>
      </c>
      <c r="P17" s="61" t="str">
        <f>Schedule!P17</f>
        <v>NOR</v>
      </c>
      <c r="Q17" s="61" t="str">
        <f>Schedule!Q17</f>
        <v>@NEW</v>
      </c>
      <c r="R17" s="61" t="str">
        <f>Schedule!R17</f>
        <v>WHU</v>
      </c>
      <c r="S17" s="61" t="str">
        <f>Schedule!S17</f>
        <v>@AVL</v>
      </c>
      <c r="T17" s="61" t="str">
        <f>Schedule!T17</f>
        <v>@CHE</v>
      </c>
      <c r="U17" s="61" t="str">
        <f>Schedule!U17</f>
        <v>CRY</v>
      </c>
      <c r="V17" s="61" t="str">
        <f>Schedule!V17</f>
        <v>TOT</v>
      </c>
      <c r="W17" s="61" t="str">
        <f>Schedule!W17</f>
        <v>@LEI</v>
      </c>
      <c r="X17" s="61" t="str">
        <f>Schedule!X17</f>
        <v>WOL</v>
      </c>
      <c r="Y17" s="82" t="str">
        <f>Schedule!Y17</f>
        <v>@CRY</v>
      </c>
      <c r="Z17" s="82" t="str">
        <f>Schedule!Z17</f>
        <v>@LIV</v>
      </c>
      <c r="AA17" s="82" t="str">
        <f>Schedule!AA17</f>
        <v>BUR</v>
      </c>
      <c r="AB17" s="82" t="str">
        <f>Schedule!AB17</f>
        <v>AVL</v>
      </c>
      <c r="AC17" s="82" t="str">
        <f>Schedule!AC17</f>
        <v>@WHU</v>
      </c>
      <c r="AD17" s="82" t="str">
        <f>Schedule!AD17</f>
        <v>NEW</v>
      </c>
      <c r="AE17" s="82" t="str">
        <f>Schedule!AE17</f>
        <v>@NOR</v>
      </c>
      <c r="AF17" s="128" t="str">
        <f>Schedule!AF17</f>
        <v>ARS</v>
      </c>
      <c r="AG17" s="82" t="str">
        <f>Schedule!AG17</f>
        <v>@WAT</v>
      </c>
      <c r="AH17" s="82" t="str">
        <f>Schedule!AH17</f>
        <v>MCI</v>
      </c>
      <c r="AI17" s="82" t="str">
        <f>Schedule!AI17</f>
        <v>@EVE</v>
      </c>
      <c r="AJ17" s="82" t="str">
        <f>Schedule!AJ17</f>
        <v>@MUN</v>
      </c>
      <c r="AK17" s="82" t="str">
        <f>Schedule!AK17</f>
        <v>BRI</v>
      </c>
      <c r="AL17" s="61" t="str">
        <f>Schedule!AL17</f>
        <v>@BOU</v>
      </c>
      <c r="AM17" s="61" t="str">
        <f>Schedule!AM17</f>
        <v>SHU</v>
      </c>
      <c r="AO17" s="62"/>
      <c r="AT17" s="72" t="str">
        <f>Schedule!A17</f>
        <v>SOU</v>
      </c>
      <c r="AU17" s="3">
        <f ca="1">VLOOKUP(AT17,'Team Ratings'!$A$2:$H$21,7,FALSE)*(1-Fixtures!$D$3)</f>
        <v>91.462177172304294</v>
      </c>
      <c r="AV17" s="72" t="str">
        <f>Schedule!A17</f>
        <v>SOU</v>
      </c>
      <c r="AW17" s="3">
        <f ca="1">VLOOKUP(AV17,'Team Ratings'!$A$2:$H$21,4,FALSE)*(1+Fixtures!$D$3)</f>
        <v>115.06758805401438</v>
      </c>
    </row>
    <row r="18" spans="1:57" x14ac:dyDescent="0.25">
      <c r="A18" s="41" t="str">
        <f>Schedule!A18</f>
        <v>TOT</v>
      </c>
      <c r="B18" s="61" t="str">
        <f>Schedule!B18</f>
        <v>AVL</v>
      </c>
      <c r="C18" s="61" t="str">
        <f>Schedule!C18</f>
        <v>@MCI</v>
      </c>
      <c r="D18" s="61" t="str">
        <f>Schedule!D18</f>
        <v>NEW</v>
      </c>
      <c r="E18" s="61" t="str">
        <f>Schedule!E18</f>
        <v>@ARS</v>
      </c>
      <c r="F18" s="61" t="str">
        <f>Schedule!F18</f>
        <v>CRY</v>
      </c>
      <c r="G18" s="61" t="str">
        <f>Schedule!G18</f>
        <v>@LEI</v>
      </c>
      <c r="H18" s="61" t="str">
        <f>Schedule!H18</f>
        <v>SOU</v>
      </c>
      <c r="I18" s="61" t="str">
        <f>Schedule!I18</f>
        <v>@BRI</v>
      </c>
      <c r="J18" s="61" t="str">
        <f>Schedule!J18</f>
        <v>WAT</v>
      </c>
      <c r="K18" s="61" t="str">
        <f>Schedule!K18</f>
        <v>@LIV</v>
      </c>
      <c r="L18" s="61" t="str">
        <f>Schedule!L18</f>
        <v>@EVE</v>
      </c>
      <c r="M18" s="61" t="str">
        <f>Schedule!M18</f>
        <v>SHU</v>
      </c>
      <c r="N18" s="61" t="str">
        <f>Schedule!N18</f>
        <v>@WHU</v>
      </c>
      <c r="O18" s="61" t="str">
        <f>Schedule!O18</f>
        <v>BOU</v>
      </c>
      <c r="P18" s="61" t="str">
        <f>Schedule!P18</f>
        <v>@MUN</v>
      </c>
      <c r="Q18" s="61" t="str">
        <f>Schedule!Q18</f>
        <v>BUR</v>
      </c>
      <c r="R18" s="61" t="str">
        <f>Schedule!R18</f>
        <v>@WOL</v>
      </c>
      <c r="S18" s="61" t="str">
        <f>Schedule!S18</f>
        <v>CHE</v>
      </c>
      <c r="T18" s="61" t="str">
        <f>Schedule!T18</f>
        <v>BRI</v>
      </c>
      <c r="U18" s="61" t="str">
        <f>Schedule!U18</f>
        <v>@NOR</v>
      </c>
      <c r="V18" s="61" t="str">
        <f>Schedule!V18</f>
        <v>@SOU</v>
      </c>
      <c r="W18" s="61" t="str">
        <f>Schedule!W18</f>
        <v>LIV</v>
      </c>
      <c r="X18" s="61" t="str">
        <f>Schedule!X18</f>
        <v>@WAT</v>
      </c>
      <c r="Y18" s="82" t="str">
        <f>Schedule!Y18</f>
        <v>NOR</v>
      </c>
      <c r="Z18" s="82" t="str">
        <f>Schedule!Z18</f>
        <v>MCI</v>
      </c>
      <c r="AA18" s="82" t="str">
        <f>Schedule!AA18</f>
        <v>@AVL</v>
      </c>
      <c r="AB18" s="82" t="str">
        <f>Schedule!AB18</f>
        <v>@CHE</v>
      </c>
      <c r="AC18" s="82" t="str">
        <f>Schedule!AC18</f>
        <v>WOL</v>
      </c>
      <c r="AD18" s="82" t="str">
        <f>Schedule!AD18</f>
        <v>@BUR</v>
      </c>
      <c r="AE18" s="82" t="str">
        <f>Schedule!AE18</f>
        <v>MUN</v>
      </c>
      <c r="AF18" s="82" t="str">
        <f>Schedule!AF18</f>
        <v>WHU</v>
      </c>
      <c r="AG18" s="82" t="str">
        <f>Schedule!AG18</f>
        <v>@SHU</v>
      </c>
      <c r="AH18" s="82" t="str">
        <f>Schedule!AH18</f>
        <v>EVE</v>
      </c>
      <c r="AI18" s="82" t="str">
        <f>Schedule!AI18</f>
        <v>@BOU</v>
      </c>
      <c r="AJ18" s="82" t="str">
        <f>Schedule!AJ18</f>
        <v>ARS</v>
      </c>
      <c r="AK18" s="82" t="str">
        <f>Schedule!AK18</f>
        <v>@NEW</v>
      </c>
      <c r="AL18" s="61" t="str">
        <f>Schedule!AL18</f>
        <v>LEI</v>
      </c>
      <c r="AM18" s="61" t="str">
        <f>Schedule!AM18</f>
        <v>@CRY</v>
      </c>
      <c r="AO18" s="62"/>
      <c r="AT18" s="72" t="str">
        <f>Schedule!A18</f>
        <v>TOT</v>
      </c>
      <c r="AU18" s="3">
        <f ca="1">VLOOKUP(AT18,'Team Ratings'!$A$2:$H$21,7,FALSE)*(1-Fixtures!$D$3)</f>
        <v>89.191335259225426</v>
      </c>
      <c r="AV18" s="72" t="str">
        <f>Schedule!A18</f>
        <v>TOT</v>
      </c>
      <c r="AW18" s="3">
        <f ca="1">VLOOKUP(AV18,'Team Ratings'!$A$2:$H$21,4,FALSE)*(1+Fixtures!$D$3)</f>
        <v>107.34964496981448</v>
      </c>
    </row>
    <row r="19" spans="1:57" x14ac:dyDescent="0.25">
      <c r="A19" s="41" t="str">
        <f>Schedule!A19</f>
        <v>WAT</v>
      </c>
      <c r="B19" s="61" t="str">
        <f>Schedule!B19</f>
        <v>BRI</v>
      </c>
      <c r="C19" s="61" t="str">
        <f>Schedule!C19</f>
        <v>@EVE</v>
      </c>
      <c r="D19" s="61" t="str">
        <f>Schedule!D19</f>
        <v>WHU</v>
      </c>
      <c r="E19" s="61" t="str">
        <f>Schedule!E19</f>
        <v>@NEW</v>
      </c>
      <c r="F19" s="61" t="str">
        <f>Schedule!F19</f>
        <v>ARS</v>
      </c>
      <c r="G19" s="61" t="str">
        <f>Schedule!G19</f>
        <v>@MCI</v>
      </c>
      <c r="H19" s="61" t="str">
        <f>Schedule!H19</f>
        <v>@WOL</v>
      </c>
      <c r="I19" s="61" t="str">
        <f>Schedule!I19</f>
        <v>SHU</v>
      </c>
      <c r="J19" s="61" t="str">
        <f>Schedule!J19</f>
        <v>@TOT</v>
      </c>
      <c r="K19" s="61" t="str">
        <f>Schedule!K19</f>
        <v>BOU</v>
      </c>
      <c r="L19" s="61" t="str">
        <f>Schedule!L19</f>
        <v>CHE</v>
      </c>
      <c r="M19" s="61" t="str">
        <f>Schedule!M19</f>
        <v>@NOR</v>
      </c>
      <c r="N19" s="61" t="str">
        <f>Schedule!N19</f>
        <v>BUR</v>
      </c>
      <c r="O19" s="61" t="str">
        <f>Schedule!O19</f>
        <v>@SOU</v>
      </c>
      <c r="P19" s="61" t="str">
        <f>Schedule!P19</f>
        <v>@LEI</v>
      </c>
      <c r="Q19" s="61" t="str">
        <f>Schedule!Q19</f>
        <v>CRY</v>
      </c>
      <c r="R19" s="61" t="str">
        <f>Schedule!R19</f>
        <v>@LIV</v>
      </c>
      <c r="S19" s="61" t="str">
        <f>Schedule!S19</f>
        <v>MUN</v>
      </c>
      <c r="T19" s="61" t="str">
        <f>Schedule!T19</f>
        <v>@SHU</v>
      </c>
      <c r="U19" s="61" t="str">
        <f>Schedule!U19</f>
        <v>AVL</v>
      </c>
      <c r="V19" s="61" t="str">
        <f>Schedule!V19</f>
        <v>WOL</v>
      </c>
      <c r="W19" s="61" t="str">
        <f>Schedule!W19</f>
        <v>@BOU</v>
      </c>
      <c r="X19" s="61" t="str">
        <f>Schedule!X19</f>
        <v>TOT</v>
      </c>
      <c r="Y19" s="82" t="str">
        <f>Schedule!Y19</f>
        <v>@AVL</v>
      </c>
      <c r="Z19" s="82" t="str">
        <f>Schedule!Z19</f>
        <v>EVE</v>
      </c>
      <c r="AA19" s="82" t="str">
        <f>Schedule!AA19</f>
        <v>@BRI</v>
      </c>
      <c r="AB19" s="82" t="str">
        <f>Schedule!AB19</f>
        <v>@MUN</v>
      </c>
      <c r="AC19" s="82" t="str">
        <f>Schedule!AC19</f>
        <v>LIV</v>
      </c>
      <c r="AD19" s="82" t="str">
        <f>Schedule!AD19</f>
        <v>@CRY</v>
      </c>
      <c r="AE19" s="82" t="str">
        <f>Schedule!AE19</f>
        <v>LEI</v>
      </c>
      <c r="AF19" s="82" t="str">
        <f>Schedule!AF19</f>
        <v>@BUR</v>
      </c>
      <c r="AG19" s="82" t="str">
        <f>Schedule!AG19</f>
        <v>SOU</v>
      </c>
      <c r="AH19" s="82" t="str">
        <f>Schedule!AH19</f>
        <v>@CHE</v>
      </c>
      <c r="AI19" s="82" t="str">
        <f>Schedule!AI19</f>
        <v>NOR</v>
      </c>
      <c r="AJ19" s="82" t="str">
        <f>Schedule!AJ19</f>
        <v>NEW</v>
      </c>
      <c r="AK19" s="82" t="str">
        <f>Schedule!AK19</f>
        <v>@WHU</v>
      </c>
      <c r="AL19" s="61" t="str">
        <f>Schedule!AL19</f>
        <v>MCI</v>
      </c>
      <c r="AM19" s="61" t="str">
        <f>Schedule!AM19</f>
        <v>@ARS</v>
      </c>
      <c r="AO19" s="62"/>
      <c r="AT19" s="72" t="str">
        <f>Schedule!A19</f>
        <v>WAT</v>
      </c>
      <c r="AU19" s="3">
        <f ca="1">VLOOKUP(AT19,'Team Ratings'!$A$2:$H$21,7,FALSE)*(1-Fixtures!$D$3)</f>
        <v>76.520996738502944</v>
      </c>
      <c r="AV19" s="72" t="str">
        <f>Schedule!A19</f>
        <v>WAT</v>
      </c>
      <c r="AW19" s="3">
        <f ca="1">VLOOKUP(AV19,'Team Ratings'!$A$2:$H$21,4,FALSE)*(1+Fixtures!$D$3)</f>
        <v>114.69043760445447</v>
      </c>
    </row>
    <row r="20" spans="1:57" x14ac:dyDescent="0.25">
      <c r="A20" s="41" t="str">
        <f>Schedule!A20</f>
        <v>WHU</v>
      </c>
      <c r="B20" s="61" t="str">
        <f>Schedule!B20</f>
        <v>MCI</v>
      </c>
      <c r="C20" s="61" t="str">
        <f>Schedule!C20</f>
        <v>@BRI</v>
      </c>
      <c r="D20" s="61" t="str">
        <f>Schedule!D20</f>
        <v>@WAT</v>
      </c>
      <c r="E20" s="61" t="str">
        <f>Schedule!E20</f>
        <v>NOR</v>
      </c>
      <c r="F20" s="61" t="str">
        <f>Schedule!F20</f>
        <v>@AVL</v>
      </c>
      <c r="G20" s="61" t="str">
        <f>Schedule!G20</f>
        <v>MUN</v>
      </c>
      <c r="H20" s="61" t="str">
        <f>Schedule!H20</f>
        <v>@BOU</v>
      </c>
      <c r="I20" s="61" t="str">
        <f>Schedule!I20</f>
        <v>CRY</v>
      </c>
      <c r="J20" s="61" t="str">
        <f>Schedule!J20</f>
        <v>@EVE</v>
      </c>
      <c r="K20" s="61" t="str">
        <f>Schedule!K20</f>
        <v>SHU</v>
      </c>
      <c r="L20" s="61" t="str">
        <f>Schedule!L20</f>
        <v>NEW</v>
      </c>
      <c r="M20" s="61" t="str">
        <f>Schedule!M20</f>
        <v>@BUR</v>
      </c>
      <c r="N20" s="61" t="str">
        <f>Schedule!N20</f>
        <v>TOT</v>
      </c>
      <c r="O20" s="61" t="str">
        <f>Schedule!O20</f>
        <v>@CHE</v>
      </c>
      <c r="P20" s="61" t="str">
        <f>Schedule!P20</f>
        <v>@WOL</v>
      </c>
      <c r="Q20" s="61" t="str">
        <f>Schedule!Q20</f>
        <v>ARS</v>
      </c>
      <c r="R20" s="61" t="str">
        <f>Schedule!R20</f>
        <v>@SOU</v>
      </c>
      <c r="S20" s="90" t="str">
        <f>Schedule!S20</f>
        <v>LIV</v>
      </c>
      <c r="T20" s="61" t="str">
        <f>Schedule!T20</f>
        <v>@CRY</v>
      </c>
      <c r="U20" s="61" t="str">
        <f>Schedule!U20</f>
        <v>LEI</v>
      </c>
      <c r="V20" s="61" t="str">
        <f>Schedule!V20</f>
        <v>BOU</v>
      </c>
      <c r="W20" s="61" t="str">
        <f>Schedule!W20</f>
        <v>@SHU</v>
      </c>
      <c r="X20" s="61" t="str">
        <f>Schedule!X20</f>
        <v>EVE</v>
      </c>
      <c r="Y20" s="90" t="str">
        <f>Schedule!Y20</f>
        <v>@LEI</v>
      </c>
      <c r="Z20" s="82" t="str">
        <f>Schedule!Z20</f>
        <v>BRI</v>
      </c>
      <c r="AA20" s="82" t="str">
        <f>Schedule!AA20</f>
        <v>@MCI</v>
      </c>
      <c r="AB20" s="82" t="str">
        <f>Schedule!AB20</f>
        <v>@LIV</v>
      </c>
      <c r="AC20" s="82" t="str">
        <f>Schedule!AC20</f>
        <v>SOU</v>
      </c>
      <c r="AD20" s="82" t="str">
        <f>Schedule!AD20</f>
        <v>@ARS</v>
      </c>
      <c r="AE20" s="82" t="str">
        <f>Schedule!AE20</f>
        <v>WOL</v>
      </c>
      <c r="AF20" s="82" t="str">
        <f>Schedule!AF20</f>
        <v>@TOT</v>
      </c>
      <c r="AG20" s="82" t="str">
        <f>Schedule!AG20</f>
        <v>CHE</v>
      </c>
      <c r="AH20" s="82" t="str">
        <f>Schedule!AH20</f>
        <v>@NEW</v>
      </c>
      <c r="AI20" s="82" t="str">
        <f>Schedule!AI20</f>
        <v>BUR</v>
      </c>
      <c r="AJ20" s="82" t="str">
        <f>Schedule!AJ20</f>
        <v>@NOR</v>
      </c>
      <c r="AK20" s="82" t="str">
        <f>Schedule!AK20</f>
        <v>WAT</v>
      </c>
      <c r="AL20" s="61" t="str">
        <f>Schedule!AL20</f>
        <v>@MUN</v>
      </c>
      <c r="AM20" s="61" t="str">
        <f>Schedule!AM20</f>
        <v>AVL</v>
      </c>
      <c r="AO20" s="62"/>
      <c r="AT20" s="72" t="str">
        <f>Schedule!A20</f>
        <v>WHU</v>
      </c>
      <c r="AU20" s="3">
        <f ca="1">VLOOKUP(AT20,'Team Ratings'!$A$2:$H$21,7,FALSE)*(1-Fixtures!$D$3)</f>
        <v>81.873244140516775</v>
      </c>
      <c r="AV20" s="72" t="str">
        <f>Schedule!A20</f>
        <v>WHU</v>
      </c>
      <c r="AW20" s="3">
        <f ca="1">VLOOKUP(AV20,'Team Ratings'!$A$2:$H$21,4,FALSE)*(1+Fixtures!$D$3)</f>
        <v>142.92331639076471</v>
      </c>
    </row>
    <row r="21" spans="1:57" x14ac:dyDescent="0.25">
      <c r="A21" s="41" t="str">
        <f>Schedule!A21</f>
        <v>WOL</v>
      </c>
      <c r="B21" s="61" t="str">
        <f>Schedule!B21</f>
        <v>@LEI</v>
      </c>
      <c r="C21" s="61" t="str">
        <f>Schedule!C21</f>
        <v>MUN</v>
      </c>
      <c r="D21" s="61" t="str">
        <f>Schedule!D21</f>
        <v>BUR</v>
      </c>
      <c r="E21" s="61" t="str">
        <f>Schedule!E21</f>
        <v>@EVE</v>
      </c>
      <c r="F21" s="61" t="str">
        <f>Schedule!F21</f>
        <v>CHE</v>
      </c>
      <c r="G21" s="61" t="str">
        <f>Schedule!G21</f>
        <v>@CRY</v>
      </c>
      <c r="H21" s="61" t="str">
        <f>Schedule!H21</f>
        <v>WAT</v>
      </c>
      <c r="I21" s="61" t="str">
        <f>Schedule!I21</f>
        <v>@MCI</v>
      </c>
      <c r="J21" s="61" t="str">
        <f>Schedule!J21</f>
        <v>SOU</v>
      </c>
      <c r="K21" s="61" t="str">
        <f>Schedule!K21</f>
        <v>@NEW</v>
      </c>
      <c r="L21" s="61" t="str">
        <f>Schedule!L21</f>
        <v>@ARS</v>
      </c>
      <c r="M21" s="61" t="str">
        <f>Schedule!M21</f>
        <v>AVL</v>
      </c>
      <c r="N21" s="61" t="str">
        <f>Schedule!N21</f>
        <v>@BOU</v>
      </c>
      <c r="O21" s="61" t="str">
        <f>Schedule!O21</f>
        <v>SHU</v>
      </c>
      <c r="P21" s="61" t="str">
        <f>Schedule!P21</f>
        <v>WHU</v>
      </c>
      <c r="Q21" s="61" t="str">
        <f>Schedule!Q21</f>
        <v>@BRI</v>
      </c>
      <c r="R21" s="61" t="str">
        <f>Schedule!R21</f>
        <v>TOT</v>
      </c>
      <c r="S21" s="61" t="str">
        <f>Schedule!S21</f>
        <v>@NOR</v>
      </c>
      <c r="T21" s="61" t="str">
        <f>Schedule!T21</f>
        <v>MCI</v>
      </c>
      <c r="U21" s="61" t="str">
        <f>Schedule!U21</f>
        <v>@LIV</v>
      </c>
      <c r="V21" s="61" t="str">
        <f>Schedule!V21</f>
        <v>@WAT</v>
      </c>
      <c r="W21" s="61" t="str">
        <f>Schedule!W21</f>
        <v>NEW</v>
      </c>
      <c r="X21" s="61" t="str">
        <f>Schedule!X21</f>
        <v>@SOU</v>
      </c>
      <c r="Y21" s="82" t="str">
        <f>Schedule!Y21</f>
        <v>LIV</v>
      </c>
      <c r="Z21" s="82" t="str">
        <f>Schedule!Z21</f>
        <v>@MUN</v>
      </c>
      <c r="AA21" s="82" t="str">
        <f>Schedule!AA21</f>
        <v>LEI</v>
      </c>
      <c r="AB21" s="82" t="str">
        <f>Schedule!AB21</f>
        <v>NOR</v>
      </c>
      <c r="AC21" s="82" t="str">
        <f>Schedule!AC21</f>
        <v>@TOT</v>
      </c>
      <c r="AD21" s="82" t="str">
        <f>Schedule!AD21</f>
        <v>BRI</v>
      </c>
      <c r="AE21" s="82" t="str">
        <f>Schedule!AE21</f>
        <v>@WHU</v>
      </c>
      <c r="AF21" s="82" t="str">
        <f>Schedule!AF21</f>
        <v>BOU</v>
      </c>
      <c r="AG21" s="82" t="str">
        <f>Schedule!AG21</f>
        <v>@AVL</v>
      </c>
      <c r="AH21" s="82" t="str">
        <f>Schedule!AH21</f>
        <v>ARS</v>
      </c>
      <c r="AI21" s="82" t="str">
        <f>Schedule!AI21</f>
        <v>@SHU</v>
      </c>
      <c r="AJ21" s="82" t="str">
        <f>Schedule!AJ21</f>
        <v>EVE</v>
      </c>
      <c r="AK21" s="82" t="str">
        <f>Schedule!AK21</f>
        <v>@BUR</v>
      </c>
      <c r="AL21" s="61" t="str">
        <f>Schedule!AL21</f>
        <v>CRY</v>
      </c>
      <c r="AM21" s="61" t="str">
        <f>Schedule!AM21</f>
        <v>@CHE</v>
      </c>
      <c r="AO21" s="62"/>
      <c r="AT21" s="72" t="str">
        <f>Schedule!A21</f>
        <v>WOL</v>
      </c>
      <c r="AU21" s="3">
        <f ca="1">VLOOKUP(AT21,'Team Ratings'!$A$2:$H$21,7,FALSE)*(1-Fixtures!$D$3)</f>
        <v>94.595624012637415</v>
      </c>
      <c r="AV21" s="72" t="str">
        <f>Schedule!A21</f>
        <v>WOL</v>
      </c>
      <c r="AW21" s="3">
        <f ca="1">VLOOKUP(AV21,'Team Ratings'!$A$2:$H$21,4,FALSE)*(1+Fixtures!$D$3)</f>
        <v>85.974322937534794</v>
      </c>
      <c r="BB21" s="62"/>
      <c r="BE21" s="62"/>
    </row>
    <row r="22" spans="1:57" x14ac:dyDescent="0.25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G22" s="34"/>
      <c r="AH22" s="34"/>
      <c r="AI22" s="34"/>
      <c r="AJ22" s="34"/>
      <c r="AK22" s="34"/>
      <c r="AL22" s="34"/>
      <c r="AM22" s="34"/>
      <c r="AT22" s="72" t="str">
        <f>CONCATENATE("@",Schedule!A2)</f>
        <v>@ARS</v>
      </c>
      <c r="AU22" s="3">
        <f>VLOOKUP(RIGHT(AT22,3),'Team Ratings'!$A$2:$H$21,7,FALSE)*(1+Fixtures!$D$3)</f>
        <v>101.17671874412297</v>
      </c>
      <c r="AV22" s="72" t="str">
        <f>CONCATENATE("@",Schedule!A2)</f>
        <v>@ARS</v>
      </c>
      <c r="AW22" s="3">
        <f>VLOOKUP(RIGHT(AV22,3),'Team Ratings'!$A$2:$H$21,4,FALSE)*(1-Fixtures!$D$3)</f>
        <v>95.273774492429425</v>
      </c>
      <c r="BB22" s="62"/>
      <c r="BE22" s="62"/>
    </row>
    <row r="23" spans="1:57" x14ac:dyDescent="0.25">
      <c r="A23" s="35" t="s">
        <v>0</v>
      </c>
      <c r="B23" s="59">
        <v>1</v>
      </c>
      <c r="C23" s="59">
        <v>2</v>
      </c>
      <c r="D23" s="59">
        <v>3</v>
      </c>
      <c r="E23" s="59">
        <v>4</v>
      </c>
      <c r="F23" s="59">
        <v>5</v>
      </c>
      <c r="G23" s="59">
        <v>6</v>
      </c>
      <c r="H23" s="59">
        <v>7</v>
      </c>
      <c r="I23" s="59">
        <v>8</v>
      </c>
      <c r="J23" s="59">
        <v>9</v>
      </c>
      <c r="K23" s="59">
        <v>10</v>
      </c>
      <c r="L23" s="59">
        <v>11</v>
      </c>
      <c r="M23" s="59">
        <v>12</v>
      </c>
      <c r="N23" s="59">
        <v>13</v>
      </c>
      <c r="O23" s="59">
        <v>14</v>
      </c>
      <c r="P23" s="59">
        <v>15</v>
      </c>
      <c r="Q23" s="59">
        <v>16</v>
      </c>
      <c r="R23" s="59">
        <v>17</v>
      </c>
      <c r="S23" s="59">
        <v>18</v>
      </c>
      <c r="T23" s="59">
        <v>19</v>
      </c>
      <c r="U23" s="59">
        <v>20</v>
      </c>
      <c r="V23" s="59">
        <v>21</v>
      </c>
      <c r="W23" s="59">
        <v>22</v>
      </c>
      <c r="X23" s="59">
        <v>23</v>
      </c>
      <c r="Y23" s="59">
        <v>24</v>
      </c>
      <c r="Z23" s="59">
        <v>25</v>
      </c>
      <c r="AA23" s="59">
        <v>26</v>
      </c>
      <c r="AB23" s="59">
        <v>27</v>
      </c>
      <c r="AC23" s="59">
        <v>28</v>
      </c>
      <c r="AD23" s="59">
        <v>29</v>
      </c>
      <c r="AE23" s="59">
        <v>30</v>
      </c>
      <c r="AF23" s="33">
        <v>31</v>
      </c>
      <c r="AG23" s="33">
        <v>32</v>
      </c>
      <c r="AH23" s="33">
        <v>33</v>
      </c>
      <c r="AI23" s="33">
        <v>34</v>
      </c>
      <c r="AJ23" s="33">
        <v>35</v>
      </c>
      <c r="AK23" s="33">
        <v>36</v>
      </c>
      <c r="AL23" s="33">
        <v>37</v>
      </c>
      <c r="AM23" s="33">
        <v>38</v>
      </c>
      <c r="AN23" s="63" t="s">
        <v>17</v>
      </c>
      <c r="AO23" s="59" t="s">
        <v>0</v>
      </c>
      <c r="AP23" s="63" t="str">
        <f>CONCATENATE("GW ",Fixtures!$D$6,"-",Fixtures!$D$6+8)</f>
        <v>GW 29-37</v>
      </c>
      <c r="AQ23" s="63" t="str">
        <f>CONCATENATE("GW ",Fixtures!$D$6,"-",Fixtures!$D$6+5)</f>
        <v>GW 29-34</v>
      </c>
      <c r="AR23" s="63" t="str">
        <f>CONCATENATE("GW ",Fixtures!$D$6,"-",Fixtures!$D$6+2)</f>
        <v>GW 29-31</v>
      </c>
      <c r="AS23" s="64"/>
      <c r="AT23" s="72" t="str">
        <f>CONCATENATE("@",Schedule!A3)</f>
        <v>@AVL</v>
      </c>
      <c r="AU23" s="3">
        <f>VLOOKUP(RIGHT(AT23,3),'Team Ratings'!$A$2:$H$21,7,FALSE)*(1+Fixtures!$D$3)</f>
        <v>99.928341825219064</v>
      </c>
      <c r="AV23" s="72" t="str">
        <f>CONCATENATE("@",Schedule!A3)</f>
        <v>@AVL</v>
      </c>
      <c r="AW23" s="3">
        <f>VLOOKUP(RIGHT(AV23,3),'Team Ratings'!$A$2:$H$21,4,FALSE)*(1-Fixtures!$D$3)</f>
        <v>128.26942040393982</v>
      </c>
      <c r="AZ23" s="66"/>
      <c r="BB23" s="62"/>
      <c r="BE23" s="62"/>
    </row>
    <row r="24" spans="1:57" x14ac:dyDescent="0.25">
      <c r="A24" s="41" t="str">
        <f>$A2</f>
        <v>ARS</v>
      </c>
      <c r="B24" s="9">
        <f ca="1">(VLOOKUP(B2,$AV$2:$AW$41,2,FALSE)*VLOOKUP(B46,$AT$2:$AU$41,2,FALSE))/(100*100)*'Formula Data'!$AB$22</f>
        <v>1.2891209124663388</v>
      </c>
      <c r="C24" s="9">
        <f ca="1">(VLOOKUP(C2,$AV$2:$AW$41,2,FALSE)*VLOOKUP(C46,$AT$2:$AU$41,2,FALSE))/(100*100)*'Formula Data'!$AB$22</f>
        <v>1.4753015720535296</v>
      </c>
      <c r="D24" s="9">
        <f ca="1">(VLOOKUP(D2,$AV$2:$AW$41,2,FALSE)*VLOOKUP(D46,$AT$2:$AU$41,2,FALSE))/(100*100)*'Formula Data'!$AB$22</f>
        <v>0.72444392415935766</v>
      </c>
      <c r="E24" s="9">
        <f ca="1">(VLOOKUP(E2,$AV$2:$AW$41,2,FALSE)*VLOOKUP(E46,$AT$2:$AU$41,2,FALSE))/(100*100)*'Formula Data'!$AB$22</f>
        <v>1.4944033992518284</v>
      </c>
      <c r="F24" s="9">
        <f ca="1">(VLOOKUP(F2,$AV$2:$AW$41,2,FALSE)*VLOOKUP(F46,$AT$2:$AU$41,2,FALSE))/(100*100)*'Formula Data'!$AB$22</f>
        <v>1.0687942105801234</v>
      </c>
      <c r="G24" s="9">
        <f>(VLOOKUP(G2,$AV$2:$AW$41,2,FALSE)*VLOOKUP(G46,$AT$2:$AU$41,2,FALSE))/(100*100)*'Formula Data'!$AB$22</f>
        <v>2.1824311028816217</v>
      </c>
      <c r="H24" s="9">
        <f ca="1">(VLOOKUP(H2,$AV$2:$AW$41,2,FALSE)*VLOOKUP(H46,$AT$2:$AU$41,2,FALSE))/(100*100)*'Formula Data'!$AB$22</f>
        <v>0.79009429027985645</v>
      </c>
      <c r="I24" s="9">
        <f ca="1">(VLOOKUP(I2,$AV$2:$AW$41,2,FALSE)*VLOOKUP(I46,$AT$2:$AU$41,2,FALSE))/(100*100)*'Formula Data'!$AB$22</f>
        <v>1.8387749729998781</v>
      </c>
      <c r="J24" s="9">
        <f>(VLOOKUP(J2,$AV$2:$AW$41,2,FALSE)*VLOOKUP(J46,$AT$2:$AU$41,2,FALSE))/(100*100)*'Formula Data'!$AB$22</f>
        <v>0.87349205997496049</v>
      </c>
      <c r="K24" s="9">
        <f ca="1">(VLOOKUP(K2,$AV$2:$AW$41,2,FALSE)*VLOOKUP(K46,$AT$2:$AU$41,2,FALSE))/(100*100)*'Formula Data'!$AB$22</f>
        <v>1.6089168093648778</v>
      </c>
      <c r="L24" s="9">
        <f ca="1">(VLOOKUP(L2,$AV$2:$AW$41,2,FALSE)*VLOOKUP(L46,$AT$2:$AU$41,2,FALSE))/(100*100)*'Formula Data'!$AB$22</f>
        <v>1.1968397332134044</v>
      </c>
      <c r="M24" s="9">
        <f ca="1">(VLOOKUP(M2,$AV$2:$AW$41,2,FALSE)*VLOOKUP(M46,$AT$2:$AU$41,2,FALSE))/(100*100)*'Formula Data'!$AB$22</f>
        <v>0.88274941113782401</v>
      </c>
      <c r="N24" s="9">
        <f ca="1">(VLOOKUP(N2,$AV$2:$AW$41,2,FALSE)*VLOOKUP(N46,$AT$2:$AU$41,2,FALSE))/(100*100)*'Formula Data'!$AB$22</f>
        <v>1.6018440934758629</v>
      </c>
      <c r="O24" s="9">
        <f ca="1">(VLOOKUP(O2,$AV$2:$AW$41,2,FALSE)*VLOOKUP(O46,$AT$2:$AU$41,2,FALSE))/(100*100)*'Formula Data'!$AB$22</f>
        <v>1.2701277836522629</v>
      </c>
      <c r="P24" s="9">
        <f ca="1">(VLOOKUP(P2,$AV$2:$AW$41,2,FALSE)*VLOOKUP(P46,$AT$2:$AU$41,2,FALSE))/(100*100)*'Formula Data'!$AB$22</f>
        <v>1.6391418636485096</v>
      </c>
      <c r="Q24" s="9">
        <f ca="1">(VLOOKUP(Q2,$AV$2:$AW$41,2,FALSE)*VLOOKUP(Q46,$AT$2:$AU$41,2,FALSE))/(100*100)*'Formula Data'!$AB$22</f>
        <v>1.3318949365437567</v>
      </c>
      <c r="R24" s="9">
        <f>(VLOOKUP(R2,$AV$2:$AW$41,2,FALSE)*VLOOKUP(R46,$AT$2:$AU$41,2,FALSE))/(100*100)*'Formula Data'!$AB$22</f>
        <v>1.122430503237809</v>
      </c>
      <c r="S24" s="9">
        <f ca="1">(VLOOKUP(S2,$AV$2:$AW$41,2,FALSE)*VLOOKUP(S46,$AT$2:$AU$41,2,FALSE))/(100*100)*'Formula Data'!$AB$22</f>
        <v>0.91803730344787104</v>
      </c>
      <c r="T24" s="9">
        <f ca="1">(VLOOKUP(T2,$AV$2:$AW$41,2,FALSE)*VLOOKUP(T46,$AT$2:$AU$41,2,FALSE))/(100*100)*'Formula Data'!$AB$22</f>
        <v>1.2309154777933065</v>
      </c>
      <c r="U24" s="9">
        <f ca="1">(VLOOKUP(U2,$AV$2:$AW$41,2,FALSE)*VLOOKUP(U46,$AT$2:$AU$41,2,FALSE))/(100*100)*'Formula Data'!$AB$22</f>
        <v>1.1471751501384195</v>
      </c>
      <c r="V24" s="9">
        <f ca="1">(VLOOKUP(V2,$AV$2:$AW$41,2,FALSE)*VLOOKUP(V46,$AT$2:$AU$41,2,FALSE))/(100*100)*'Formula Data'!$AB$22</f>
        <v>1.1802643101711436</v>
      </c>
      <c r="W24" s="9">
        <f ca="1">(VLOOKUP(W2,$AV$2:$AW$41,2,FALSE)*VLOOKUP(W46,$AT$2:$AU$41,2,FALSE))/(100*100)*'Formula Data'!$AB$22</f>
        <v>1.0770434839550005</v>
      </c>
      <c r="X24" s="9">
        <f>(VLOOKUP(X2,$AV$2:$AW$41,2,FALSE)*VLOOKUP(X46,$AT$2:$AU$41,2,FALSE))/(100*100)*'Formula Data'!$AB$22</f>
        <v>1.3048461636662991</v>
      </c>
      <c r="Y24" s="83">
        <f ca="1">(VLOOKUP(Y2,$AV$2:$AW$41,2,FALSE)*VLOOKUP(Y46,$AT$2:$AU$41,2,FALSE))/(100*100)*'Formula Data'!$AB$22</f>
        <v>0.76794369554720632</v>
      </c>
      <c r="Z24" s="83">
        <f ca="1">(VLOOKUP(Z2,$AV$2:$AW$41,2,FALSE)*VLOOKUP(Z46,$AT$2:$AU$41,2,FALSE))/(100*100)*'Formula Data'!$AB$22</f>
        <v>0.98759857302756915</v>
      </c>
      <c r="AA24" s="83">
        <f ca="1">(VLOOKUP(AA2,$AV$2:$AW$41,2,FALSE)*VLOOKUP(AA46,$AT$2:$AU$41,2,FALSE))/(100*100)*'Formula Data'!$AB$22</f>
        <v>1.9257238322028025</v>
      </c>
      <c r="AB24" s="84">
        <f ca="1">(VLOOKUP(AB2,$AV$2:$AW$41,2,FALSE)*VLOOKUP(AB46,$AT$2:$AU$41,2,FALSE))/(100*100)*'Formula Data'!$AB$22</f>
        <v>1.3713890582369435</v>
      </c>
      <c r="AC24" s="129">
        <f>(VLOOKUP(AC2,$AV$2:$AW$41,2,FALSE)*VLOOKUP(AC46,$AT$2:$AU$41,2,FALSE))/(100*100)*'Formula Data'!$AB$22</f>
        <v>0.75137909720878115</v>
      </c>
      <c r="AD24" s="84">
        <f ca="1">(VLOOKUP(AD2,$AV$2:$AW$41,2,FALSE)*VLOOKUP(AD46,$AT$2:$AU$41,2,FALSE))/(100*100)*'Formula Data'!$AB$22</f>
        <v>1.9896208311332666</v>
      </c>
      <c r="AE24" s="84">
        <f ca="1">(VLOOKUP(AE2,$AV$2:$AW$41,2,FALSE)*VLOOKUP(AE46,$AT$2:$AU$41,2,FALSE))/(100*100)*'Formula Data'!$AB$22</f>
        <v>1.09727678475644</v>
      </c>
      <c r="AF24" s="129">
        <f ca="1">(VLOOKUP(AF2,$AV$2:$AW$41,2,FALSE)*VLOOKUP(AF46,$AT$2:$AU$41,2,FALSE))/(100*100)*'Formula Data'!$AB$22</f>
        <v>1.0723088559631808</v>
      </c>
      <c r="AG24" s="84">
        <f ca="1">(VLOOKUP(AG2,$AV$2:$AW$41,2,FALSE)*VLOOKUP(AG46,$AT$2:$AU$41,2,FALSE))/(100*100)*'Formula Data'!$AB$22</f>
        <v>1.8973513805175781</v>
      </c>
      <c r="AH24" s="84">
        <f ca="1">(VLOOKUP(AH2,$AV$2:$AW$41,2,FALSE)*VLOOKUP(AH46,$AT$2:$AU$41,2,FALSE))/(100*100)*'Formula Data'!$AB$22</f>
        <v>0.80119023463046068</v>
      </c>
      <c r="AI24" s="84">
        <f ca="1">(VLOOKUP(AI2,$AV$2:$AW$41,2,FALSE)*VLOOKUP(AI46,$AT$2:$AU$41,2,FALSE))/(100*100)*'Formula Data'!$AB$22</f>
        <v>1.3186750462676142</v>
      </c>
      <c r="AJ24" s="84">
        <f ca="1">(VLOOKUP(AJ2,$AV$2:$AW$41,2,FALSE)*VLOOKUP(AJ46,$AT$2:$AU$41,2,FALSE))/(100*100)*'Formula Data'!$AB$22</f>
        <v>1.000385746606596</v>
      </c>
      <c r="AK24" s="79">
        <f ca="1">(VLOOKUP(AK2,$AV$2:$AW$41,2,FALSE)*VLOOKUP(AK46,$AT$2:$AU$41,2,FALSE))/(100*100)*'Formula Data'!$AB$22</f>
        <v>1.0821940101639789</v>
      </c>
      <c r="AL24" s="79">
        <f>(VLOOKUP(AL2,$AV$2:$AW$41,2,FALSE)*VLOOKUP(AL46,$AT$2:$AU$41,2,FALSE))/(100*100)*'Formula Data'!$AB$22</f>
        <v>1.4609662754827384</v>
      </c>
      <c r="AM24" s="79">
        <f ca="1">(VLOOKUP(AM2,$AV$2:$AW$41,2,FALSE)*VLOOKUP(AM46,$AT$2:$AU$41,2,FALSE))/(100*100)*'Formula Data'!$AB$22</f>
        <v>1.5965938207431474</v>
      </c>
      <c r="AN24" s="9">
        <f ca="1">IF(OR(Fixtures!$D$6&lt;=0,Fixtures!$D$6&gt;39),AVERAGE(B24:AM24),AVERAGE(OFFSET(A24,0,Fixtures!$D$6,1,38-Fixtures!$D$6+1)))</f>
        <v>1.3316562986265001</v>
      </c>
      <c r="AO24" s="41" t="str">
        <f>$A2</f>
        <v>ARS</v>
      </c>
      <c r="AP24" s="65">
        <f ca="1">AVERAGE(OFFSET(A24,0,Fixtures!$D$6,1,9))</f>
        <v>1.302218796169095</v>
      </c>
      <c r="AQ24" s="65">
        <f ca="1">AVERAGE(OFFSET(A24,0,Fixtures!$D$6,1,6))</f>
        <v>1.3627371888780901</v>
      </c>
      <c r="AR24" s="65">
        <f ca="1">AVERAGE(OFFSET(A24,0,Fixtures!$D$6,1,3))</f>
        <v>1.3864021572842959</v>
      </c>
      <c r="AS24" s="64"/>
      <c r="AT24" s="72" t="str">
        <f>CONCATENATE("@",Schedule!A4)</f>
        <v>@BOU</v>
      </c>
      <c r="AU24" s="3">
        <f ca="1">VLOOKUP(RIGHT(AT24,3),'Team Ratings'!$A$2:$H$21,7,FALSE)*(1+Fixtures!$D$3)</f>
        <v>86.817749488080054</v>
      </c>
      <c r="AV24" s="72" t="str">
        <f>CONCATENATE("@",Schedule!A4)</f>
        <v>@BOU</v>
      </c>
      <c r="AW24" s="3">
        <f ca="1">VLOOKUP(RIGHT(AV24,3),'Team Ratings'!$A$2:$H$21,4,FALSE)*(1-Fixtures!$D$3)</f>
        <v>108.07149867344872</v>
      </c>
      <c r="BB24" s="62"/>
      <c r="BE24" s="62"/>
    </row>
    <row r="25" spans="1:57" x14ac:dyDescent="0.25">
      <c r="A25" s="41" t="str">
        <f t="shared" ref="A25:A43" si="0">$A3</f>
        <v>AVL</v>
      </c>
      <c r="B25" s="9">
        <f ca="1">(VLOOKUP(B3,$AV$2:$AW$41,2,FALSE)*VLOOKUP(B47,$AT$2:$AU$41,2,FALSE))/(100*100)*'Formula Data'!$AB$22</f>
        <v>0.98804240822237233</v>
      </c>
      <c r="C25" s="9">
        <f ca="1">(VLOOKUP(C3,$AV$2:$AW$41,2,FALSE)*VLOOKUP(C47,$AT$2:$AU$41,2,FALSE))/(100*100)*'Formula Data'!$AB$22</f>
        <v>1.8160871030645374</v>
      </c>
      <c r="D25" s="9">
        <f ca="1">(VLOOKUP(D3,$AV$2:$AW$41,2,FALSE)*VLOOKUP(D47,$AT$2:$AU$41,2,FALSE))/(100*100)*'Formula Data'!$AB$22</f>
        <v>1.3544680662499422</v>
      </c>
      <c r="E25" s="9">
        <f ca="1">(VLOOKUP(E3,$AV$2:$AW$41,2,FALSE)*VLOOKUP(E47,$AT$2:$AU$41,2,FALSE))/(100*100)*'Formula Data'!$AB$22</f>
        <v>1.0637542980363934</v>
      </c>
      <c r="F25" s="9">
        <f ca="1">(VLOOKUP(F3,$AV$2:$AW$41,2,FALSE)*VLOOKUP(F47,$AT$2:$AU$41,2,FALSE))/(100*100)*'Formula Data'!$AB$22</f>
        <v>1.96507173768778</v>
      </c>
      <c r="G25" s="9">
        <f>(VLOOKUP(G3,$AV$2:$AW$41,2,FALSE)*VLOOKUP(G47,$AT$2:$AU$41,2,FALSE))/(100*100)*'Formula Data'!$AB$22</f>
        <v>1.0717624075571544</v>
      </c>
      <c r="H25" s="9">
        <f ca="1">(VLOOKUP(H3,$AV$2:$AW$41,2,FALSE)*VLOOKUP(H47,$AT$2:$AU$41,2,FALSE))/(100*100)*'Formula Data'!$AB$22</f>
        <v>1.4570984473244892</v>
      </c>
      <c r="I25" s="9">
        <f ca="1">(VLOOKUP(I3,$AV$2:$AW$41,2,FALSE)*VLOOKUP(I47,$AT$2:$AU$41,2,FALSE))/(100*100)*'Formula Data'!$AB$22</f>
        <v>1.2544562118830691</v>
      </c>
      <c r="J25" s="9">
        <f ca="1">(VLOOKUP(J3,$AV$2:$AW$41,2,FALSE)*VLOOKUP(J47,$AT$2:$AU$41,2,FALSE))/(100*100)*'Formula Data'!$AB$22</f>
        <v>1.6189171825678454</v>
      </c>
      <c r="K25" s="9">
        <f>(VLOOKUP(K3,$AV$2:$AW$41,2,FALSE)*VLOOKUP(K47,$AT$2:$AU$41,2,FALSE))/(100*100)*'Formula Data'!$AB$22</f>
        <v>0.74210814699468597</v>
      </c>
      <c r="L25" s="9">
        <f ca="1">(VLOOKUP(L3,$AV$2:$AW$41,2,FALSE)*VLOOKUP(L47,$AT$2:$AU$41,2,FALSE))/(100*100)*'Formula Data'!$AB$22</f>
        <v>1.0688412740717816</v>
      </c>
      <c r="M25" s="9">
        <f ca="1">(VLOOKUP(M3,$AV$2:$AW$41,2,FALSE)*VLOOKUP(M47,$AT$2:$AU$41,2,FALSE))/(100*100)*'Formula Data'!$AB$22</f>
        <v>0.79130468577120838</v>
      </c>
      <c r="N25" s="9">
        <f ca="1">(VLOOKUP(N3,$AV$2:$AW$41,2,FALSE)*VLOOKUP(N47,$AT$2:$AU$41,2,FALSE))/(100*100)*'Formula Data'!$AB$22</f>
        <v>1.9019631369149375</v>
      </c>
      <c r="O25" s="9">
        <f ca="1">(VLOOKUP(O3,$AV$2:$AW$41,2,FALSE)*VLOOKUP(O47,$AT$2:$AU$41,2,FALSE))/(100*100)*'Formula Data'!$AB$22</f>
        <v>0.78034564960454877</v>
      </c>
      <c r="P25" s="9">
        <f ca="1">(VLOOKUP(P3,$AV$2:$AW$41,2,FALSE)*VLOOKUP(P47,$AT$2:$AU$41,2,FALSE))/(100*100)*'Formula Data'!$AB$22</f>
        <v>0.75846836173090226</v>
      </c>
      <c r="Q25" s="9">
        <f ca="1">(VLOOKUP(Q3,$AV$2:$AW$41,2,FALSE)*VLOOKUP(Q47,$AT$2:$AU$41,2,FALSE))/(100*100)*'Formula Data'!$AB$22</f>
        <v>1.3024044702721789</v>
      </c>
      <c r="R25" s="9">
        <f>(VLOOKUP(R3,$AV$2:$AW$41,2,FALSE)*VLOOKUP(R47,$AT$2:$AU$41,2,FALSE))/(100*100)*'Formula Data'!$AB$22</f>
        <v>0.86271440934491483</v>
      </c>
      <c r="S25" s="9">
        <f ca="1">(VLOOKUP(S3,$AV$2:$AW$41,2,FALSE)*VLOOKUP(S47,$AT$2:$AU$41,2,FALSE))/(100*100)*'Formula Data'!$AB$22</f>
        <v>1.5820796138722588</v>
      </c>
      <c r="T25" s="9">
        <f ca="1">(VLOOKUP(T3,$AV$2:$AW$41,2,FALSE)*VLOOKUP(T47,$AT$2:$AU$41,2,FALSE))/(100*100)*'Formula Data'!$AB$22</f>
        <v>1.873940760961128</v>
      </c>
      <c r="U25" s="9">
        <f ca="1">(VLOOKUP(U3,$AV$2:$AW$41,2,FALSE)*VLOOKUP(U47,$AT$2:$AU$41,2,FALSE))/(100*100)*'Formula Data'!$AB$22</f>
        <v>1.0556068089712545</v>
      </c>
      <c r="V25" s="9">
        <f ca="1">(VLOOKUP(V3,$AV$2:$AW$41,2,FALSE)*VLOOKUP(V47,$AT$2:$AU$41,2,FALSE))/(100*100)*'Formula Data'!$AB$22</f>
        <v>0.97541301019242677</v>
      </c>
      <c r="W25" s="9">
        <f>(VLOOKUP(W3,$AV$2:$AW$41,2,FALSE)*VLOOKUP(W47,$AT$2:$AU$41,2,FALSE))/(100*100)*'Formula Data'!$AB$22</f>
        <v>1.1085813060044074</v>
      </c>
      <c r="X25" s="9">
        <f ca="1">(VLOOKUP(X3,$AV$2:$AW$41,2,FALSE)*VLOOKUP(X47,$AT$2:$AU$41,2,FALSE))/(100*100)*'Formula Data'!$AB$22</f>
        <v>1.0837379486611196</v>
      </c>
      <c r="Y25" s="83">
        <f ca="1">(VLOOKUP(Y3,$AV$2:$AW$41,2,FALSE)*VLOOKUP(Y47,$AT$2:$AU$41,2,FALSE))/(100*100)*'Formula Data'!$AB$22</f>
        <v>1.5768941220434789</v>
      </c>
      <c r="Z25" s="83">
        <f ca="1">(VLOOKUP(Z3,$AV$2:$AW$41,2,FALSE)*VLOOKUP(Z47,$AT$2:$AU$41,2,FALSE))/(100*100)*'Formula Data'!$AB$22</f>
        <v>1.2157277301506404</v>
      </c>
      <c r="AA25" s="83">
        <f ca="1">(VLOOKUP(AA3,$AV$2:$AW$41,2,FALSE)*VLOOKUP(AA47,$AT$2:$AU$41,2,FALSE))/(100*100)*'Formula Data'!$AB$22</f>
        <v>1.4759645851223095</v>
      </c>
      <c r="AB25" s="84">
        <f ca="1">(VLOOKUP(AB3,$AV$2:$AW$41,2,FALSE)*VLOOKUP(AB47,$AT$2:$AU$41,2,FALSE))/(100*100)*'Formula Data'!$AB$22</f>
        <v>1.0590780886252311</v>
      </c>
      <c r="AC25" s="129">
        <f>(VLOOKUP(AC3,$AV$2:$AW$41,2,FALSE)*VLOOKUP(AC47,$AT$2:$AU$41,2,FALSE))/(100*100)*'Formula Data'!$AB$22</f>
        <v>1.2887462164288235</v>
      </c>
      <c r="AD25" s="84">
        <f ca="1">(VLOOKUP(AD3,$AV$2:$AW$41,2,FALSE)*VLOOKUP(AD47,$AT$2:$AU$41,2,FALSE))/(100*100)*'Formula Data'!$AB$22</f>
        <v>0.87185753795079735</v>
      </c>
      <c r="AE25" s="84">
        <f ca="1">(VLOOKUP(AE3,$AV$2:$AW$41,2,FALSE)*VLOOKUP(AE47,$AT$2:$AU$41,2,FALSE))/(100*100)*'Formula Data'!$AB$22</f>
        <v>1.1330206391288786</v>
      </c>
      <c r="AF25" s="84">
        <f ca="1">(VLOOKUP(AF3,$AV$2:$AW$41,2,FALSE)*VLOOKUP(AF47,$AT$2:$AU$41,2,FALSE))/(100*100)*'Formula Data'!$AB$22</f>
        <v>1.2732149924802472</v>
      </c>
      <c r="AG25" s="84">
        <f ca="1">(VLOOKUP(AG3,$AV$2:$AW$41,2,FALSE)*VLOOKUP(AG47,$AT$2:$AU$41,2,FALSE))/(100*100)*'Formula Data'!$AB$22</f>
        <v>1.1820724318310643</v>
      </c>
      <c r="AH25" s="84">
        <f ca="1">(VLOOKUP(AH3,$AV$2:$AW$41,2,FALSE)*VLOOKUP(AH47,$AT$2:$AU$41,2,FALSE))/(100*100)*'Formula Data'!$AB$22</f>
        <v>0.71550531570094467</v>
      </c>
      <c r="AI25" s="84">
        <f ca="1">(VLOOKUP(AI3,$AV$2:$AW$41,2,FALSE)*VLOOKUP(AI47,$AT$2:$AU$41,2,FALSE))/(100*100)*'Formula Data'!$AB$22</f>
        <v>1.1657015259524741</v>
      </c>
      <c r="AJ25" s="84">
        <f ca="1">(VLOOKUP(AJ3,$AV$2:$AW$41,2,FALSE)*VLOOKUP(AJ47,$AT$2:$AU$41,2,FALSE))/(100*100)*'Formula Data'!$AB$22</f>
        <v>1.5890650624988103</v>
      </c>
      <c r="AK25" s="79">
        <f ca="1">(VLOOKUP(AK3,$AV$2:$AW$41,2,FALSE)*VLOOKUP(AK47,$AT$2:$AU$41,2,FALSE))/(100*100)*'Formula Data'!$AB$22</f>
        <v>0.90671002782020926</v>
      </c>
      <c r="AL25" s="79">
        <f>(VLOOKUP(AL3,$AV$2:$AW$41,2,FALSE)*VLOOKUP(AL47,$AT$2:$AU$41,2,FALSE))/(100*100)*'Formula Data'!$AB$22</f>
        <v>1.6010277940051321</v>
      </c>
      <c r="AM25" s="79">
        <f ca="1">(VLOOKUP(AM3,$AV$2:$AW$41,2,FALSE)*VLOOKUP(AM47,$AT$2:$AU$41,2,FALSE))/(100*100)*'Formula Data'!$AB$22</f>
        <v>1.3154612458901669</v>
      </c>
      <c r="AN25" s="9">
        <f ca="1">IF(OR(Fixtures!$D$6&lt;=0,Fixtures!$D$6&gt;39),AVERAGE(B25:AM25),AVERAGE(OFFSET(A25,0,Fixtures!$D$6,1,38-Fixtures!$D$6+1)))</f>
        <v>1.1753636573258723</v>
      </c>
      <c r="AO25" s="41" t="str">
        <f t="shared" ref="AO25:AO43" si="1">$A3</f>
        <v>AVL</v>
      </c>
      <c r="AP25" s="65">
        <f ca="1">AVERAGE(OFFSET(A25,0,Fixtures!$D$6,1,9))</f>
        <v>1.1597972585965064</v>
      </c>
      <c r="AQ25" s="65">
        <f ca="1">AVERAGE(OFFSET(A25,0,Fixtures!$D$6,1,6))</f>
        <v>1.0568954071740677</v>
      </c>
      <c r="AR25" s="65">
        <f ca="1">AVERAGE(OFFSET(A25,0,Fixtures!$D$6,1,3))</f>
        <v>1.092697723186641</v>
      </c>
      <c r="AS25" s="64"/>
      <c r="AT25" s="72" t="str">
        <f>CONCATENATE("@",Schedule!A5)</f>
        <v>@BRI</v>
      </c>
      <c r="AU25" s="3">
        <f ca="1">VLOOKUP(RIGHT(AT25,3),'Team Ratings'!$A$2:$H$21,7,FALSE)*(1+Fixtures!$D$3)</f>
        <v>102.25627424280572</v>
      </c>
      <c r="AV25" s="72" t="str">
        <f>CONCATENATE("@",Schedule!A5)</f>
        <v>@BRI</v>
      </c>
      <c r="AW25" s="3">
        <f ca="1">VLOOKUP(RIGHT(AV25,3),'Team Ratings'!$A$2:$H$21,4,FALSE)*(1-Fixtures!$D$3)</f>
        <v>96.338334132251603</v>
      </c>
      <c r="AY25" s="62"/>
      <c r="BB25" s="62"/>
      <c r="BE25" s="62"/>
    </row>
    <row r="26" spans="1:57" x14ac:dyDescent="0.25">
      <c r="A26" s="41" t="str">
        <f t="shared" si="0"/>
        <v>BOU</v>
      </c>
      <c r="B26" s="9">
        <f ca="1">(VLOOKUP(B4,$AV$2:$AW$41,2,FALSE)*VLOOKUP(B48,$AT$2:$AU$41,2,FALSE))/(100*100)*'Formula Data'!$AB$22</f>
        <v>1.1196627916364739</v>
      </c>
      <c r="C26" s="9">
        <f ca="1">(VLOOKUP(C4,$AV$2:$AW$41,2,FALSE)*VLOOKUP(C48,$AT$2:$AU$41,2,FALSE))/(100*100)*'Formula Data'!$AB$22</f>
        <v>1.2536263845061821</v>
      </c>
      <c r="D26" s="9">
        <f ca="1">(VLOOKUP(D4,$AV$2:$AW$41,2,FALSE)*VLOOKUP(D48,$AT$2:$AU$41,2,FALSE))/(100*100)*'Formula Data'!$AB$22</f>
        <v>0.96313550644317703</v>
      </c>
      <c r="E26" s="9">
        <f ca="1">(VLOOKUP(E4,$AV$2:$AW$41,2,FALSE)*VLOOKUP(E48,$AT$2:$AU$41,2,FALSE))/(100*100)*'Formula Data'!$AB$22</f>
        <v>0.7574698822832252</v>
      </c>
      <c r="F26" s="9">
        <f ca="1">(VLOOKUP(F4,$AV$2:$AW$41,2,FALSE)*VLOOKUP(F48,$AT$2:$AU$41,2,FALSE))/(100*100)*'Formula Data'!$AB$22</f>
        <v>1.1767619387797634</v>
      </c>
      <c r="G26" s="9">
        <f ca="1">(VLOOKUP(G4,$AV$2:$AW$41,2,FALSE)*VLOOKUP(G48,$AT$2:$AU$41,2,FALSE))/(100*100)*'Formula Data'!$AB$22</f>
        <v>0.92012710815716947</v>
      </c>
      <c r="H26" s="9">
        <f ca="1">(VLOOKUP(H4,$AV$2:$AW$41,2,FALSE)*VLOOKUP(H48,$AT$2:$AU$41,2,FALSE))/(100*100)*'Formula Data'!$AB$22</f>
        <v>1.7072544458616095</v>
      </c>
      <c r="I26" s="9">
        <f ca="1">(VLOOKUP(I4,$AV$2:$AW$41,2,FALSE)*VLOOKUP(I48,$AT$2:$AU$41,2,FALSE))/(100*100)*'Formula Data'!$AB$22</f>
        <v>0.93114724522083414</v>
      </c>
      <c r="J26" s="9">
        <f ca="1">(VLOOKUP(J4,$AV$2:$AW$41,2,FALSE)*VLOOKUP(J48,$AT$2:$AU$41,2,FALSE))/(100*100)*'Formula Data'!$AB$22</f>
        <v>1.6280798477090979</v>
      </c>
      <c r="K26" s="9">
        <f ca="1">(VLOOKUP(K4,$AV$2:$AW$41,2,FALSE)*VLOOKUP(K48,$AT$2:$AU$41,2,FALSE))/(100*100)*'Formula Data'!$AB$22</f>
        <v>0.91711126018153588</v>
      </c>
      <c r="L26" s="9">
        <f ca="1">(VLOOKUP(L4,$AV$2:$AW$41,2,FALSE)*VLOOKUP(L48,$AT$2:$AU$41,2,FALSE))/(100*100)*'Formula Data'!$AB$22</f>
        <v>1.0127615570267938</v>
      </c>
      <c r="M26" s="9">
        <f ca="1">(VLOOKUP(M4,$AV$2:$AW$41,2,FALSE)*VLOOKUP(M48,$AT$2:$AU$41,2,FALSE))/(100*100)*'Formula Data'!$AB$22</f>
        <v>1.1061692633202613</v>
      </c>
      <c r="N26" s="9">
        <f ca="1">(VLOOKUP(N4,$AV$2:$AW$41,2,FALSE)*VLOOKUP(N48,$AT$2:$AU$41,2,FALSE))/(100*100)*'Formula Data'!$AB$22</f>
        <v>1.0269846010551467</v>
      </c>
      <c r="O26" s="9">
        <f ca="1">(VLOOKUP(O4,$AV$2:$AW$41,2,FALSE)*VLOOKUP(O48,$AT$2:$AU$41,2,FALSE))/(100*100)*'Formula Data'!$AB$22</f>
        <v>0.85841130467953919</v>
      </c>
      <c r="P26" s="9">
        <f ca="1">(VLOOKUP(P4,$AV$2:$AW$41,2,FALSE)*VLOOKUP(P48,$AT$2:$AU$41,2,FALSE))/(100*100)*'Formula Data'!$AB$22</f>
        <v>0.92418979917952415</v>
      </c>
      <c r="Q26" s="9">
        <f ca="1">(VLOOKUP(Q4,$AV$2:$AW$41,2,FALSE)*VLOOKUP(Q48,$AT$2:$AU$41,2,FALSE))/(100*100)*'Formula Data'!$AB$22</f>
        <v>0.92860936427012331</v>
      </c>
      <c r="R26" s="9">
        <f ca="1">(VLOOKUP(R4,$AV$2:$AW$41,2,FALSE)*VLOOKUP(R48,$AT$2:$AU$41,2,FALSE))/(100*100)*'Formula Data'!$AB$22</f>
        <v>0.65895735904995933</v>
      </c>
      <c r="S26" s="9">
        <f ca="1">(VLOOKUP(S4,$AV$2:$AW$41,2,FALSE)*VLOOKUP(S48,$AT$2:$AU$41,2,FALSE))/(100*100)*'Formula Data'!$AB$22</f>
        <v>1.2659272201328815</v>
      </c>
      <c r="T26" s="9">
        <f ca="1">(VLOOKUP(T4,$AV$2:$AW$41,2,FALSE)*VLOOKUP(T48,$AT$2:$AU$41,2,FALSE))/(100*100)*'Formula Data'!$AB$22</f>
        <v>1.3909730453298881</v>
      </c>
      <c r="U26" s="9">
        <f ca="1">(VLOOKUP(U4,$AV$2:$AW$41,2,FALSE)*VLOOKUP(U48,$AT$2:$AU$41,2,FALSE))/(100*100)*'Formula Data'!$AB$22</f>
        <v>0.94155159606422889</v>
      </c>
      <c r="V26" s="9">
        <f ca="1">(VLOOKUP(V4,$AV$2:$AW$41,2,FALSE)*VLOOKUP(V48,$AT$2:$AU$41,2,FALSE))/(100*100)*'Formula Data'!$AB$22</f>
        <v>1.1428728108660362</v>
      </c>
      <c r="W26" s="9">
        <f ca="1">(VLOOKUP(W4,$AV$2:$AW$41,2,FALSE)*VLOOKUP(W48,$AT$2:$AU$41,2,FALSE))/(100*100)*'Formula Data'!$AB$22</f>
        <v>1.3700057096538996</v>
      </c>
      <c r="X26" s="9">
        <f ca="1">(VLOOKUP(X4,$AV$2:$AW$41,2,FALSE)*VLOOKUP(X48,$AT$2:$AU$41,2,FALSE))/(100*100)*'Formula Data'!$AB$22</f>
        <v>1.089871633590388</v>
      </c>
      <c r="Y26" s="83">
        <f ca="1">(VLOOKUP(Y4,$AV$2:$AW$41,2,FALSE)*VLOOKUP(Y48,$AT$2:$AU$41,2,FALSE))/(100*100)*'Formula Data'!$AB$22</f>
        <v>1.406515347207058</v>
      </c>
      <c r="Z26" s="83">
        <f ca="1">(VLOOKUP(Z4,$AV$2:$AW$41,2,FALSE)*VLOOKUP(Z48,$AT$2:$AU$41,2,FALSE))/(100*100)*'Formula Data'!$AB$22</f>
        <v>1.872701142287013</v>
      </c>
      <c r="AA26" s="83">
        <f ca="1">(VLOOKUP(AA4,$AV$2:$AW$41,2,FALSE)*VLOOKUP(AA48,$AT$2:$AU$41,2,FALSE))/(100*100)*'Formula Data'!$AB$22</f>
        <v>0.7495263315913584</v>
      </c>
      <c r="AB26" s="84">
        <f ca="1">(VLOOKUP(AB4,$AV$2:$AW$41,2,FALSE)*VLOOKUP(AB48,$AT$2:$AU$41,2,FALSE))/(100*100)*'Formula Data'!$AB$22</f>
        <v>0.84743888289887115</v>
      </c>
      <c r="AC26" s="84">
        <f ca="1">(VLOOKUP(AC4,$AV$2:$AW$41,2,FALSE)*VLOOKUP(AC48,$AT$2:$AU$41,2,FALSE))/(100*100)*'Formula Data'!$AB$22</f>
        <v>0.98436840055611208</v>
      </c>
      <c r="AD26" s="84">
        <f ca="1">(VLOOKUP(AD4,$AV$2:$AW$41,2,FALSE)*VLOOKUP(AD48,$AT$2:$AU$41,2,FALSE))/(100*100)*'Formula Data'!$AB$22</f>
        <v>0.62163106203206597</v>
      </c>
      <c r="AE26" s="84">
        <f ca="1">(VLOOKUP(AE4,$AV$2:$AW$41,2,FALSE)*VLOOKUP(AE48,$AT$2:$AU$41,2,FALSE))/(100*100)*'Formula Data'!$AB$22</f>
        <v>1.3805798234657094</v>
      </c>
      <c r="AF26" s="84">
        <f ca="1">(VLOOKUP(AF4,$AV$2:$AW$41,2,FALSE)*VLOOKUP(AF48,$AT$2:$AU$41,2,FALSE))/(100*100)*'Formula Data'!$AB$22</f>
        <v>0.68748555938402389</v>
      </c>
      <c r="AG26" s="84">
        <f ca="1">(VLOOKUP(AG4,$AV$2:$AW$41,2,FALSE)*VLOOKUP(AG48,$AT$2:$AU$41,2,FALSE))/(100*100)*'Formula Data'!$AB$22</f>
        <v>1.6524256896512548</v>
      </c>
      <c r="AH26" s="84">
        <f ca="1">(VLOOKUP(AH4,$AV$2:$AW$41,2,FALSE)*VLOOKUP(AH48,$AT$2:$AU$41,2,FALSE))/(100*100)*'Formula Data'!$AB$22</f>
        <v>0.67796434809231654</v>
      </c>
      <c r="AI26" s="84">
        <f ca="1">(VLOOKUP(AI4,$AV$2:$AW$41,2,FALSE)*VLOOKUP(AI48,$AT$2:$AU$41,2,FALSE))/(100*100)*'Formula Data'!$AB$22</f>
        <v>1.2823181218052375</v>
      </c>
      <c r="AJ26" s="84">
        <f ca="1">(VLOOKUP(AJ4,$AV$2:$AW$41,2,FALSE)*VLOOKUP(AJ48,$AT$2:$AU$41,2,FALSE))/(100*100)*'Formula Data'!$AB$22</f>
        <v>1.1315290834107441</v>
      </c>
      <c r="AK26" s="79">
        <f ca="1">(VLOOKUP(AK4,$AV$2:$AW$41,2,FALSE)*VLOOKUP(AK48,$AT$2:$AU$41,2,FALSE))/(100*100)*'Formula Data'!$AB$22</f>
        <v>0.64474360348675475</v>
      </c>
      <c r="AL26" s="79">
        <f ca="1">(VLOOKUP(AL4,$AV$2:$AW$41,2,FALSE)*VLOOKUP(AL48,$AT$2:$AU$41,2,FALSE))/(100*100)*'Formula Data'!$AB$22</f>
        <v>1.3745108652718212</v>
      </c>
      <c r="AM26" s="79">
        <f ca="1">(VLOOKUP(AM4,$AV$2:$AW$41,2,FALSE)*VLOOKUP(AM48,$AT$2:$AU$41,2,FALSE))/(100*100)*'Formula Data'!$AB$22</f>
        <v>0.78774972761289941</v>
      </c>
      <c r="AN26" s="9">
        <f ca="1">IF(OR(Fixtures!$D$6&lt;=0,Fixtures!$D$6&gt;39),AVERAGE(B26:AM26),AVERAGE(OFFSET(A26,0,Fixtures!$D$6,1,38-Fixtures!$D$6+1)))</f>
        <v>1.0240937884212828</v>
      </c>
      <c r="AO26" s="41" t="str">
        <f t="shared" si="1"/>
        <v>BOU</v>
      </c>
      <c r="AP26" s="65">
        <f ca="1">AVERAGE(OFFSET(A26,0,Fixtures!$D$6,1,9))</f>
        <v>1.0503542396222143</v>
      </c>
      <c r="AQ26" s="65">
        <f ca="1">AVERAGE(OFFSET(A26,0,Fixtures!$D$6,1,6))</f>
        <v>1.0504007674051017</v>
      </c>
      <c r="AR26" s="65">
        <f ca="1">AVERAGE(OFFSET(A26,0,Fixtures!$D$6,1,3))</f>
        <v>0.89656548162726646</v>
      </c>
      <c r="AS26" s="64"/>
      <c r="AT26" s="72" t="str">
        <f>CONCATENATE("@",Schedule!A6)</f>
        <v>@BUR</v>
      </c>
      <c r="AU26" s="3">
        <f ca="1">VLOOKUP(RIGHT(AT26,3),'Team Ratings'!$A$2:$H$21,7,FALSE)*(1+Fixtures!$D$3)</f>
        <v>95.035704736007318</v>
      </c>
      <c r="AV26" s="72" t="str">
        <f>CONCATENATE("@",Schedule!A6)</f>
        <v>@BUR</v>
      </c>
      <c r="AW26" s="3">
        <f ca="1">VLOOKUP(RIGHT(AV26,3),'Team Ratings'!$A$2:$H$21,4,FALSE)*(1-Fixtures!$D$3)</f>
        <v>86.708843783643559</v>
      </c>
      <c r="AY26" s="62"/>
      <c r="BB26" s="62"/>
      <c r="BE26" s="62"/>
    </row>
    <row r="27" spans="1:57" x14ac:dyDescent="0.25">
      <c r="A27" s="41" t="str">
        <f t="shared" si="0"/>
        <v>BRI</v>
      </c>
      <c r="B27" s="9">
        <f ca="1">(VLOOKUP(B5,$AV$2:$AW$41,2,FALSE)*VLOOKUP(B49,$AT$2:$AU$41,2,FALSE))/(100*100)*'Formula Data'!$AB$22</f>
        <v>1.0801982438529367</v>
      </c>
      <c r="C27" s="9">
        <f ca="1">(VLOOKUP(C5,$AV$2:$AW$41,2,FALSE)*VLOOKUP(C49,$AT$2:$AU$41,2,FALSE))/(100*100)*'Formula Data'!$AB$22</f>
        <v>2.0108500836253911</v>
      </c>
      <c r="D27" s="9">
        <f ca="1">(VLOOKUP(D5,$AV$2:$AW$41,2,FALSE)*VLOOKUP(D49,$AT$2:$AU$41,2,FALSE))/(100*100)*'Formula Data'!$AB$22</f>
        <v>1.6189357685233383</v>
      </c>
      <c r="E27" s="9">
        <f ca="1">(VLOOKUP(E5,$AV$2:$AW$41,2,FALSE)*VLOOKUP(E49,$AT$2:$AU$41,2,FALSE))/(100*100)*'Formula Data'!$AB$22</f>
        <v>0.75939631150526821</v>
      </c>
      <c r="F27" s="9">
        <f ca="1">(VLOOKUP(F5,$AV$2:$AW$41,2,FALSE)*VLOOKUP(F49,$AT$2:$AU$41,2,FALSE))/(100*100)*'Formula Data'!$AB$22</f>
        <v>1.4910430385103886</v>
      </c>
      <c r="G27" s="9">
        <f ca="1">(VLOOKUP(G5,$AV$2:$AW$41,2,FALSE)*VLOOKUP(G49,$AT$2:$AU$41,2,FALSE))/(100*100)*'Formula Data'!$AB$22</f>
        <v>1.3028758314515998</v>
      </c>
      <c r="H27" s="9">
        <f ca="1">(VLOOKUP(H5,$AV$2:$AW$41,2,FALSE)*VLOOKUP(H49,$AT$2:$AU$41,2,FALSE))/(100*100)*'Formula Data'!$AB$22</f>
        <v>0.77613765409317759</v>
      </c>
      <c r="I27" s="9">
        <f ca="1">(VLOOKUP(I5,$AV$2:$AW$41,2,FALSE)*VLOOKUP(I49,$AT$2:$AU$41,2,FALSE))/(100*100)*'Formula Data'!$AB$22</f>
        <v>1.510348682187842</v>
      </c>
      <c r="J27" s="9">
        <f ca="1">(VLOOKUP(J5,$AV$2:$AW$41,2,FALSE)*VLOOKUP(J49,$AT$2:$AU$41,2,FALSE))/(100*100)*'Formula Data'!$AB$22</f>
        <v>1.476554784337984</v>
      </c>
      <c r="K27" s="9">
        <f ca="1">(VLOOKUP(K5,$AV$2:$AW$41,2,FALSE)*VLOOKUP(K49,$AT$2:$AU$41,2,FALSE))/(100*100)*'Formula Data'!$AB$22</f>
        <v>1.3860217782641389</v>
      </c>
      <c r="L27" s="9">
        <f ca="1">(VLOOKUP(L5,$AV$2:$AW$41,2,FALSE)*VLOOKUP(L49,$AT$2:$AU$41,2,FALSE))/(100*100)*'Formula Data'!$AB$22</f>
        <v>1.9175961180539991</v>
      </c>
      <c r="M27" s="9">
        <f ca="1">(VLOOKUP(M5,$AV$2:$AW$41,2,FALSE)*VLOOKUP(M49,$AT$2:$AU$41,2,FALSE))/(100*100)*'Formula Data'!$AB$22</f>
        <v>0.79852459565185196</v>
      </c>
      <c r="N27" s="9">
        <f ca="1">(VLOOKUP(N5,$AV$2:$AW$41,2,FALSE)*VLOOKUP(N49,$AT$2:$AU$41,2,FALSE))/(100*100)*'Formula Data'!$AB$22</f>
        <v>1.3327453078341529</v>
      </c>
      <c r="O27" s="9">
        <f ca="1">(VLOOKUP(O5,$AV$2:$AW$41,2,FALSE)*VLOOKUP(O49,$AT$2:$AU$41,2,FALSE))/(100*100)*'Formula Data'!$AB$22</f>
        <v>0.7321737401834516</v>
      </c>
      <c r="P27" s="9">
        <f ca="1">(VLOOKUP(P5,$AV$2:$AW$41,2,FALSE)*VLOOKUP(P49,$AT$2:$AU$41,2,FALSE))/(100*100)*'Formula Data'!$AB$22</f>
        <v>1.0967302035490754</v>
      </c>
      <c r="Q27" s="9">
        <f ca="1">(VLOOKUP(Q5,$AV$2:$AW$41,2,FALSE)*VLOOKUP(Q49,$AT$2:$AU$41,2,FALSE))/(100*100)*'Formula Data'!$AB$22</f>
        <v>1.2096100120984132</v>
      </c>
      <c r="R27" s="9">
        <f ca="1">(VLOOKUP(R5,$AV$2:$AW$41,2,FALSE)*VLOOKUP(R49,$AT$2:$AU$41,2,FALSE))/(100*100)*'Formula Data'!$AB$22</f>
        <v>1.0885355369673599</v>
      </c>
      <c r="S27" s="9">
        <f ca="1">(VLOOKUP(S5,$AV$2:$AW$41,2,FALSE)*VLOOKUP(S49,$AT$2:$AU$41,2,FALSE))/(100*100)*'Formula Data'!$AB$22</f>
        <v>1.3187688710678267</v>
      </c>
      <c r="T27" s="9">
        <f ca="1">(VLOOKUP(T5,$AV$2:$AW$41,2,FALSE)*VLOOKUP(T49,$AT$2:$AU$41,2,FALSE))/(100*100)*'Formula Data'!$AB$22</f>
        <v>1.0110598616298776</v>
      </c>
      <c r="U27" s="9">
        <f ca="1">(VLOOKUP(U5,$AV$2:$AW$41,2,FALSE)*VLOOKUP(U49,$AT$2:$AU$41,2,FALSE))/(100*100)*'Formula Data'!$AB$22</f>
        <v>1.8583947003203742</v>
      </c>
      <c r="V27" s="9">
        <f ca="1">(VLOOKUP(V5,$AV$2:$AW$41,2,FALSE)*VLOOKUP(V49,$AT$2:$AU$41,2,FALSE))/(100*100)*'Formula Data'!$AB$22</f>
        <v>1.159415507966352</v>
      </c>
      <c r="W27" s="9">
        <f ca="1">(VLOOKUP(W5,$AV$2:$AW$41,2,FALSE)*VLOOKUP(W49,$AT$2:$AU$41,2,FALSE))/(100*100)*'Formula Data'!$AB$22</f>
        <v>0.92783276065615883</v>
      </c>
      <c r="X27" s="9">
        <f ca="1">(VLOOKUP(X5,$AV$2:$AW$41,2,FALSE)*VLOOKUP(X49,$AT$2:$AU$41,2,FALSE))/(100*100)*'Formula Data'!$AB$22</f>
        <v>2.2057176408011863</v>
      </c>
      <c r="Y27" s="83">
        <f ca="1">(VLOOKUP(Y5,$AV$2:$AW$41,2,FALSE)*VLOOKUP(Y49,$AT$2:$AU$41,2,FALSE))/(100*100)*'Formula Data'!$AB$22</f>
        <v>1.2440493448425642</v>
      </c>
      <c r="Z27" s="83">
        <f ca="1">(VLOOKUP(Z5,$AV$2:$AW$41,2,FALSE)*VLOOKUP(Z49,$AT$2:$AU$41,2,FALSE))/(100*100)*'Formula Data'!$AB$22</f>
        <v>1.3461062543277409</v>
      </c>
      <c r="AA27" s="83">
        <f ca="1">(VLOOKUP(AA5,$AV$2:$AW$41,2,FALSE)*VLOOKUP(AA49,$AT$2:$AU$41,2,FALSE))/(100*100)*'Formula Data'!$AB$22</f>
        <v>1.6136294753852516</v>
      </c>
      <c r="AB27" s="84">
        <f ca="1">(VLOOKUP(AB5,$AV$2:$AW$41,2,FALSE)*VLOOKUP(AB49,$AT$2:$AU$41,2,FALSE))/(100*100)*'Formula Data'!$AB$22</f>
        <v>0.88281221947515642</v>
      </c>
      <c r="AC27" s="84">
        <f ca="1">(VLOOKUP(AC5,$AV$2:$AW$41,2,FALSE)*VLOOKUP(AC49,$AT$2:$AU$41,2,FALSE))/(100*100)*'Formula Data'!$AB$22</f>
        <v>1.6260839502845754</v>
      </c>
      <c r="AD27" s="84">
        <f ca="1">(VLOOKUP(AD5,$AV$2:$AW$41,2,FALSE)*VLOOKUP(AD49,$AT$2:$AU$41,2,FALSE))/(100*100)*'Formula Data'!$AB$22</f>
        <v>0.80973893371877226</v>
      </c>
      <c r="AE27" s="84">
        <f ca="1">(VLOOKUP(AE5,$AV$2:$AW$41,2,FALSE)*VLOOKUP(AE49,$AT$2:$AU$41,2,FALSE))/(100*100)*'Formula Data'!$AB$22</f>
        <v>1.6383253657955326</v>
      </c>
      <c r="AF27" s="84">
        <f ca="1">(VLOOKUP(AF5,$AV$2:$AW$41,2,FALSE)*VLOOKUP(AF49,$AT$2:$AU$41,2,FALSE))/(100*100)*'Formula Data'!$AB$22</f>
        <v>0.89216834656666399</v>
      </c>
      <c r="AG27" s="84">
        <f ca="1">(VLOOKUP(AG5,$AV$2:$AW$41,2,FALSE)*VLOOKUP(AG49,$AT$2:$AU$41,2,FALSE))/(100*100)*'Formula Data'!$AB$22</f>
        <v>1.1928577293070877</v>
      </c>
      <c r="AH27" s="84">
        <f ca="1">(VLOOKUP(AH5,$AV$2:$AW$41,2,FALSE)*VLOOKUP(AH49,$AT$2:$AU$41,2,FALSE))/(100*100)*'Formula Data'!$AB$22</f>
        <v>1.2836800459700322</v>
      </c>
      <c r="AI27" s="84">
        <f ca="1">(VLOOKUP(AI5,$AV$2:$AW$41,2,FALSE)*VLOOKUP(AI49,$AT$2:$AU$41,2,FALSE))/(100*100)*'Formula Data'!$AB$22</f>
        <v>1.0937410192863906</v>
      </c>
      <c r="AJ27" s="84">
        <f ca="1">(VLOOKUP(AJ5,$AV$2:$AW$41,2,FALSE)*VLOOKUP(AJ49,$AT$2:$AU$41,2,FALSE))/(100*100)*'Formula Data'!$AB$22</f>
        <v>1.1344068357054007</v>
      </c>
      <c r="AK27" s="79">
        <f ca="1">(VLOOKUP(AK5,$AV$2:$AW$41,2,FALSE)*VLOOKUP(AK49,$AT$2:$AU$41,2,FALSE))/(100*100)*'Formula Data'!$AB$22</f>
        <v>1.0837503904990939</v>
      </c>
      <c r="AL27" s="79">
        <f ca="1">(VLOOKUP(AL5,$AV$2:$AW$41,2,FALSE)*VLOOKUP(AL49,$AT$2:$AU$41,2,FALSE))/(100*100)*'Formula Data'!$AB$22</f>
        <v>1.9462713037733776</v>
      </c>
      <c r="AM27" s="79">
        <f ca="1">(VLOOKUP(AM5,$AV$2:$AW$41,2,FALSE)*VLOOKUP(AM49,$AT$2:$AU$41,2,FALSE))/(100*100)*'Formula Data'!$AB$22</f>
        <v>0.99813624892017727</v>
      </c>
      <c r="AN27" s="9">
        <f ca="1">IF(OR(Fixtures!$D$6&lt;=0,Fixtures!$D$6&gt;39),AVERAGE(B27:AM27),AVERAGE(OFFSET(A27,0,Fixtures!$D$6,1,38-Fixtures!$D$6+1)))</f>
        <v>1.2073076219542529</v>
      </c>
      <c r="AO27" s="41" t="str">
        <f t="shared" si="1"/>
        <v>BRI</v>
      </c>
      <c r="AP27" s="65">
        <f ca="1">AVERAGE(OFFSET(A27,0,Fixtures!$D$6,1,9))</f>
        <v>1.2305488856247058</v>
      </c>
      <c r="AQ27" s="65">
        <f ca="1">AVERAGE(OFFSET(A27,0,Fixtures!$D$6,1,6))</f>
        <v>1.1517519067740798</v>
      </c>
      <c r="AR27" s="65">
        <f ca="1">AVERAGE(OFFSET(A27,0,Fixtures!$D$6,1,3))</f>
        <v>1.1134108820269897</v>
      </c>
      <c r="AS27" s="64"/>
      <c r="AT27" s="72" t="str">
        <f>CONCATENATE("@",Schedule!A7)</f>
        <v>@CHE</v>
      </c>
      <c r="AU27" s="3">
        <f ca="1">VLOOKUP(RIGHT(AT27,3),'Team Ratings'!$A$2:$H$21,7,FALSE)*(1+Fixtures!$D$3)</f>
        <v>138.78095894776501</v>
      </c>
      <c r="AV27" s="72" t="str">
        <f>CONCATENATE("@",Schedule!A7)</f>
        <v>@CHE</v>
      </c>
      <c r="AW27" s="3">
        <f ca="1">VLOOKUP(RIGHT(AV27,3),'Team Ratings'!$A$2:$H$21,4,FALSE)*(1-Fixtures!$D$3)</f>
        <v>67.423659521607917</v>
      </c>
      <c r="AY27" s="62"/>
      <c r="BB27" s="62"/>
      <c r="BE27" s="62"/>
    </row>
    <row r="28" spans="1:57" x14ac:dyDescent="0.25">
      <c r="A28" s="41" t="str">
        <f t="shared" si="0"/>
        <v>BUR</v>
      </c>
      <c r="B28" s="9">
        <f ca="1">(VLOOKUP(B6,$AV$2:$AW$41,2,FALSE)*VLOOKUP(B50,$AT$2:$AU$41,2,FALSE))/(100*100)*'Formula Data'!$AB$22</f>
        <v>1.5046186928208929</v>
      </c>
      <c r="C28" s="9">
        <f ca="1">(VLOOKUP(C6,$AV$2:$AW$41,2,FALSE)*VLOOKUP(C50,$AT$2:$AU$41,2,FALSE))/(100*100)*'Formula Data'!$AB$22</f>
        <v>1.0192873598353713</v>
      </c>
      <c r="D28" s="9">
        <f ca="1">(VLOOKUP(D6,$AV$2:$AW$41,2,FALSE)*VLOOKUP(D50,$AT$2:$AU$41,2,FALSE))/(100*100)*'Formula Data'!$AB$22</f>
        <v>0.7525612563921551</v>
      </c>
      <c r="E28" s="9">
        <f ca="1">(VLOOKUP(E6,$AV$2:$AW$41,2,FALSE)*VLOOKUP(E50,$AT$2:$AU$41,2,FALSE))/(100*100)*'Formula Data'!$AB$22</f>
        <v>1.0165092492979633</v>
      </c>
      <c r="F28" s="9">
        <f ca="1">(VLOOKUP(F6,$AV$2:$AW$41,2,FALSE)*VLOOKUP(F50,$AT$2:$AU$41,2,FALSE))/(100*100)*'Formula Data'!$AB$22</f>
        <v>1.0306765610131612</v>
      </c>
      <c r="G28" s="9">
        <f ca="1">(VLOOKUP(G6,$AV$2:$AW$41,2,FALSE)*VLOOKUP(G50,$AT$2:$AU$41,2,FALSE))/(100*100)*'Formula Data'!$AB$22</f>
        <v>1.7821898932633493</v>
      </c>
      <c r="H28" s="9">
        <f ca="1">(VLOOKUP(H6,$AV$2:$AW$41,2,FALSE)*VLOOKUP(H50,$AT$2:$AU$41,2,FALSE))/(100*100)*'Formula Data'!$AB$22</f>
        <v>1.3722915835724991</v>
      </c>
      <c r="I28" s="9">
        <f ca="1">(VLOOKUP(I6,$AV$2:$AW$41,2,FALSE)*VLOOKUP(I50,$AT$2:$AU$41,2,FALSE))/(100*100)*'Formula Data'!$AB$22</f>
        <v>1.2881513379219742</v>
      </c>
      <c r="J28" s="9">
        <f ca="1">(VLOOKUP(J6,$AV$2:$AW$41,2,FALSE)*VLOOKUP(J50,$AT$2:$AU$41,2,FALSE))/(100*100)*'Formula Data'!$AB$22</f>
        <v>0.82917012366198761</v>
      </c>
      <c r="K28" s="9">
        <f ca="1">(VLOOKUP(K6,$AV$2:$AW$41,2,FALSE)*VLOOKUP(K50,$AT$2:$AU$41,2,FALSE))/(100*100)*'Formula Data'!$AB$22</f>
        <v>1.0775462992109781</v>
      </c>
      <c r="L28" s="9">
        <f ca="1">(VLOOKUP(L6,$AV$2:$AW$41,2,FALSE)*VLOOKUP(L50,$AT$2:$AU$41,2,FALSE))/(100*100)*'Formula Data'!$AB$22</f>
        <v>0.82047465594301161</v>
      </c>
      <c r="M28" s="9">
        <f ca="1">(VLOOKUP(M6,$AV$2:$AW$41,2,FALSE)*VLOOKUP(M50,$AT$2:$AU$41,2,FALSE))/(100*100)*'Formula Data'!$AB$22</f>
        <v>1.8688589647030232</v>
      </c>
      <c r="N28" s="9">
        <f ca="1">(VLOOKUP(N6,$AV$2:$AW$41,2,FALSE)*VLOOKUP(N50,$AT$2:$AU$41,2,FALSE))/(100*100)*'Formula Data'!$AB$22</f>
        <v>1.0039227628751968</v>
      </c>
      <c r="O28" s="9">
        <f ca="1">(VLOOKUP(O6,$AV$2:$AW$41,2,FALSE)*VLOOKUP(O50,$AT$2:$AU$41,2,FALSE))/(100*100)*'Formula Data'!$AB$22</f>
        <v>1.5112621237134283</v>
      </c>
      <c r="P28" s="9">
        <f ca="1">(VLOOKUP(P6,$AV$2:$AW$41,2,FALSE)*VLOOKUP(P50,$AT$2:$AU$41,2,FALSE))/(100*100)*'Formula Data'!$AB$22</f>
        <v>1.0543035514145167</v>
      </c>
      <c r="Q28" s="9">
        <f ca="1">(VLOOKUP(Q6,$AV$2:$AW$41,2,FALSE)*VLOOKUP(Q50,$AT$2:$AU$41,2,FALSE))/(100*100)*'Formula Data'!$AB$22</f>
        <v>0.93966641354572622</v>
      </c>
      <c r="R28" s="9">
        <f ca="1">(VLOOKUP(R6,$AV$2:$AW$41,2,FALSE)*VLOOKUP(R50,$AT$2:$AU$41,2,FALSE))/(100*100)*'Formula Data'!$AB$22</f>
        <v>1.8088402528961107</v>
      </c>
      <c r="S28" s="9">
        <f ca="1">(VLOOKUP(S6,$AV$2:$AW$41,2,FALSE)*VLOOKUP(S50,$AT$2:$AU$41,2,FALSE))/(100*100)*'Formula Data'!$AB$22</f>
        <v>1.1562039306531779</v>
      </c>
      <c r="T28" s="9">
        <f ca="1">(VLOOKUP(T6,$AV$2:$AW$41,2,FALSE)*VLOOKUP(T50,$AT$2:$AU$41,2,FALSE))/(100*100)*'Formula Data'!$AB$22</f>
        <v>0.86231618488991657</v>
      </c>
      <c r="U28" s="9">
        <f ca="1">(VLOOKUP(U6,$AV$2:$AW$41,2,FALSE)*VLOOKUP(U50,$AT$2:$AU$41,2,FALSE))/(100*100)*'Formula Data'!$AB$22</f>
        <v>1.1086270822395849</v>
      </c>
      <c r="V28" s="9">
        <f ca="1">(VLOOKUP(V6,$AV$2:$AW$41,2,FALSE)*VLOOKUP(V50,$AT$2:$AU$41,2,FALSE))/(100*100)*'Formula Data'!$AB$22</f>
        <v>2.0499664396576844</v>
      </c>
      <c r="W28" s="9">
        <f ca="1">(VLOOKUP(W6,$AV$2:$AW$41,2,FALSE)*VLOOKUP(W50,$AT$2:$AU$41,2,FALSE))/(100*100)*'Formula Data'!$AB$22</f>
        <v>0.72133264657924967</v>
      </c>
      <c r="X28" s="9">
        <f ca="1">(VLOOKUP(X6,$AV$2:$AW$41,2,FALSE)*VLOOKUP(X50,$AT$2:$AU$41,2,FALSE))/(100*100)*'Formula Data'!$AB$22</f>
        <v>1.2386368513963026</v>
      </c>
      <c r="Y28" s="83">
        <f ca="1">(VLOOKUP(Y6,$AV$2:$AW$41,2,FALSE)*VLOOKUP(Y50,$AT$2:$AU$41,2,FALSE))/(100*100)*'Formula Data'!$AB$22</f>
        <v>0.74213879059013532</v>
      </c>
      <c r="Z28" s="83">
        <f ca="1">(VLOOKUP(Z6,$AV$2:$AW$41,2,FALSE)*VLOOKUP(Z50,$AT$2:$AU$41,2,FALSE))/(100*100)*'Formula Data'!$AB$22</f>
        <v>1.5226391424701227</v>
      </c>
      <c r="AA28" s="83">
        <f ca="1">(VLOOKUP(AA6,$AV$2:$AW$41,2,FALSE)*VLOOKUP(AA50,$AT$2:$AU$41,2,FALSE))/(100*100)*'Formula Data'!$AB$22</f>
        <v>1.0072240836239033</v>
      </c>
      <c r="AB28" s="84">
        <f ca="1">(VLOOKUP(AB6,$AV$2:$AW$41,2,FALSE)*VLOOKUP(AB50,$AT$2:$AU$41,2,FALSE))/(100*100)*'Formula Data'!$AB$22</f>
        <v>1.7271688346794392</v>
      </c>
      <c r="AC28" s="84">
        <f ca="1">(VLOOKUP(AC6,$AV$2:$AW$41,2,FALSE)*VLOOKUP(AC50,$AT$2:$AU$41,2,FALSE))/(100*100)*'Formula Data'!$AB$22</f>
        <v>1.2108765329304541</v>
      </c>
      <c r="AD28" s="84">
        <f ca="1">(VLOOKUP(AD6,$AV$2:$AW$41,2,FALSE)*VLOOKUP(AD50,$AT$2:$AU$41,2,FALSE))/(100*100)*'Formula Data'!$AB$22</f>
        <v>1.4036992103584307</v>
      </c>
      <c r="AE28" s="84">
        <f ca="1">(VLOOKUP(AE6,$AV$2:$AW$41,2,FALSE)*VLOOKUP(AE50,$AT$2:$AU$41,2,FALSE))/(100*100)*'Formula Data'!$AB$22</f>
        <v>0.70577345177335404</v>
      </c>
      <c r="AF28" s="84">
        <f ca="1">(VLOOKUP(AF6,$AV$2:$AW$41,2,FALSE)*VLOOKUP(AF50,$AT$2:$AU$41,2,FALSE))/(100*100)*'Formula Data'!$AB$22</f>
        <v>1.4996870902209731</v>
      </c>
      <c r="AG28" s="84">
        <f ca="1">(VLOOKUP(AG6,$AV$2:$AW$41,2,FALSE)*VLOOKUP(AG50,$AT$2:$AU$41,2,FALSE))/(100*100)*'Formula Data'!$AB$22</f>
        <v>1.011671339014774</v>
      </c>
      <c r="AH28" s="84">
        <f ca="1">(VLOOKUP(AH6,$AV$2:$AW$41,2,FALSE)*VLOOKUP(AH50,$AT$2:$AU$41,2,FALSE))/(100*100)*'Formula Data'!$AB$22</f>
        <v>1.2256473255444991</v>
      </c>
      <c r="AI28" s="84">
        <f ca="1">(VLOOKUP(AI6,$AV$2:$AW$41,2,FALSE)*VLOOKUP(AI50,$AT$2:$AU$41,2,FALSE))/(100*100)*'Formula Data'!$AB$22</f>
        <v>1.2510543482722718</v>
      </c>
      <c r="AJ28" s="84">
        <f ca="1">(VLOOKUP(AJ6,$AV$2:$AW$41,2,FALSE)*VLOOKUP(AJ50,$AT$2:$AU$41,2,FALSE))/(100*100)*'Formula Data'!$AB$22</f>
        <v>0.68047313382756214</v>
      </c>
      <c r="AK28" s="79">
        <f ca="1">(VLOOKUP(AK6,$AV$2:$AW$41,2,FALSE)*VLOOKUP(AK50,$AT$2:$AU$41,2,FALSE))/(100*100)*'Formula Data'!$AB$22</f>
        <v>1.1241964447339603</v>
      </c>
      <c r="AL28" s="79">
        <f ca="1">(VLOOKUP(AL6,$AV$2:$AW$41,2,FALSE)*VLOOKUP(AL50,$AT$2:$AU$41,2,FALSE))/(100*100)*'Formula Data'!$AB$22</f>
        <v>1.1930362095399278</v>
      </c>
      <c r="AM28" s="79">
        <f ca="1">(VLOOKUP(AM6,$AV$2:$AW$41,2,FALSE)*VLOOKUP(AM50,$AT$2:$AU$41,2,FALSE))/(100*100)*'Formula Data'!$AB$22</f>
        <v>1.5396526405258335</v>
      </c>
      <c r="AN28" s="9">
        <f ca="1">IF(OR(Fixtures!$D$6&lt;=0,Fixtures!$D$6&gt;39),AVERAGE(B28:AM28),AVERAGE(OFFSET(A28,0,Fixtures!$D$6,1,38-Fixtures!$D$6+1)))</f>
        <v>1.1634891193811587</v>
      </c>
      <c r="AO28" s="41" t="str">
        <f t="shared" si="1"/>
        <v>BUR</v>
      </c>
      <c r="AP28" s="65">
        <f ca="1">AVERAGE(OFFSET(A28,0,Fixtures!$D$6,1,9))</f>
        <v>1.1216931725873058</v>
      </c>
      <c r="AQ28" s="65">
        <f ca="1">AVERAGE(OFFSET(A28,0,Fixtures!$D$6,1,6))</f>
        <v>1.1829221275307171</v>
      </c>
      <c r="AR28" s="65">
        <f ca="1">AVERAGE(OFFSET(A28,0,Fixtures!$D$6,1,3))</f>
        <v>1.2030532507842526</v>
      </c>
      <c r="AS28" s="64"/>
      <c r="AT28" s="72" t="str">
        <f>CONCATENATE("@",Schedule!A8)</f>
        <v>@CRY</v>
      </c>
      <c r="AU28" s="3">
        <f ca="1">VLOOKUP(RIGHT(AT28,3),'Team Ratings'!$A$2:$H$21,7,FALSE)*(1+Fixtures!$D$3)</f>
        <v>74.726790106758259</v>
      </c>
      <c r="AV28" s="72" t="str">
        <f>CONCATENATE("@",Schedule!A8)</f>
        <v>@CRY</v>
      </c>
      <c r="AW28" s="3">
        <f ca="1">VLOOKUP(RIGHT(AV28,3),'Team Ratings'!$A$2:$H$21,4,FALSE)*(1-Fixtures!$D$3)</f>
        <v>94.561897666733827</v>
      </c>
      <c r="AY28" s="62"/>
      <c r="BB28" s="62"/>
      <c r="BE28" s="62"/>
    </row>
    <row r="29" spans="1:57" x14ac:dyDescent="0.25">
      <c r="A29" s="41" t="str">
        <f t="shared" si="0"/>
        <v>CHE</v>
      </c>
      <c r="B29" s="9">
        <f ca="1">(VLOOKUP(B7,$AV$2:$AW$41,2,FALSE)*VLOOKUP(B51,$AT$2:$AU$41,2,FALSE))/(100*100)*'Formula Data'!$AB$22</f>
        <v>1.0837477694992113</v>
      </c>
      <c r="C29" s="9">
        <f ca="1">(VLOOKUP(C7,$AV$2:$AW$41,2,FALSE)*VLOOKUP(C51,$AT$2:$AU$41,2,FALSE))/(100*100)*'Formula Data'!$AB$22</f>
        <v>1.8087855559373749</v>
      </c>
      <c r="D29" s="9">
        <f ca="1">(VLOOKUP(D7,$AV$2:$AW$41,2,FALSE)*VLOOKUP(D51,$AT$2:$AU$41,2,FALSE))/(100*100)*'Formula Data'!$AB$22</f>
        <v>1.742194785415488</v>
      </c>
      <c r="E29" s="9">
        <f ca="1">(VLOOKUP(E7,$AV$2:$AW$41,2,FALSE)*VLOOKUP(E51,$AT$2:$AU$41,2,FALSE))/(100*100)*'Formula Data'!$AB$22</f>
        <v>1.7898169076909323</v>
      </c>
      <c r="F29" s="9">
        <f ca="1">(VLOOKUP(F7,$AV$2:$AW$41,2,FALSE)*VLOOKUP(F51,$AT$2:$AU$41,2,FALSE))/(100*100)*'Formula Data'!$AB$22</f>
        <v>1.0989677313295838</v>
      </c>
      <c r="G29" s="9">
        <f ca="1">(VLOOKUP(G7,$AV$2:$AW$41,2,FALSE)*VLOOKUP(G51,$AT$2:$AU$41,2,FALSE))/(100*100)*'Formula Data'!$AB$22</f>
        <v>1.4844118722402064</v>
      </c>
      <c r="H29" s="9">
        <f ca="1">(VLOOKUP(H7,$AV$2:$AW$41,2,FALSE)*VLOOKUP(H51,$AT$2:$AU$41,2,FALSE))/(100*100)*'Formula Data'!$AB$22</f>
        <v>2.2483599242219996</v>
      </c>
      <c r="I29" s="9">
        <f ca="1">(VLOOKUP(I7,$AV$2:$AW$41,2,FALSE)*VLOOKUP(I51,$AT$2:$AU$41,2,FALSE))/(100*100)*'Formula Data'!$AB$22</f>
        <v>1.4708527136080436</v>
      </c>
      <c r="J29" s="9">
        <f ca="1">(VLOOKUP(J7,$AV$2:$AW$41,2,FALSE)*VLOOKUP(J51,$AT$2:$AU$41,2,FALSE))/(100*100)*'Formula Data'!$AB$22</f>
        <v>2.6414554990418067</v>
      </c>
      <c r="K29" s="9">
        <f ca="1">(VLOOKUP(K7,$AV$2:$AW$41,2,FALSE)*VLOOKUP(K51,$AT$2:$AU$41,2,FALSE))/(100*100)*'Formula Data'!$AB$22</f>
        <v>1.3546582526246609</v>
      </c>
      <c r="L29" s="9">
        <f ca="1">(VLOOKUP(L7,$AV$2:$AW$41,2,FALSE)*VLOOKUP(L51,$AT$2:$AU$41,2,FALSE))/(100*100)*'Formula Data'!$AB$22</f>
        <v>1.4660317838262074</v>
      </c>
      <c r="M29" s="9">
        <f ca="1">(VLOOKUP(M7,$AV$2:$AW$41,2,FALSE)*VLOOKUP(M51,$AT$2:$AU$41,2,FALSE))/(100*100)*'Formula Data'!$AB$22</f>
        <v>2.2069011571281676</v>
      </c>
      <c r="N29" s="9">
        <f ca="1">(VLOOKUP(N7,$AV$2:$AW$41,2,FALSE)*VLOOKUP(N51,$AT$2:$AU$41,2,FALSE))/(100*100)*'Formula Data'!$AB$22</f>
        <v>1.030643343036836</v>
      </c>
      <c r="O29" s="9">
        <f ca="1">(VLOOKUP(O7,$AV$2:$AW$41,2,FALSE)*VLOOKUP(O51,$AT$2:$AU$41,2,FALSE))/(100*100)*'Formula Data'!$AB$22</f>
        <v>2.729101025557453</v>
      </c>
      <c r="P29" s="9">
        <f ca="1">(VLOOKUP(P7,$AV$2:$AW$41,2,FALSE)*VLOOKUP(P51,$AT$2:$AU$41,2,FALSE))/(100*100)*'Formula Data'!$AB$22</f>
        <v>2.9935728797583012</v>
      </c>
      <c r="Q29" s="9">
        <f ca="1">(VLOOKUP(Q7,$AV$2:$AW$41,2,FALSE)*VLOOKUP(Q51,$AT$2:$AU$41,2,FALSE))/(100*100)*'Formula Data'!$AB$22</f>
        <v>1.2592432221935099</v>
      </c>
      <c r="R29" s="9">
        <f ca="1">(VLOOKUP(R7,$AV$2:$AW$41,2,FALSE)*VLOOKUP(R51,$AT$2:$AU$41,2,FALSE))/(100*100)*'Formula Data'!$AB$22</f>
        <v>2.5221904526024845</v>
      </c>
      <c r="S29" s="9">
        <f ca="1">(VLOOKUP(S7,$AV$2:$AW$41,2,FALSE)*VLOOKUP(S51,$AT$2:$AU$41,2,FALSE))/(100*100)*'Formula Data'!$AB$22</f>
        <v>1.3721980209978268</v>
      </c>
      <c r="T29" s="9">
        <f ca="1">(VLOOKUP(T7,$AV$2:$AW$41,2,FALSE)*VLOOKUP(T51,$AT$2:$AU$41,2,FALSE))/(100*100)*'Formula Data'!$AB$22</f>
        <v>2.1971997326737442</v>
      </c>
      <c r="U29" s="9">
        <f ca="1">(VLOOKUP(U7,$AV$2:$AW$41,2,FALSE)*VLOOKUP(U51,$AT$2:$AU$41,2,FALSE))/(100*100)*'Formula Data'!$AB$22</f>
        <v>1.4884687563924879</v>
      </c>
      <c r="V29" s="9">
        <f ca="1">(VLOOKUP(V7,$AV$2:$AW$41,2,FALSE)*VLOOKUP(V51,$AT$2:$AU$41,2,FALSE))/(100*100)*'Formula Data'!$AB$22</f>
        <v>1.5051004451403465</v>
      </c>
      <c r="W29" s="9">
        <f ca="1">(VLOOKUP(W7,$AV$2:$AW$41,2,FALSE)*VLOOKUP(W51,$AT$2:$AU$41,2,FALSE))/(100*100)*'Formula Data'!$AB$22</f>
        <v>2.0236252909578267</v>
      </c>
      <c r="X29" s="9">
        <f ca="1">(VLOOKUP(X7,$AV$2:$AW$41,2,FALSE)*VLOOKUP(X51,$AT$2:$AU$41,2,FALSE))/(100*100)*'Formula Data'!$AB$22</f>
        <v>1.7682470696064987</v>
      </c>
      <c r="Y29" s="83">
        <f ca="1">(VLOOKUP(Y7,$AV$2:$AW$41,2,FALSE)*VLOOKUP(Y51,$AT$2:$AU$41,2,FALSE))/(100*100)*'Formula Data'!$AB$22</f>
        <v>2.2235150558455685</v>
      </c>
      <c r="Z29" s="83">
        <f ca="1">(VLOOKUP(Z7,$AV$2:$AW$41,2,FALSE)*VLOOKUP(Z51,$AT$2:$AU$41,2,FALSE))/(100*100)*'Formula Data'!$AB$22</f>
        <v>1.2108399176109699</v>
      </c>
      <c r="AA29" s="83">
        <f ca="1">(VLOOKUP(AA7,$AV$2:$AW$41,2,FALSE)*VLOOKUP(AA51,$AT$2:$AU$41,2,FALSE))/(100*100)*'Formula Data'!$AB$22</f>
        <v>1.6189318532025252</v>
      </c>
      <c r="AB29" s="84">
        <f ca="1">(VLOOKUP(AB7,$AV$2:$AW$41,2,FALSE)*VLOOKUP(AB51,$AT$2:$AU$41,2,FALSE))/(100*100)*'Formula Data'!$AB$22</f>
        <v>2.0498266733424324</v>
      </c>
      <c r="AC29" s="84">
        <f ca="1">(VLOOKUP(AC7,$AV$2:$AW$41,2,FALSE)*VLOOKUP(AC51,$AT$2:$AU$41,2,FALSE))/(100*100)*'Formula Data'!$AB$22</f>
        <v>1.6884084848000103</v>
      </c>
      <c r="AD29" s="84">
        <f ca="1">(VLOOKUP(AD7,$AV$2:$AW$41,2,FALSE)*VLOOKUP(AD51,$AT$2:$AU$41,2,FALSE))/(100*100)*'Formula Data'!$AB$22</f>
        <v>1.8810917269804286</v>
      </c>
      <c r="AE29" s="84">
        <f ca="1">(VLOOKUP(AE7,$AV$2:$AW$41,2,FALSE)*VLOOKUP(AE51,$AT$2:$AU$41,2,FALSE))/(100*100)*'Formula Data'!$AB$22</f>
        <v>2.0039620104167142</v>
      </c>
      <c r="AF29" s="84">
        <f ca="1">(VLOOKUP(AF7,$AV$2:$AW$41,2,FALSE)*VLOOKUP(AF51,$AT$2:$AU$41,2,FALSE))/(100*100)*'Formula Data'!$AB$22</f>
        <v>1.5396030186105825</v>
      </c>
      <c r="AG29" s="84">
        <f ca="1">(VLOOKUP(AG7,$AV$2:$AW$41,2,FALSE)*VLOOKUP(AG51,$AT$2:$AU$41,2,FALSE))/(100*100)*'Formula Data'!$AB$22</f>
        <v>1.8269188683483779</v>
      </c>
      <c r="AH29" s="84">
        <f ca="1">(VLOOKUP(AH7,$AV$2:$AW$41,2,FALSE)*VLOOKUP(AH51,$AT$2:$AU$41,2,FALSE))/(100*100)*'Formula Data'!$AB$22</f>
        <v>2.1899980968268036</v>
      </c>
      <c r="AI29" s="84">
        <f ca="1">(VLOOKUP(AI7,$AV$2:$AW$41,2,FALSE)*VLOOKUP(AI51,$AT$2:$AU$41,2,FALSE))/(100*100)*'Formula Data'!$AB$22</f>
        <v>1.4773470555981947</v>
      </c>
      <c r="AJ29" s="84">
        <f ca="1">(VLOOKUP(AJ7,$AV$2:$AW$41,2,FALSE)*VLOOKUP(AJ51,$AT$2:$AU$41,2,FALSE))/(100*100)*'Formula Data'!$AB$22</f>
        <v>1.1981418968840125</v>
      </c>
      <c r="AK29" s="79">
        <f ca="1">(VLOOKUP(AK7,$AV$2:$AW$41,2,FALSE)*VLOOKUP(AK51,$AT$2:$AU$41,2,FALSE))/(100*100)*'Formula Data'!$AB$22</f>
        <v>2.6025378893243709</v>
      </c>
      <c r="AL29" s="79">
        <f ca="1">(VLOOKUP(AL7,$AV$2:$AW$41,2,FALSE)*VLOOKUP(AL51,$AT$2:$AU$41,2,FALSE))/(100*100)*'Formula Data'!$AB$22</f>
        <v>0.99369720373104742</v>
      </c>
      <c r="AM29" s="79">
        <f ca="1">(VLOOKUP(AM7,$AV$2:$AW$41,2,FALSE)*VLOOKUP(AM51,$AT$2:$AU$41,2,FALSE))/(100*100)*'Formula Data'!$AB$22</f>
        <v>1.6416678455664155</v>
      </c>
      <c r="AN29" s="9">
        <f ca="1">IF(OR(Fixtures!$D$6&lt;=0,Fixtures!$D$6&gt;39),AVERAGE(B29:AM29),AVERAGE(OFFSET(A29,0,Fixtures!$D$6,1,38-Fixtures!$D$6+1)))</f>
        <v>1.7354965612286946</v>
      </c>
      <c r="AO29" s="41" t="str">
        <f t="shared" si="1"/>
        <v>CHE</v>
      </c>
      <c r="AP29" s="65">
        <f ca="1">AVERAGE(OFFSET(A29,0,Fixtures!$D$6,1,9))</f>
        <v>1.7459219740800589</v>
      </c>
      <c r="AQ29" s="65">
        <f ca="1">AVERAGE(OFFSET(A29,0,Fixtures!$D$6,1,6))</f>
        <v>1.8198201294635166</v>
      </c>
      <c r="AR29" s="65">
        <f ca="1">AVERAGE(OFFSET(A29,0,Fixtures!$D$6,1,3))</f>
        <v>1.8082189186692414</v>
      </c>
      <c r="AS29" s="64"/>
      <c r="AT29" s="72" t="str">
        <f>CONCATENATE("@",Schedule!A9)</f>
        <v>@EVE</v>
      </c>
      <c r="AU29" s="3">
        <f ca="1">VLOOKUP(RIGHT(AT29,3),'Team Ratings'!$A$2:$H$21,7,FALSE)*(1+Fixtures!$D$3)</f>
        <v>118.9730247432953</v>
      </c>
      <c r="AV29" s="72" t="str">
        <f>CONCATENATE("@",Schedule!A9)</f>
        <v>@EVE</v>
      </c>
      <c r="AW29" s="3">
        <f ca="1">VLOOKUP(RIGHT(AV29,3),'Team Ratings'!$A$2:$H$21,4,FALSE)*(1-Fixtures!$D$3)</f>
        <v>80.601527084220194</v>
      </c>
      <c r="AY29" s="62"/>
      <c r="BB29" s="62"/>
      <c r="BE29" s="62"/>
    </row>
    <row r="30" spans="1:57" x14ac:dyDescent="0.25">
      <c r="A30" s="41" t="str">
        <f t="shared" si="0"/>
        <v>CRY</v>
      </c>
      <c r="B30" s="9">
        <f ca="1">(VLOOKUP(B8,$AV$2:$AW$41,2,FALSE)*VLOOKUP(B52,$AT$2:$AU$41,2,FALSE))/(100*100)*'Formula Data'!$AB$22</f>
        <v>1.0128763176116506</v>
      </c>
      <c r="C30" s="9">
        <f ca="1">(VLOOKUP(C8,$AV$2:$AW$41,2,FALSE)*VLOOKUP(C52,$AT$2:$AU$41,2,FALSE))/(100*100)*'Formula Data'!$AB$22</f>
        <v>0.64514108221621169</v>
      </c>
      <c r="D30" s="9">
        <f ca="1">(VLOOKUP(D8,$AV$2:$AW$41,2,FALSE)*VLOOKUP(D52,$AT$2:$AU$41,2,FALSE))/(100*100)*'Formula Data'!$AB$22</f>
        <v>0.58354541367967105</v>
      </c>
      <c r="E30" s="9">
        <f ca="1">(VLOOKUP(E8,$AV$2:$AW$41,2,FALSE)*VLOOKUP(E52,$AT$2:$AU$41,2,FALSE))/(100*100)*'Formula Data'!$AB$22</f>
        <v>1.6118932593568522</v>
      </c>
      <c r="F30" s="9">
        <f ca="1">(VLOOKUP(F8,$AV$2:$AW$41,2,FALSE)*VLOOKUP(F52,$AT$2:$AU$41,2,FALSE))/(100*100)*'Formula Data'!$AB$22</f>
        <v>0.73886183146066964</v>
      </c>
      <c r="G30" s="9">
        <f ca="1">(VLOOKUP(G8,$AV$2:$AW$41,2,FALSE)*VLOOKUP(G52,$AT$2:$AU$41,2,FALSE))/(100*100)*'Formula Data'!$AB$22</f>
        <v>0.88395821336577673</v>
      </c>
      <c r="H30" s="9">
        <f ca="1">(VLOOKUP(H8,$AV$2:$AW$41,2,FALSE)*VLOOKUP(H52,$AT$2:$AU$41,2,FALSE))/(100*100)*'Formula Data'!$AB$22</f>
        <v>1.401339953801781</v>
      </c>
      <c r="I30" s="9">
        <f ca="1">(VLOOKUP(I8,$AV$2:$AW$41,2,FALSE)*VLOOKUP(I52,$AT$2:$AU$41,2,FALSE))/(100*100)*'Formula Data'!$AB$22</f>
        <v>0.98370687054071626</v>
      </c>
      <c r="J30" s="9">
        <f ca="1">(VLOOKUP(J8,$AV$2:$AW$41,2,FALSE)*VLOOKUP(J52,$AT$2:$AU$41,2,FALSE))/(100*100)*'Formula Data'!$AB$22</f>
        <v>0.82900127288173076</v>
      </c>
      <c r="K30" s="9">
        <f ca="1">(VLOOKUP(K8,$AV$2:$AW$41,2,FALSE)*VLOOKUP(K52,$AT$2:$AU$41,2,FALSE))/(100*100)*'Formula Data'!$AB$22</f>
        <v>0.80146796205143378</v>
      </c>
      <c r="L30" s="9">
        <f ca="1">(VLOOKUP(L8,$AV$2:$AW$41,2,FALSE)*VLOOKUP(L52,$AT$2:$AU$41,2,FALSE))/(100*100)*'Formula Data'!$AB$22</f>
        <v>0.97394296459316265</v>
      </c>
      <c r="M30" s="9">
        <f ca="1">(VLOOKUP(M8,$AV$2:$AW$41,2,FALSE)*VLOOKUP(M52,$AT$2:$AU$41,2,FALSE))/(100*100)*'Formula Data'!$AB$22</f>
        <v>0.56718549547049568</v>
      </c>
      <c r="N30" s="9">
        <f ca="1">(VLOOKUP(N8,$AV$2:$AW$41,2,FALSE)*VLOOKUP(N52,$AT$2:$AU$41,2,FALSE))/(100*100)*'Formula Data'!$AB$22</f>
        <v>0.79928352743710707</v>
      </c>
      <c r="O30" s="9">
        <f ca="1">(VLOOKUP(O8,$AV$2:$AW$41,2,FALSE)*VLOOKUP(O52,$AT$2:$AU$41,2,FALSE))/(100*100)*'Formula Data'!$AB$22</f>
        <v>0.72941752008193028</v>
      </c>
      <c r="P30" s="9">
        <f ca="1">(VLOOKUP(P8,$AV$2:$AW$41,2,FALSE)*VLOOKUP(P52,$AT$2:$AU$41,2,FALSE))/(100*100)*'Formula Data'!$AB$22</f>
        <v>1.3580767706889429</v>
      </c>
      <c r="Q30" s="9">
        <f ca="1">(VLOOKUP(Q8,$AV$2:$AW$41,2,FALSE)*VLOOKUP(Q52,$AT$2:$AU$41,2,FALSE))/(100*100)*'Formula Data'!$AB$22</f>
        <v>0.78938674462575931</v>
      </c>
      <c r="R30" s="9">
        <f ca="1">(VLOOKUP(R8,$AV$2:$AW$41,2,FALSE)*VLOOKUP(R52,$AT$2:$AU$41,2,FALSE))/(100*100)*'Formula Data'!$AB$22</f>
        <v>1.2106323620736876</v>
      </c>
      <c r="S30" s="9">
        <f ca="1">(VLOOKUP(S8,$AV$2:$AW$41,2,FALSE)*VLOOKUP(S52,$AT$2:$AU$41,2,FALSE))/(100*100)*'Formula Data'!$AB$22</f>
        <v>0.95211496324296829</v>
      </c>
      <c r="T30" s="9">
        <f ca="1">(VLOOKUP(T8,$AV$2:$AW$41,2,FALSE)*VLOOKUP(T52,$AT$2:$AU$41,2,FALSE))/(100*100)*'Formula Data'!$AB$22</f>
        <v>1.4694880411781071</v>
      </c>
      <c r="U30" s="9">
        <f ca="1">(VLOOKUP(U8,$AV$2:$AW$41,2,FALSE)*VLOOKUP(U52,$AT$2:$AU$41,2,FALSE))/(100*100)*'Formula Data'!$AB$22</f>
        <v>0.79198258061549553</v>
      </c>
      <c r="V30" s="9">
        <f ca="1">(VLOOKUP(V8,$AV$2:$AW$41,2,FALSE)*VLOOKUP(V52,$AT$2:$AU$41,2,FALSE))/(100*100)*'Formula Data'!$AB$22</f>
        <v>0.93808707651193601</v>
      </c>
      <c r="W30" s="9">
        <f ca="1">(VLOOKUP(W8,$AV$2:$AW$41,2,FALSE)*VLOOKUP(W52,$AT$2:$AU$41,2,FALSE))/(100*100)*'Formula Data'!$AB$22</f>
        <v>1.1972546099780679</v>
      </c>
      <c r="X30" s="9">
        <f ca="1">(VLOOKUP(X8,$AV$2:$AW$41,2,FALSE)*VLOOKUP(X52,$AT$2:$AU$41,2,FALSE))/(100*100)*'Formula Data'!$AB$22</f>
        <v>0.55495126531752226</v>
      </c>
      <c r="Y30" s="83">
        <f ca="1">(VLOOKUP(Y8,$AV$2:$AW$41,2,FALSE)*VLOOKUP(Y52,$AT$2:$AU$41,2,FALSE))/(100*100)*'Formula Data'!$AB$22</f>
        <v>1.1830850895614193</v>
      </c>
      <c r="Z30" s="83">
        <f ca="1">(VLOOKUP(Z8,$AV$2:$AW$41,2,FALSE)*VLOOKUP(Z52,$AT$2:$AU$41,2,FALSE))/(100*100)*'Formula Data'!$AB$22</f>
        <v>0.96372927096495842</v>
      </c>
      <c r="AA30" s="83">
        <f ca="1">(VLOOKUP(AA8,$AV$2:$AW$41,2,FALSE)*VLOOKUP(AA52,$AT$2:$AU$41,2,FALSE))/(100*100)*'Formula Data'!$AB$22</f>
        <v>0.67804117129374952</v>
      </c>
      <c r="AB30" s="84">
        <f ca="1">(VLOOKUP(AB8,$AV$2:$AW$41,2,FALSE)*VLOOKUP(AB52,$AT$2:$AU$41,2,FALSE))/(100*100)*'Formula Data'!$AB$22</f>
        <v>1.422295192004928</v>
      </c>
      <c r="AC30" s="84">
        <f ca="1">(VLOOKUP(AC8,$AV$2:$AW$41,2,FALSE)*VLOOKUP(AC52,$AT$2:$AU$41,2,FALSE))/(100*100)*'Formula Data'!$AB$22</f>
        <v>0.81042331676007173</v>
      </c>
      <c r="AD30" s="84">
        <f ca="1">(VLOOKUP(AD8,$AV$2:$AW$41,2,FALSE)*VLOOKUP(AD52,$AT$2:$AU$41,2,FALSE))/(100*100)*'Formula Data'!$AB$22</f>
        <v>1.1792073592557641</v>
      </c>
      <c r="AE30" s="84">
        <f ca="1">(VLOOKUP(AE8,$AV$2:$AW$41,2,FALSE)*VLOOKUP(AE52,$AT$2:$AU$41,2,FALSE))/(100*100)*'Formula Data'!$AB$22</f>
        <v>0.90912577211408552</v>
      </c>
      <c r="AF30" s="84">
        <f ca="1">(VLOOKUP(AF8,$AV$2:$AW$41,2,FALSE)*VLOOKUP(AF52,$AT$2:$AU$41,2,FALSE))/(100*100)*'Formula Data'!$AB$22</f>
        <v>0.5350575679537658</v>
      </c>
      <c r="AG30" s="84">
        <f ca="1">(VLOOKUP(AG8,$AV$2:$AW$41,2,FALSE)*VLOOKUP(AG52,$AT$2:$AU$41,2,FALSE))/(100*100)*'Formula Data'!$AB$22</f>
        <v>1.0896237028384392</v>
      </c>
      <c r="AH30" s="84">
        <f ca="1">(VLOOKUP(AH8,$AV$2:$AW$41,2,FALSE)*VLOOKUP(AH52,$AT$2:$AU$41,2,FALSE))/(100*100)*'Formula Data'!$AB$22</f>
        <v>0.65197834819872869</v>
      </c>
      <c r="AI30" s="84">
        <f ca="1">(VLOOKUP(AI8,$AV$2:$AW$41,2,FALSE)*VLOOKUP(AI52,$AT$2:$AU$41,2,FALSE))/(100*100)*'Formula Data'!$AB$22</f>
        <v>0.84727709817197494</v>
      </c>
      <c r="AJ30" s="84">
        <f ca="1">(VLOOKUP(AJ8,$AV$2:$AW$41,2,FALSE)*VLOOKUP(AJ52,$AT$2:$AU$41,2,FALSE))/(100*100)*'Formula Data'!$AB$22</f>
        <v>1.079035983536405</v>
      </c>
      <c r="AK30" s="79">
        <f ca="1">(VLOOKUP(AK8,$AV$2:$AW$41,2,FALSE)*VLOOKUP(AK52,$AT$2:$AU$41,2,FALSE))/(100*100)*'Formula Data'!$AB$22</f>
        <v>0.87171598833629871</v>
      </c>
      <c r="AL30" s="79">
        <f ca="1">(VLOOKUP(AL8,$AV$2:$AW$41,2,FALSE)*VLOOKUP(AL52,$AT$2:$AU$41,2,FALSE))/(100*100)*'Formula Data'!$AB$22</f>
        <v>0.59174062217047851</v>
      </c>
      <c r="AM30" s="79">
        <f ca="1">(VLOOKUP(AM8,$AV$2:$AW$41,2,FALSE)*VLOOKUP(AM52,$AT$2:$AU$41,2,FALSE))/(100*100)*'Formula Data'!$AB$22</f>
        <v>1.1037318716881608</v>
      </c>
      <c r="AN30" s="9">
        <f ca="1">IF(OR(Fixtures!$D$6&lt;=0,Fixtures!$D$6&gt;39),AVERAGE(B30:AM30),AVERAGE(OFFSET(A30,0,Fixtures!$D$6,1,38-Fixtures!$D$6+1)))</f>
        <v>0.88584943142641015</v>
      </c>
      <c r="AO30" s="41" t="str">
        <f t="shared" si="1"/>
        <v>CRY</v>
      </c>
      <c r="AP30" s="65">
        <f ca="1">AVERAGE(OFFSET(A30,0,Fixtures!$D$6,1,9))</f>
        <v>0.8616402713973268</v>
      </c>
      <c r="AQ30" s="65">
        <f ca="1">AVERAGE(OFFSET(A30,0,Fixtures!$D$6,1,6))</f>
        <v>0.86871164142212642</v>
      </c>
      <c r="AR30" s="65">
        <f ca="1">AVERAGE(OFFSET(A30,0,Fixtures!$D$6,1,3))</f>
        <v>0.87446356644120515</v>
      </c>
      <c r="AS30" s="64"/>
      <c r="AT30" s="72" t="str">
        <f>CONCATENATE("@",Schedule!A10)</f>
        <v>@LEI</v>
      </c>
      <c r="AU30" s="3">
        <f ca="1">VLOOKUP(RIGHT(AT30,3),'Team Ratings'!$A$2:$H$21,7,FALSE)*(1+Fixtures!$D$3)</f>
        <v>129.02795390091956</v>
      </c>
      <c r="AV30" s="72" t="str">
        <f>CONCATENATE("@",Schedule!A10)</f>
        <v>@LEI</v>
      </c>
      <c r="AW30" s="3">
        <f ca="1">VLOOKUP(RIGHT(AV30,3),'Team Ratings'!$A$2:$H$21,4,FALSE)*(1-Fixtures!$D$3)</f>
        <v>77.503332711190779</v>
      </c>
      <c r="AY30" s="62"/>
      <c r="BB30" s="62"/>
      <c r="BE30" s="62"/>
    </row>
    <row r="31" spans="1:57" x14ac:dyDescent="0.25">
      <c r="A31" s="41" t="str">
        <f t="shared" si="0"/>
        <v>EVE</v>
      </c>
      <c r="B31" s="9">
        <f ca="1">(VLOOKUP(B9,$AV$2:$AW$41,2,FALSE)*VLOOKUP(B53,$AT$2:$AU$41,2,FALSE))/(100*100)*'Formula Data'!$AB$22</f>
        <v>1.2664882065433305</v>
      </c>
      <c r="C31" s="9">
        <f ca="1">(VLOOKUP(C9,$AV$2:$AW$41,2,FALSE)*VLOOKUP(C53,$AT$2:$AU$41,2,FALSE))/(100*100)*'Formula Data'!$AB$22</f>
        <v>1.8774239617382387</v>
      </c>
      <c r="D31" s="9">
        <f ca="1">(VLOOKUP(D9,$AV$2:$AW$41,2,FALSE)*VLOOKUP(D53,$AT$2:$AU$41,2,FALSE))/(100*100)*'Formula Data'!$AB$22</f>
        <v>1.717940441236381</v>
      </c>
      <c r="E31" s="9">
        <f ca="1">(VLOOKUP(E9,$AV$2:$AW$41,2,FALSE)*VLOOKUP(E53,$AT$2:$AU$41,2,FALSE))/(100*100)*'Formula Data'!$AB$22</f>
        <v>1.4073558122938079</v>
      </c>
      <c r="F31" s="9">
        <f ca="1">(VLOOKUP(F9,$AV$2:$AW$41,2,FALSE)*VLOOKUP(F53,$AT$2:$AU$41,2,FALSE))/(100*100)*'Formula Data'!$AB$22</f>
        <v>1.4474252517199249</v>
      </c>
      <c r="G31" s="9">
        <f ca="1">(VLOOKUP(G9,$AV$2:$AW$41,2,FALSE)*VLOOKUP(G53,$AT$2:$AU$41,2,FALSE))/(100*100)*'Formula Data'!$AB$22</f>
        <v>1.5343598492126636</v>
      </c>
      <c r="H31" s="9">
        <f ca="1">(VLOOKUP(H9,$AV$2:$AW$41,2,FALSE)*VLOOKUP(H53,$AT$2:$AU$41,2,FALSE))/(100*100)*'Formula Data'!$AB$22</f>
        <v>1.3198584980015287</v>
      </c>
      <c r="I31" s="9">
        <f ca="1">(VLOOKUP(I9,$AV$2:$AW$41,2,FALSE)*VLOOKUP(I53,$AT$2:$AU$41,2,FALSE))/(100*100)*'Formula Data'!$AB$22</f>
        <v>1.1613105358991214</v>
      </c>
      <c r="J31" s="9">
        <f ca="1">(VLOOKUP(J9,$AV$2:$AW$41,2,FALSE)*VLOOKUP(J53,$AT$2:$AU$41,2,FALSE))/(100*100)*'Formula Data'!$AB$22</f>
        <v>2.3395817863083614</v>
      </c>
      <c r="K31" s="9">
        <f ca="1">(VLOOKUP(K9,$AV$2:$AW$41,2,FALSE)*VLOOKUP(K53,$AT$2:$AU$41,2,FALSE))/(100*100)*'Formula Data'!$AB$22</f>
        <v>1.2902804092038662</v>
      </c>
      <c r="L31" s="9">
        <f ca="1">(VLOOKUP(L9,$AV$2:$AW$41,2,FALSE)*VLOOKUP(L53,$AT$2:$AU$41,2,FALSE))/(100*100)*'Formula Data'!$AB$22</f>
        <v>1.7572589307357813</v>
      </c>
      <c r="M31" s="9">
        <f ca="1">(VLOOKUP(M9,$AV$2:$AW$41,2,FALSE)*VLOOKUP(M53,$AT$2:$AU$41,2,FALSE))/(100*100)*'Formula Data'!$AB$22</f>
        <v>1.2609207892539278</v>
      </c>
      <c r="N31" s="9">
        <f ca="1">(VLOOKUP(N9,$AV$2:$AW$41,2,FALSE)*VLOOKUP(N53,$AT$2:$AU$41,2,FALSE))/(100*100)*'Formula Data'!$AB$22</f>
        <v>2.2310827583954973</v>
      </c>
      <c r="O31" s="9">
        <f ca="1">(VLOOKUP(O9,$AV$2:$AW$41,2,FALSE)*VLOOKUP(O53,$AT$2:$AU$41,2,FALSE))/(100*100)*'Formula Data'!$AB$22</f>
        <v>1.0380191099005194</v>
      </c>
      <c r="P31" s="9">
        <f ca="1">(VLOOKUP(P9,$AV$2:$AW$41,2,FALSE)*VLOOKUP(P53,$AT$2:$AU$41,2,FALSE))/(100*100)*'Formula Data'!$AB$22</f>
        <v>0.85186874988617556</v>
      </c>
      <c r="Q31" s="9">
        <f ca="1">(VLOOKUP(Q9,$AV$2:$AW$41,2,FALSE)*VLOOKUP(Q53,$AT$2:$AU$41,2,FALSE))/(100*100)*'Formula Data'!$AB$22</f>
        <v>1.3489555622719731</v>
      </c>
      <c r="R31" s="9">
        <f ca="1">(VLOOKUP(R9,$AV$2:$AW$41,2,FALSE)*VLOOKUP(R53,$AT$2:$AU$41,2,FALSE))/(100*100)*'Formula Data'!$AB$22</f>
        <v>0.92906657493734801</v>
      </c>
      <c r="S31" s="9">
        <f ca="1">(VLOOKUP(S9,$AV$2:$AW$41,2,FALSE)*VLOOKUP(S53,$AT$2:$AU$41,2,FALSE))/(100*100)*'Formula Data'!$AB$22</f>
        <v>1.9061571109028908</v>
      </c>
      <c r="T31" s="9">
        <f ca="1">(VLOOKUP(T9,$AV$2:$AW$41,2,FALSE)*VLOOKUP(T53,$AT$2:$AU$41,2,FALSE))/(100*100)*'Formula Data'!$AB$22</f>
        <v>1.7347972202937494</v>
      </c>
      <c r="U31" s="9">
        <f ca="1">(VLOOKUP(U9,$AV$2:$AW$41,2,FALSE)*VLOOKUP(U53,$AT$2:$AU$41,2,FALSE))/(100*100)*'Formula Data'!$AB$22</f>
        <v>1.5158686318325176</v>
      </c>
      <c r="V31" s="9">
        <f ca="1">(VLOOKUP(V9,$AV$2:$AW$41,2,FALSE)*VLOOKUP(V53,$AT$2:$AU$41,2,FALSE))/(100*100)*'Formula Data'!$AB$22</f>
        <v>0.88354163915804806</v>
      </c>
      <c r="W31" s="9">
        <f ca="1">(VLOOKUP(W9,$AV$2:$AW$41,2,FALSE)*VLOOKUP(W53,$AT$2:$AU$41,2,FALSE))/(100*100)*'Formula Data'!$AB$22</f>
        <v>1.9274559199218251</v>
      </c>
      <c r="X31" s="9">
        <f ca="1">(VLOOKUP(X9,$AV$2:$AW$41,2,FALSE)*VLOOKUP(X53,$AT$2:$AU$41,2,FALSE))/(100*100)*'Formula Data'!$AB$22</f>
        <v>1.5661663197601428</v>
      </c>
      <c r="Y31" s="83">
        <f ca="1">(VLOOKUP(Y9,$AV$2:$AW$41,2,FALSE)*VLOOKUP(Y53,$AT$2:$AU$41,2,FALSE))/(100*100)*'Formula Data'!$AB$22</f>
        <v>2.2644457339720327</v>
      </c>
      <c r="Z31" s="83">
        <f ca="1">(VLOOKUP(Z9,$AV$2:$AW$41,2,FALSE)*VLOOKUP(Z53,$AT$2:$AU$41,2,FALSE))/(100*100)*'Formula Data'!$AB$22</f>
        <v>1.2567879413289036</v>
      </c>
      <c r="AA31" s="83">
        <f ca="1">(VLOOKUP(AA9,$AV$2:$AW$41,2,FALSE)*VLOOKUP(AA53,$AT$2:$AU$41,2,FALSE))/(100*100)*'Formula Data'!$AB$22</f>
        <v>1.8919144813795432</v>
      </c>
      <c r="AB31" s="84">
        <f ca="1">(VLOOKUP(AB9,$AV$2:$AW$41,2,FALSE)*VLOOKUP(AB53,$AT$2:$AU$41,2,FALSE))/(100*100)*'Formula Data'!$AB$22</f>
        <v>1.2760225287862323</v>
      </c>
      <c r="AC31" s="84">
        <f ca="1">(VLOOKUP(AC9,$AV$2:$AW$41,2,FALSE)*VLOOKUP(AC53,$AT$2:$AU$41,2,FALSE))/(100*100)*'Formula Data'!$AB$22</f>
        <v>1.387864883548384</v>
      </c>
      <c r="AD31" s="84">
        <f ca="1">(VLOOKUP(AD9,$AV$2:$AW$41,2,FALSE)*VLOOKUP(AD53,$AT$2:$AU$41,2,FALSE))/(100*100)*'Formula Data'!$AB$22</f>
        <v>0.90301983920685802</v>
      </c>
      <c r="AE31" s="84">
        <f ca="1">(VLOOKUP(AE9,$AV$2:$AW$41,2,FALSE)*VLOOKUP(AE53,$AT$2:$AU$41,2,FALSE))/(100*100)*'Formula Data'!$AB$22</f>
        <v>1.2725446757558923</v>
      </c>
      <c r="AF31" s="84">
        <f ca="1">(VLOOKUP(AF9,$AV$2:$AW$41,2,FALSE)*VLOOKUP(AF53,$AT$2:$AU$41,2,FALSE))/(100*100)*'Formula Data'!$AB$22</f>
        <v>1.4935347390912008</v>
      </c>
      <c r="AG31" s="84">
        <f ca="1">(VLOOKUP(AG9,$AV$2:$AW$41,2,FALSE)*VLOOKUP(AG53,$AT$2:$AU$41,2,FALSE))/(100*100)*'Formula Data'!$AB$22</f>
        <v>1.550621139481023</v>
      </c>
      <c r="AH31" s="84">
        <f ca="1">(VLOOKUP(AH9,$AV$2:$AW$41,2,FALSE)*VLOOKUP(AH53,$AT$2:$AU$41,2,FALSE))/(100*100)*'Formula Data'!$AB$22</f>
        <v>1.1763468875173413</v>
      </c>
      <c r="AI31" s="84">
        <f ca="1">(VLOOKUP(AI9,$AV$2:$AW$41,2,FALSE)*VLOOKUP(AI53,$AT$2:$AU$41,2,FALSE))/(100*100)*'Formula Data'!$AB$22</f>
        <v>1.8835977222188303</v>
      </c>
      <c r="AJ31" s="84">
        <f ca="1">(VLOOKUP(AJ9,$AV$2:$AW$41,2,FALSE)*VLOOKUP(AJ53,$AT$2:$AU$41,2,FALSE))/(100*100)*'Formula Data'!$AB$22</f>
        <v>0.9421142214528796</v>
      </c>
      <c r="AK31" s="79">
        <f ca="1">(VLOOKUP(AK9,$AV$2:$AW$41,2,FALSE)*VLOOKUP(AK53,$AT$2:$AU$41,2,FALSE))/(100*100)*'Formula Data'!$AB$22</f>
        <v>2.5663060912296554</v>
      </c>
      <c r="AL31" s="79">
        <f ca="1">(VLOOKUP(AL9,$AV$2:$AW$41,2,FALSE)*VLOOKUP(AL53,$AT$2:$AU$41,2,FALSE))/(100*100)*'Formula Data'!$AB$22</f>
        <v>1.027133452778725</v>
      </c>
      <c r="AM31" s="79">
        <f ca="1">(VLOOKUP(AM9,$AV$2:$AW$41,2,FALSE)*VLOOKUP(AM53,$AT$2:$AU$41,2,FALSE))/(100*100)*'Formula Data'!$AB$22</f>
        <v>2.1622031538038389</v>
      </c>
      <c r="AN31" s="9">
        <f ca="1">IF(OR(Fixtures!$D$6&lt;=0,Fixtures!$D$6&gt;39),AVERAGE(B31:AM31),AVERAGE(OFFSET(A31,0,Fixtures!$D$6,1,38-Fixtures!$D$6+1)))</f>
        <v>1.4977421922536245</v>
      </c>
      <c r="AO31" s="41" t="str">
        <f t="shared" si="1"/>
        <v>EVE</v>
      </c>
      <c r="AP31" s="65">
        <f ca="1">AVERAGE(OFFSET(A31,0,Fixtures!$D$6,1,9))</f>
        <v>1.4239131965258229</v>
      </c>
      <c r="AQ31" s="65">
        <f ca="1">AVERAGE(OFFSET(A31,0,Fixtures!$D$6,1,6))</f>
        <v>1.3799441672118575</v>
      </c>
      <c r="AR31" s="65">
        <f ca="1">AVERAGE(OFFSET(A31,0,Fixtures!$D$6,1,3))</f>
        <v>1.2230330846846504</v>
      </c>
      <c r="AS31" s="64"/>
      <c r="AT31" s="72" t="str">
        <f>CONCATENATE("@",Schedule!A11)</f>
        <v>@LIV</v>
      </c>
      <c r="AU31" s="3">
        <f ca="1">VLOOKUP(RIGHT(AT31,3),'Team Ratings'!$A$2:$H$21,7,FALSE)*(1+Fixtures!$D$3)</f>
        <v>153.77221190565368</v>
      </c>
      <c r="AV31" s="72" t="str">
        <f>CONCATENATE("@",Schedule!A11)</f>
        <v>@LIV</v>
      </c>
      <c r="AW31" s="3">
        <f ca="1">VLOOKUP(RIGHT(AV31,3),'Team Ratings'!$A$2:$H$21,4,FALSE)*(1-Fixtures!$D$3)</f>
        <v>63.604481380908148</v>
      </c>
      <c r="AY31" s="62"/>
      <c r="BB31" s="62"/>
      <c r="BE31" s="62"/>
    </row>
    <row r="32" spans="1:57" x14ac:dyDescent="0.25">
      <c r="A32" s="41" t="str">
        <f t="shared" si="0"/>
        <v>LEI</v>
      </c>
      <c r="B32" s="9">
        <f ca="1">(VLOOKUP(B10,$AV$2:$AW$41,2,FALSE)*VLOOKUP(B54,$AT$2:$AU$41,2,FALSE))/(100*100)*'Formula Data'!$AB$22</f>
        <v>1.5262975894127633</v>
      </c>
      <c r="C32" s="9">
        <f ca="1">(VLOOKUP(C10,$AV$2:$AW$41,2,FALSE)*VLOOKUP(C54,$AT$2:$AU$41,2,FALSE))/(100*100)*'Formula Data'!$AB$22</f>
        <v>0.9793379838513725</v>
      </c>
      <c r="D32" s="9">
        <f ca="1">(VLOOKUP(D10,$AV$2:$AW$41,2,FALSE)*VLOOKUP(D54,$AT$2:$AU$41,2,FALSE))/(100*100)*'Formula Data'!$AB$22</f>
        <v>1.113940980160667</v>
      </c>
      <c r="E32" s="9">
        <f ca="1">(VLOOKUP(E10,$AV$2:$AW$41,2,FALSE)*VLOOKUP(E54,$AT$2:$AU$41,2,FALSE))/(100*100)*'Formula Data'!$AB$22</f>
        <v>2.3449403716126556</v>
      </c>
      <c r="F32" s="9">
        <f ca="1">(VLOOKUP(F10,$AV$2:$AW$41,2,FALSE)*VLOOKUP(F54,$AT$2:$AU$41,2,FALSE))/(100*100)*'Formula Data'!$AB$22</f>
        <v>1.0075860428072114</v>
      </c>
      <c r="G32" s="9">
        <f ca="1">(VLOOKUP(G10,$AV$2:$AW$41,2,FALSE)*VLOOKUP(G54,$AT$2:$AU$41,2,FALSE))/(100*100)*'Formula Data'!$AB$22</f>
        <v>1.905772546307672</v>
      </c>
      <c r="H32" s="9">
        <f ca="1">(VLOOKUP(H10,$AV$2:$AW$41,2,FALSE)*VLOOKUP(H54,$AT$2:$AU$41,2,FALSE))/(100*100)*'Formula Data'!$AB$22</f>
        <v>2.4558239181066379</v>
      </c>
      <c r="I32" s="9">
        <f ca="1">(VLOOKUP(I10,$AV$2:$AW$41,2,FALSE)*VLOOKUP(I54,$AT$2:$AU$41,2,FALSE))/(100*100)*'Formula Data'!$AB$22</f>
        <v>0.92386389290435911</v>
      </c>
      <c r="J32" s="9">
        <f ca="1">(VLOOKUP(J10,$AV$2:$AW$41,2,FALSE)*VLOOKUP(J54,$AT$2:$AU$41,2,FALSE))/(100*100)*'Formula Data'!$AB$22</f>
        <v>1.8814124987615697</v>
      </c>
      <c r="K32" s="9">
        <f ca="1">(VLOOKUP(K10,$AV$2:$AW$41,2,FALSE)*VLOOKUP(K54,$AT$2:$AU$41,2,FALSE))/(100*100)*'Formula Data'!$AB$22</f>
        <v>1.3674867039785461</v>
      </c>
      <c r="L32" s="9">
        <f ca="1">(VLOOKUP(L10,$AV$2:$AW$41,2,FALSE)*VLOOKUP(L54,$AT$2:$AU$41,2,FALSE))/(100*100)*'Formula Data'!$AB$22</f>
        <v>1.3735246479823586</v>
      </c>
      <c r="M32" s="9">
        <f ca="1">(VLOOKUP(M10,$AV$2:$AW$41,2,FALSE)*VLOOKUP(M54,$AT$2:$AU$41,2,FALSE))/(100*100)*'Formula Data'!$AB$22</f>
        <v>2.0672547610196697</v>
      </c>
      <c r="N32" s="9">
        <f ca="1">(VLOOKUP(N10,$AV$2:$AW$41,2,FALSE)*VLOOKUP(N54,$AT$2:$AU$41,2,FALSE))/(100*100)*'Formula Data'!$AB$22</f>
        <v>1.3993276334465738</v>
      </c>
      <c r="O32" s="9">
        <f ca="1">(VLOOKUP(O10,$AV$2:$AW$41,2,FALSE)*VLOOKUP(O54,$AT$2:$AU$41,2,FALSE))/(100*100)*'Formula Data'!$AB$22</f>
        <v>1.748895658831594</v>
      </c>
      <c r="P32" s="9">
        <f ca="1">(VLOOKUP(P10,$AV$2:$AW$41,2,FALSE)*VLOOKUP(P54,$AT$2:$AU$41,2,FALSE))/(100*100)*'Formula Data'!$AB$22</f>
        <v>2.0360932481150069</v>
      </c>
      <c r="Q32" s="9">
        <f ca="1">(VLOOKUP(Q10,$AV$2:$AW$41,2,FALSE)*VLOOKUP(Q54,$AT$2:$AU$41,2,FALSE))/(100*100)*'Formula Data'!$AB$22</f>
        <v>1.8631310797943288</v>
      </c>
      <c r="R32" s="9">
        <f ca="1">(VLOOKUP(R10,$AV$2:$AW$41,2,FALSE)*VLOOKUP(R54,$AT$2:$AU$41,2,FALSE))/(100*100)*'Formula Data'!$AB$22</f>
        <v>2.4196412919695369</v>
      </c>
      <c r="S32" s="9">
        <f ca="1">(VLOOKUP(S10,$AV$2:$AW$41,2,FALSE)*VLOOKUP(S54,$AT$2:$AU$41,2,FALSE))/(100*100)*'Formula Data'!$AB$22</f>
        <v>0.95821359617279178</v>
      </c>
      <c r="T32" s="9">
        <f ca="1">(VLOOKUP(T10,$AV$2:$AW$41,2,FALSE)*VLOOKUP(T54,$AT$2:$AU$41,2,FALSE))/(100*100)*'Formula Data'!$AB$22</f>
        <v>1.3800929758200922</v>
      </c>
      <c r="U32" s="9">
        <f ca="1">(VLOOKUP(U10,$AV$2:$AW$41,2,FALSE)*VLOOKUP(U54,$AT$2:$AU$41,2,FALSE))/(100*100)*'Formula Data'!$AB$22</f>
        <v>1.6985298654313035</v>
      </c>
      <c r="V32" s="9">
        <f ca="1">(VLOOKUP(V10,$AV$2:$AW$41,2,FALSE)*VLOOKUP(V54,$AT$2:$AU$41,2,FALSE))/(100*100)*'Formula Data'!$AB$22</f>
        <v>1.6439813005507242</v>
      </c>
      <c r="W32" s="9">
        <f ca="1">(VLOOKUP(W10,$AV$2:$AW$41,2,FALSE)*VLOOKUP(W54,$AT$2:$AU$41,2,FALSE))/(100*100)*'Formula Data'!$AB$22</f>
        <v>2.0427887800173345</v>
      </c>
      <c r="X32" s="9">
        <f ca="1">(VLOOKUP(X10,$AV$2:$AW$41,2,FALSE)*VLOOKUP(X54,$AT$2:$AU$41,2,FALSE))/(100*100)*'Formula Data'!$AB$22</f>
        <v>1.2594579537164228</v>
      </c>
      <c r="Y32" s="83">
        <f ca="1">(VLOOKUP(Y10,$AV$2:$AW$41,2,FALSE)*VLOOKUP(Y54,$AT$2:$AU$41,2,FALSE))/(100*100)*'Formula Data'!$AB$22</f>
        <v>2.537310045891207</v>
      </c>
      <c r="Z32" s="83">
        <f ca="1">(VLOOKUP(Z10,$AV$2:$AW$41,2,FALSE)*VLOOKUP(Z54,$AT$2:$AU$41,2,FALSE))/(100*100)*'Formula Data'!$AB$22</f>
        <v>1.4629616795804454</v>
      </c>
      <c r="AA32" s="83">
        <f ca="1">(VLOOKUP(AA10,$AV$2:$AW$41,2,FALSE)*VLOOKUP(AA54,$AT$2:$AU$41,2,FALSE))/(100*100)*'Formula Data'!$AB$22</f>
        <v>1.0217364028300315</v>
      </c>
      <c r="AB32" s="84">
        <f ca="1">(VLOOKUP(AB10,$AV$2:$AW$41,2,FALSE)*VLOOKUP(AB54,$AT$2:$AU$41,2,FALSE))/(100*100)*'Formula Data'!$AB$22</f>
        <v>1.4314054955173805</v>
      </c>
      <c r="AC32" s="84">
        <f ca="1">(VLOOKUP(AC10,$AV$2:$AW$41,2,FALSE)*VLOOKUP(AC54,$AT$2:$AU$41,2,FALSE))/(100*100)*'Formula Data'!$AB$22</f>
        <v>1.6197598731366318</v>
      </c>
      <c r="AD32" s="84">
        <f ca="1">(VLOOKUP(AD10,$AV$2:$AW$41,2,FALSE)*VLOOKUP(AD54,$AT$2:$AU$41,2,FALSE))/(100*100)*'Formula Data'!$AB$22</f>
        <v>2.7831958105569603</v>
      </c>
      <c r="AE32" s="84">
        <f ca="1">(VLOOKUP(AE10,$AV$2:$AW$41,2,FALSE)*VLOOKUP(AE54,$AT$2:$AU$41,2,FALSE))/(100*100)*'Formula Data'!$AB$22</f>
        <v>1.363004571052195</v>
      </c>
      <c r="AF32" s="84">
        <f ca="1">(VLOOKUP(AF10,$AV$2:$AW$41,2,FALSE)*VLOOKUP(AF54,$AT$2:$AU$41,2,FALSE))/(100*100)*'Formula Data'!$AB$22</f>
        <v>2.0903536252720425</v>
      </c>
      <c r="AG32" s="84">
        <f ca="1">(VLOOKUP(AG10,$AV$2:$AW$41,2,FALSE)*VLOOKUP(AG54,$AT$2:$AU$41,2,FALSE))/(100*100)*'Formula Data'!$AB$22</f>
        <v>1.1707483335980089</v>
      </c>
      <c r="AH32" s="84">
        <f ca="1">(VLOOKUP(AH10,$AV$2:$AW$41,2,FALSE)*VLOOKUP(AH54,$AT$2:$AU$41,2,FALSE))/(100*100)*'Formula Data'!$AB$22</f>
        <v>2.0518084247637707</v>
      </c>
      <c r="AI32" s="84">
        <f ca="1">(VLOOKUP(AI10,$AV$2:$AW$41,2,FALSE)*VLOOKUP(AI54,$AT$2:$AU$41,2,FALSE))/(100*100)*'Formula Data'!$AB$22</f>
        <v>1.3838647573768037</v>
      </c>
      <c r="AJ32" s="84">
        <f ca="1">(VLOOKUP(AJ10,$AV$2:$AW$41,2,FALSE)*VLOOKUP(AJ54,$AT$2:$AU$41,2,FALSE))/(100*100)*'Formula Data'!$AB$22</f>
        <v>1.5697534719059925</v>
      </c>
      <c r="AK32" s="79">
        <f ca="1">(VLOOKUP(AK10,$AV$2:$AW$41,2,FALSE)*VLOOKUP(AK54,$AT$2:$AU$41,2,FALSE))/(100*100)*'Formula Data'!$AB$22</f>
        <v>1.66403529135112</v>
      </c>
      <c r="AL32" s="79">
        <f ca="1">(VLOOKUP(AL10,$AV$2:$AW$41,2,FALSE)*VLOOKUP(AL54,$AT$2:$AU$41,2,FALSE))/(100*100)*'Formula Data'!$AB$22</f>
        <v>1.2757650929828217</v>
      </c>
      <c r="AM32" s="79">
        <f ca="1">(VLOOKUP(AM10,$AV$2:$AW$41,2,FALSE)*VLOOKUP(AM54,$AT$2:$AU$41,2,FALSE))/(100*100)*'Formula Data'!$AB$22</f>
        <v>1.5051593972799084</v>
      </c>
      <c r="AN32" s="9">
        <f ca="1">IF(OR(Fixtures!$D$6&lt;=0,Fixtures!$D$6&gt;39),AVERAGE(B32:AM32),AVERAGE(OFFSET(A32,0,Fixtures!$D$6,1,38-Fixtures!$D$6+1)))</f>
        <v>1.6857688776139621</v>
      </c>
      <c r="AO32" s="41" t="str">
        <f t="shared" si="1"/>
        <v>LEI</v>
      </c>
      <c r="AP32" s="65">
        <f ca="1">AVERAGE(OFFSET(A32,0,Fixtures!$D$6,1,9))</f>
        <v>1.7058365976510794</v>
      </c>
      <c r="AQ32" s="65">
        <f ca="1">AVERAGE(OFFSET(A32,0,Fixtures!$D$6,1,6))</f>
        <v>1.8071625871032968</v>
      </c>
      <c r="AR32" s="65">
        <f ca="1">AVERAGE(OFFSET(A32,0,Fixtures!$D$6,1,3))</f>
        <v>2.0788513356270659</v>
      </c>
      <c r="AS32" s="64"/>
      <c r="AT32" s="72" t="str">
        <f>CONCATENATE("@",Schedule!A12)</f>
        <v>@MCI</v>
      </c>
      <c r="AU32" s="3">
        <f>VLOOKUP(RIGHT(AT32,3),'Team Ratings'!$A$2:$H$21,7,FALSE)*(1+Fixtures!$D$3)</f>
        <v>186.84694298854828</v>
      </c>
      <c r="AV32" s="72" t="str">
        <f>CONCATENATE("@",Schedule!A12)</f>
        <v>@MCI</v>
      </c>
      <c r="AW32" s="3">
        <f>VLOOKUP(RIGHT(AV32,3),'Team Ratings'!$A$2:$H$21,4,FALSE)*(1-Fixtures!$D$3)</f>
        <v>65.969326547774003</v>
      </c>
      <c r="AY32" s="62"/>
      <c r="BB32" s="62"/>
      <c r="BE32" s="62"/>
    </row>
    <row r="33" spans="1:57" x14ac:dyDescent="0.25">
      <c r="A33" s="41" t="str">
        <f t="shared" si="0"/>
        <v>LIV</v>
      </c>
      <c r="B33" s="9">
        <f ca="1">(VLOOKUP(B11,$AV$2:$AW$41,2,FALSE)*VLOOKUP(B55,$AT$2:$AU$41,2,FALSE))/(100*100)*'Formula Data'!$AB$22</f>
        <v>2.8836665407414284</v>
      </c>
      <c r="C33" s="9">
        <f ca="1">(VLOOKUP(C11,$AV$2:$AW$41,2,FALSE)*VLOOKUP(C55,$AT$2:$AU$41,2,FALSE))/(100*100)*'Formula Data'!$AB$22</f>
        <v>1.6297356415015911</v>
      </c>
      <c r="D33" s="9">
        <f ca="1">(VLOOKUP(D11,$AV$2:$AW$41,2,FALSE)*VLOOKUP(D55,$AT$2:$AU$41,2,FALSE))/(100*100)*'Formula Data'!$AB$22</f>
        <v>2.4637012954463549</v>
      </c>
      <c r="E33" s="9">
        <f ca="1">(VLOOKUP(E11,$AV$2:$AW$41,2,FALSE)*VLOOKUP(E55,$AT$2:$AU$41,2,FALSE))/(100*100)*'Formula Data'!$AB$22</f>
        <v>1.5009897428417831</v>
      </c>
      <c r="F33" s="9">
        <f ca="1">(VLOOKUP(F11,$AV$2:$AW$41,2,FALSE)*VLOOKUP(F55,$AT$2:$AU$41,2,FALSE))/(100*100)*'Formula Data'!$AB$22</f>
        <v>2.9267880681736149</v>
      </c>
      <c r="G33" s="9">
        <f ca="1">(VLOOKUP(G11,$AV$2:$AW$41,2,FALSE)*VLOOKUP(G55,$AT$2:$AU$41,2,FALSE))/(100*100)*'Formula Data'!$AB$22</f>
        <v>1.1671499347784018</v>
      </c>
      <c r="H33" s="9">
        <f ca="1">(VLOOKUP(H11,$AV$2:$AW$41,2,FALSE)*VLOOKUP(H55,$AT$2:$AU$41,2,FALSE))/(100*100)*'Formula Data'!$AB$22</f>
        <v>1.3275663394863526</v>
      </c>
      <c r="I33" s="9">
        <f ca="1">(VLOOKUP(I11,$AV$2:$AW$41,2,FALSE)*VLOOKUP(I55,$AT$2:$AU$41,2,FALSE))/(100*100)*'Formula Data'!$AB$22</f>
        <v>2.0041723151961754</v>
      </c>
      <c r="J33" s="9">
        <f ca="1">(VLOOKUP(J11,$AV$2:$AW$41,2,FALSE)*VLOOKUP(J55,$AT$2:$AU$41,2,FALSE))/(100*100)*'Formula Data'!$AB$22</f>
        <v>1.2008152481958045</v>
      </c>
      <c r="K33" s="9">
        <f ca="1">(VLOOKUP(K11,$AV$2:$AW$41,2,FALSE)*VLOOKUP(K55,$AT$2:$AU$41,2,FALSE))/(100*100)*'Formula Data'!$AB$22</f>
        <v>2.2712509264452656</v>
      </c>
      <c r="L33" s="9">
        <f ca="1">(VLOOKUP(L11,$AV$2:$AW$41,2,FALSE)*VLOOKUP(L55,$AT$2:$AU$41,2,FALSE))/(100*100)*'Formula Data'!$AB$22</f>
        <v>2.2204319184209043</v>
      </c>
      <c r="M33" s="9">
        <f ca="1">(VLOOKUP(M11,$AV$2:$AW$41,2,FALSE)*VLOOKUP(M55,$AT$2:$AU$41,2,FALSE))/(100*100)*'Formula Data'!$AB$22</f>
        <v>1.7059124207196092</v>
      </c>
      <c r="N33" s="9">
        <f ca="1">(VLOOKUP(N11,$AV$2:$AW$41,2,FALSE)*VLOOKUP(N55,$AT$2:$AU$41,2,FALSE))/(100*100)*'Formula Data'!$AB$22</f>
        <v>1.6369315085734792</v>
      </c>
      <c r="O33" s="9">
        <f ca="1">(VLOOKUP(O11,$AV$2:$AW$41,2,FALSE)*VLOOKUP(O55,$AT$2:$AU$41,2,FALSE))/(100*100)*'Formula Data'!$AB$22</f>
        <v>2.491229930453025</v>
      </c>
      <c r="P33" s="9">
        <f ca="1">(VLOOKUP(P11,$AV$2:$AW$41,2,FALSE)*VLOOKUP(P55,$AT$2:$AU$41,2,FALSE))/(100*100)*'Formula Data'!$AB$22</f>
        <v>2.0842890685319397</v>
      </c>
      <c r="Q33" s="9">
        <f ca="1">(VLOOKUP(Q11,$AV$2:$AW$41,2,FALSE)*VLOOKUP(Q55,$AT$2:$AU$41,2,FALSE))/(100*100)*'Formula Data'!$AB$22</f>
        <v>1.8707919968018925</v>
      </c>
      <c r="R33" s="9">
        <f ca="1">(VLOOKUP(R11,$AV$2:$AW$41,2,FALSE)*VLOOKUP(R55,$AT$2:$AU$41,2,FALSE))/(100*100)*'Formula Data'!$AB$22</f>
        <v>2.4265638022070521</v>
      </c>
      <c r="S33" s="91">
        <f ca="1">(VLOOKUP(S11,$AV$2:$AW$41,2,FALSE)*VLOOKUP(S55,$AT$2:$AU$41,2,FALSE))/(100*100)*'Formula Data'!$AB$22</f>
        <v>2.0242644054926955</v>
      </c>
      <c r="T33" s="9">
        <f ca="1">(VLOOKUP(T11,$AV$2:$AW$41,2,FALSE)*VLOOKUP(T55,$AT$2:$AU$41,2,FALSE))/(100*100)*'Formula Data'!$AB$22</f>
        <v>1.3416360126519851</v>
      </c>
      <c r="U33" s="9">
        <f ca="1">(VLOOKUP(U11,$AV$2:$AW$41,2,FALSE)*VLOOKUP(U55,$AT$2:$AU$41,2,FALSE))/(100*100)*'Formula Data'!$AB$22</f>
        <v>1.8190023886645168</v>
      </c>
      <c r="V33" s="9">
        <f ca="1">(VLOOKUP(V11,$AV$2:$AW$41,2,FALSE)*VLOOKUP(V55,$AT$2:$AU$41,2,FALSE))/(100*100)*'Formula Data'!$AB$22</f>
        <v>1.9831546552820829</v>
      </c>
      <c r="W33" s="9">
        <f ca="1">(VLOOKUP(W11,$AV$2:$AW$41,2,FALSE)*VLOOKUP(W55,$AT$2:$AU$41,2,FALSE))/(100*100)*'Formula Data'!$AB$22</f>
        <v>1.5204241739013762</v>
      </c>
      <c r="X33" s="9">
        <f ca="1">(VLOOKUP(X11,$AV$2:$AW$41,2,FALSE)*VLOOKUP(X55,$AT$2:$AU$41,2,FALSE))/(100*100)*'Formula Data'!$AB$22</f>
        <v>1.7938104324900292</v>
      </c>
      <c r="Y33" s="91">
        <f ca="1">(VLOOKUP(Y11,$AV$2:$AW$41,2,FALSE)*VLOOKUP(Y55,$AT$2:$AU$41,2,FALSE))/(100*100)*'Formula Data'!$AB$22</f>
        <v>1.217679284973767</v>
      </c>
      <c r="Z33" s="83">
        <f ca="1">(VLOOKUP(Z11,$AV$2:$AW$41,2,FALSE)*VLOOKUP(Z55,$AT$2:$AU$41,2,FALSE))/(100*100)*'Formula Data'!$AB$22</f>
        <v>2.4345433656999078</v>
      </c>
      <c r="AA33" s="83">
        <f ca="1">(VLOOKUP(AA11,$AV$2:$AW$41,2,FALSE)*VLOOKUP(AA55,$AT$2:$AU$41,2,FALSE))/(100*100)*'Formula Data'!$AB$22</f>
        <v>1.9303883454550059</v>
      </c>
      <c r="AB33" s="84">
        <f ca="1">(VLOOKUP(AB11,$AV$2:$AW$41,2,FALSE)*VLOOKUP(AB55,$AT$2:$AU$41,2,FALSE))/(100*100)*'Formula Data'!$AB$22</f>
        <v>3.0239011489458791</v>
      </c>
      <c r="AC33" s="84">
        <f ca="1">(VLOOKUP(AC11,$AV$2:$AW$41,2,FALSE)*VLOOKUP(AC55,$AT$2:$AU$41,2,FALSE))/(100*100)*'Formula Data'!$AB$22</f>
        <v>1.6243939502377784</v>
      </c>
      <c r="AD33" s="84">
        <f ca="1">(VLOOKUP(AD11,$AV$2:$AW$41,2,FALSE)*VLOOKUP(AD55,$AT$2:$AU$41,2,FALSE))/(100*100)*'Formula Data'!$AB$22</f>
        <v>2.7946398964571486</v>
      </c>
      <c r="AE33" s="84">
        <f ca="1">(VLOOKUP(AE11,$AV$2:$AW$41,2,FALSE)*VLOOKUP(AE55,$AT$2:$AU$41,2,FALSE))/(100*100)*'Formula Data'!$AB$22</f>
        <v>1.3952678888519594</v>
      </c>
      <c r="AF33" s="84">
        <f ca="1">(VLOOKUP(AF11,$AV$2:$AW$41,2,FALSE)*VLOOKUP(AF55,$AT$2:$AU$41,2,FALSE))/(100*100)*'Formula Data'!$AB$22</f>
        <v>2.445292747375198</v>
      </c>
      <c r="AG33" s="84">
        <f ca="1">(VLOOKUP(AG11,$AV$2:$AW$41,2,FALSE)*VLOOKUP(AG55,$AT$2:$AU$41,2,FALSE))/(100*100)*'Formula Data'!$AB$22</f>
        <v>1.1419744303990771</v>
      </c>
      <c r="AH33" s="84">
        <f ca="1">(VLOOKUP(AH11,$AV$2:$AW$41,2,FALSE)*VLOOKUP(AH55,$AT$2:$AU$41,2,FALSE))/(100*100)*'Formula Data'!$AB$22</f>
        <v>3.3169415077645619</v>
      </c>
      <c r="AI33" s="84">
        <f ca="1">(VLOOKUP(AI11,$AV$2:$AW$41,2,FALSE)*VLOOKUP(AI55,$AT$2:$AU$41,2,FALSE))/(100*100)*'Formula Data'!$AB$22</f>
        <v>1.6676828460057436</v>
      </c>
      <c r="AJ33" s="84">
        <f ca="1">(VLOOKUP(AJ11,$AV$2:$AW$41,2,FALSE)*VLOOKUP(AJ55,$AT$2:$AU$41,2,FALSE))/(100*100)*'Formula Data'!$AB$22</f>
        <v>2.242219245479701</v>
      </c>
      <c r="AK33" s="79">
        <f ca="1">(VLOOKUP(AK11,$AV$2:$AW$41,2,FALSE)*VLOOKUP(AK55,$AT$2:$AU$41,2,FALSE))/(100*100)*'Formula Data'!$AB$22</f>
        <v>1.6492545862078907</v>
      </c>
      <c r="AL33" s="79">
        <f ca="1">(VLOOKUP(AL11,$AV$2:$AW$41,2,FALSE)*VLOOKUP(AL55,$AT$2:$AU$41,2,FALSE))/(100*100)*'Formula Data'!$AB$22</f>
        <v>1.7435202729405754</v>
      </c>
      <c r="AM33" s="79">
        <f ca="1">(VLOOKUP(AM11,$AV$2:$AW$41,2,FALSE)*VLOOKUP(AM55,$AT$2:$AU$41,2,FALSE))/(100*100)*'Formula Data'!$AB$22</f>
        <v>1.9592548224963866</v>
      </c>
      <c r="AN33" s="9">
        <f ca="1">IF(OR(Fixtures!$D$6&lt;=0,Fixtures!$D$6&gt;39),AVERAGE(B33:AM33),AVERAGE(OFFSET(A33,0,Fixtures!$D$6,1,38-Fixtures!$D$6+1)))</f>
        <v>2.0356048243978244</v>
      </c>
      <c r="AO33" s="41" t="str">
        <f t="shared" si="1"/>
        <v>LIV</v>
      </c>
      <c r="AP33" s="65">
        <f ca="1">AVERAGE(OFFSET(A33,0,Fixtures!$D$6,1,9))</f>
        <v>2.0440881579424284</v>
      </c>
      <c r="AQ33" s="65">
        <f ca="1">AVERAGE(OFFSET(A33,0,Fixtures!$D$6,1,6))</f>
        <v>2.1269665528089483</v>
      </c>
      <c r="AR33" s="65">
        <f ca="1">AVERAGE(OFFSET(A33,0,Fixtures!$D$6,1,3))</f>
        <v>2.2117335108947689</v>
      </c>
      <c r="AS33" s="64"/>
      <c r="AT33" s="72" t="str">
        <f>CONCATENATE("@",Schedule!A13)</f>
        <v>@MUN</v>
      </c>
      <c r="AU33" s="3">
        <f ca="1">VLOOKUP(RIGHT(AT33,3),'Team Ratings'!$A$2:$H$21,7,FALSE)*(1+Fixtures!$D$3)</f>
        <v>130.81440226882464</v>
      </c>
      <c r="AV33" s="72" t="str">
        <f>CONCATENATE("@",Schedule!A13)</f>
        <v>@MUN</v>
      </c>
      <c r="AW33" s="3">
        <f ca="1">VLOOKUP(RIGHT(AV33,3),'Team Ratings'!$A$2:$H$21,4,FALSE)*(1-Fixtures!$D$3)</f>
        <v>69.36842990792006</v>
      </c>
      <c r="AY33" s="62"/>
      <c r="BB33" s="62"/>
      <c r="BE33" s="62"/>
    </row>
    <row r="34" spans="1:57" x14ac:dyDescent="0.25">
      <c r="A34" s="41" t="str">
        <f t="shared" si="0"/>
        <v>MCI</v>
      </c>
      <c r="B34" s="9">
        <f ca="1">(VLOOKUP(B12,$AV$2:$AW$41,2,FALSE)*VLOOKUP(B56,$AT$2:$AU$41,2,FALSE))/(100*100)*'Formula Data'!$AB$22</f>
        <v>2.4596616728053657</v>
      </c>
      <c r="C34" s="9">
        <f ca="1">(VLOOKUP(C12,$AV$2:$AW$41,2,FALSE)*VLOOKUP(C56,$AT$2:$AU$41,2,FALSE))/(100*100)*'Formula Data'!$AB$22</f>
        <v>2.7597723093596418</v>
      </c>
      <c r="D34" s="9">
        <f ca="1">(VLOOKUP(D12,$AV$2:$AW$41,2,FALSE)*VLOOKUP(D56,$AT$2:$AU$41,2,FALSE))/(100*100)*'Formula Data'!$AB$22</f>
        <v>2.2731790174439426</v>
      </c>
      <c r="E34" s="9">
        <f ca="1">(VLOOKUP(E12,$AV$2:$AW$41,2,FALSE)*VLOOKUP(E56,$AT$2:$AU$41,2,FALSE))/(100*100)*'Formula Data'!$AB$22</f>
        <v>3.0270664056800713</v>
      </c>
      <c r="F34" s="9">
        <f ca="1">(VLOOKUP(F12,$AV$2:$AW$41,2,FALSE)*VLOOKUP(F56,$AT$2:$AU$41,2,FALSE))/(100*100)*'Formula Data'!$AB$22</f>
        <v>2.3455938928048181</v>
      </c>
      <c r="G34" s="9">
        <f ca="1">(VLOOKUP(G12,$AV$2:$AW$41,2,FALSE)*VLOOKUP(G56,$AT$2:$AU$41,2,FALSE))/(100*100)*'Formula Data'!$AB$22</f>
        <v>2.9484912962508165</v>
      </c>
      <c r="H34" s="9">
        <f ca="1">(VLOOKUP(H12,$AV$2:$AW$41,2,FALSE)*VLOOKUP(H56,$AT$2:$AU$41,2,FALSE))/(100*100)*'Formula Data'!$AB$22</f>
        <v>1.6953748434211673</v>
      </c>
      <c r="I34" s="9">
        <f ca="1">(VLOOKUP(I12,$AV$2:$AW$41,2,FALSE)*VLOOKUP(I56,$AT$2:$AU$41,2,FALSE))/(100*100)*'Formula Data'!$AB$22</f>
        <v>2.2102500276146189</v>
      </c>
      <c r="J34" s="9">
        <f ca="1">(VLOOKUP(J12,$AV$2:$AW$41,2,FALSE)*VLOOKUP(J56,$AT$2:$AU$41,2,FALSE))/(100*100)*'Formula Data'!$AB$22</f>
        <v>1.9890176805562487</v>
      </c>
      <c r="K34" s="9">
        <f>(VLOOKUP(K12,$AV$2:$AW$41,2,FALSE)*VLOOKUP(K56,$AT$2:$AU$41,2,FALSE))/(100*100)*'Formula Data'!$AB$22</f>
        <v>4.0303795667443865</v>
      </c>
      <c r="L34" s="9">
        <f ca="1">(VLOOKUP(L12,$AV$2:$AW$41,2,FALSE)*VLOOKUP(L56,$AT$2:$AU$41,2,FALSE))/(100*100)*'Formula Data'!$AB$22</f>
        <v>2.9581871771030599</v>
      </c>
      <c r="M34" s="9">
        <f ca="1">(VLOOKUP(M12,$AV$2:$AW$41,2,FALSE)*VLOOKUP(M56,$AT$2:$AU$41,2,FALSE))/(100*100)*'Formula Data'!$AB$22</f>
        <v>1.3378584942859333</v>
      </c>
      <c r="N34" s="9">
        <f ca="1">(VLOOKUP(N12,$AV$2:$AW$41,2,FALSE)*VLOOKUP(N56,$AT$2:$AU$41,2,FALSE))/(100*100)*'Formula Data'!$AB$22</f>
        <v>2.1185325293843182</v>
      </c>
      <c r="O34" s="9">
        <f ca="1">(VLOOKUP(O12,$AV$2:$AW$41,2,FALSE)*VLOOKUP(O56,$AT$2:$AU$41,2,FALSE))/(100*100)*'Formula Data'!$AB$22</f>
        <v>2.3806692352427632</v>
      </c>
      <c r="P34" s="9">
        <f ca="1">(VLOOKUP(P12,$AV$2:$AW$41,2,FALSE)*VLOOKUP(P56,$AT$2:$AU$41,2,FALSE))/(100*100)*'Formula Data'!$AB$22</f>
        <v>1.8238363188742235</v>
      </c>
      <c r="Q34" s="9">
        <f ca="1">(VLOOKUP(Q12,$AV$2:$AW$41,2,FALSE)*VLOOKUP(Q56,$AT$2:$AU$41,2,FALSE))/(100*100)*'Formula Data'!$AB$22</f>
        <v>2.1796395555353563</v>
      </c>
      <c r="R34" s="9">
        <f>(VLOOKUP(R12,$AV$2:$AW$41,2,FALSE)*VLOOKUP(R56,$AT$2:$AU$41,2,FALSE))/(100*100)*'Formula Data'!$AB$22</f>
        <v>2.0039913182224152</v>
      </c>
      <c r="S34" s="9">
        <f ca="1">(VLOOKUP(S12,$AV$2:$AW$41,2,FALSE)*VLOOKUP(S56,$AT$2:$AU$41,2,FALSE))/(100*100)*'Formula Data'!$AB$22</f>
        <v>2.4352479923124428</v>
      </c>
      <c r="T34" s="9">
        <f ca="1">(VLOOKUP(T12,$AV$2:$AW$41,2,FALSE)*VLOOKUP(T56,$AT$2:$AU$41,2,FALSE))/(100*100)*'Formula Data'!$AB$22</f>
        <v>1.4795888614610258</v>
      </c>
      <c r="U34" s="9">
        <f>(VLOOKUP(U12,$AV$2:$AW$41,2,FALSE)*VLOOKUP(U56,$AT$2:$AU$41,2,FALSE))/(100*100)*'Formula Data'!$AB$22</f>
        <v>2.409709662239317</v>
      </c>
      <c r="V34" s="9">
        <f ca="1">(VLOOKUP(V12,$AV$2:$AW$41,2,FALSE)*VLOOKUP(V56,$AT$2:$AU$41,2,FALSE))/(100*100)*'Formula Data'!$AB$22</f>
        <v>2.5325969883205097</v>
      </c>
      <c r="W34" s="9">
        <f>(VLOOKUP(W12,$AV$2:$AW$41,2,FALSE)*VLOOKUP(W56,$AT$2:$AU$41,2,FALSE))/(100*100)*'Formula Data'!$AB$22</f>
        <v>2.6980226851759936</v>
      </c>
      <c r="X34" s="9">
        <f ca="1">(VLOOKUP(X12,$AV$2:$AW$41,2,FALSE)*VLOOKUP(X56,$AT$2:$AU$41,2,FALSE))/(100*100)*'Formula Data'!$AB$22</f>
        <v>2.97124863391736</v>
      </c>
      <c r="Y34" s="83">
        <f>(VLOOKUP(Y12,$AV$2:$AW$41,2,FALSE)*VLOOKUP(Y56,$AT$2:$AU$41,2,FALSE))/(100*100)*'Formula Data'!$AB$22</f>
        <v>1.6131114267883031</v>
      </c>
      <c r="Z34" s="83">
        <f ca="1">(VLOOKUP(Z12,$AV$2:$AW$41,2,FALSE)*VLOOKUP(Z56,$AT$2:$AU$41,2,FALSE))/(100*100)*'Formula Data'!$AB$22</f>
        <v>1.8474508847779418</v>
      </c>
      <c r="AA34" s="83">
        <f ca="1">(VLOOKUP(AA12,$AV$2:$AW$41,2,FALSE)*VLOOKUP(AA56,$AT$2:$AU$41,2,FALSE))/(100*100)*'Formula Data'!$AB$22</f>
        <v>3.6743094124623363</v>
      </c>
      <c r="AB34" s="84">
        <f ca="1">(VLOOKUP(AB12,$AV$2:$AW$41,2,FALSE)*VLOOKUP(AB56,$AT$2:$AU$41,2,FALSE))/(100*100)*'Formula Data'!$AB$22</f>
        <v>1.6302073336967591</v>
      </c>
      <c r="AC34" s="129">
        <f>(VLOOKUP(AC12,$AV$2:$AW$41,2,FALSE)*VLOOKUP(AC56,$AT$2:$AU$41,2,FALSE))/(100*100)*'Formula Data'!$AB$22</f>
        <v>2.9936166605544723</v>
      </c>
      <c r="AD34" s="84">
        <f ca="1">(VLOOKUP(AD12,$AV$2:$AW$41,2,FALSE)*VLOOKUP(AD56,$AT$2:$AU$41,2,FALSE))/(100*100)*'Formula Data'!$AB$22</f>
        <v>1.4590975537054864</v>
      </c>
      <c r="AE34" s="84">
        <f ca="1">(VLOOKUP(AE12,$AV$2:$AW$41,2,FALSE)*VLOOKUP(AE56,$AT$2:$AU$41,2,FALSE))/(100*100)*'Formula Data'!$AB$22</f>
        <v>2.7244962294293957</v>
      </c>
      <c r="AF34" s="84">
        <f ca="1">(VLOOKUP(AF12,$AV$2:$AW$41,2,FALSE)*VLOOKUP(AF56,$AT$2:$AU$41,2,FALSE))/(100*100)*'Formula Data'!$AB$22</f>
        <v>1.4181911973564443</v>
      </c>
      <c r="AG34" s="84">
        <f ca="1">(VLOOKUP(AG12,$AV$2:$AW$41,2,FALSE)*VLOOKUP(AG56,$AT$2:$AU$41,2,FALSE))/(100*100)*'Formula Data'!$AB$22</f>
        <v>1.998529355661703</v>
      </c>
      <c r="AH34" s="84">
        <f ca="1">(VLOOKUP(AH12,$AV$2:$AW$41,2,FALSE)*VLOOKUP(AH56,$AT$2:$AU$41,2,FALSE))/(100*100)*'Formula Data'!$AB$22</f>
        <v>1.9802740607053539</v>
      </c>
      <c r="AI34" s="84">
        <f ca="1">(VLOOKUP(AI12,$AV$2:$AW$41,2,FALSE)*VLOOKUP(AI56,$AT$2:$AU$41,2,FALSE))/(100*100)*'Formula Data'!$AB$22</f>
        <v>3.5563083637577075</v>
      </c>
      <c r="AJ34" s="84">
        <f ca="1">(VLOOKUP(AJ12,$AV$2:$AW$41,2,FALSE)*VLOOKUP(AJ56,$AT$2:$AU$41,2,FALSE))/(100*100)*'Formula Data'!$AB$22</f>
        <v>2.0263832963643451</v>
      </c>
      <c r="AK34" s="79">
        <f ca="1">(VLOOKUP(AK12,$AV$2:$AW$41,2,FALSE)*VLOOKUP(AK56,$AT$2:$AU$41,2,FALSE))/(100*100)*'Formula Data'!$AB$22</f>
        <v>3.3957365569224338</v>
      </c>
      <c r="AL34" s="79">
        <f ca="1">(VLOOKUP(AL12,$AV$2:$AW$41,2,FALSE)*VLOOKUP(AL56,$AT$2:$AU$41,2,FALSE))/(100*100)*'Formula Data'!$AB$22</f>
        <v>1.9737834297216204</v>
      </c>
      <c r="AM34" s="79">
        <f ca="1">(VLOOKUP(AM12,$AV$2:$AW$41,2,FALSE)*VLOOKUP(AM56,$AT$2:$AU$41,2,FALSE))/(100*100)*'Formula Data'!$AB$22</f>
        <v>3.5039118645602834</v>
      </c>
      <c r="AN34" s="9">
        <f ca="1">IF(OR(Fixtures!$D$6&lt;=0,Fixtures!$D$6&gt;39),AVERAGE(B34:AM34),AVERAGE(OFFSET(A34,0,Fixtures!$D$6,1,38-Fixtures!$D$6+1)))</f>
        <v>2.4036711908184776</v>
      </c>
      <c r="AO34" s="41" t="str">
        <f t="shared" si="1"/>
        <v>MCI</v>
      </c>
      <c r="AP34" s="65">
        <f ca="1">AVERAGE(OFFSET(A34,0,Fixtures!$D$6,1,9))</f>
        <v>2.2814222270693878</v>
      </c>
      <c r="AQ34" s="65">
        <f ca="1">AVERAGE(OFFSET(A34,0,Fixtures!$D$6,1,6))</f>
        <v>2.189482793436015</v>
      </c>
      <c r="AR34" s="65">
        <f ca="1">AVERAGE(OFFSET(A34,0,Fixtures!$D$6,1,3))</f>
        <v>1.8672616601637755</v>
      </c>
      <c r="AS34" s="64"/>
      <c r="AT34" s="72" t="str">
        <f>CONCATENATE("@",Schedule!A14)</f>
        <v>@NEW</v>
      </c>
      <c r="AU34" s="3">
        <f ca="1">VLOOKUP(RIGHT(AT34,3),'Team Ratings'!$A$2:$H$21,7,FALSE)*(1+Fixtures!$D$3)</f>
        <v>72.197267614892112</v>
      </c>
      <c r="AV34" s="72" t="str">
        <f>CONCATENATE("@",Schedule!A14)</f>
        <v>@NEW</v>
      </c>
      <c r="AW34" s="3">
        <f ca="1">VLOOKUP(RIGHT(AV34,3),'Team Ratings'!$A$2:$H$21,4,FALSE)*(1-Fixtures!$D$3)</f>
        <v>113.18179964011702</v>
      </c>
      <c r="AY34" s="62"/>
      <c r="BB34" s="62"/>
      <c r="BE34" s="62"/>
    </row>
    <row r="35" spans="1:57" x14ac:dyDescent="0.25">
      <c r="A35" s="41" t="str">
        <f t="shared" si="0"/>
        <v>MUN</v>
      </c>
      <c r="B35" s="9">
        <f ca="1">(VLOOKUP(B13,$AV$2:$AW$41,2,FALSE)*VLOOKUP(B57,$AT$2:$AU$41,2,FALSE))/(100*100)*'Formula Data'!$AB$22</f>
        <v>1.4832170229055135</v>
      </c>
      <c r="C35" s="9">
        <f ca="1">(VLOOKUP(C13,$AV$2:$AW$41,2,FALSE)*VLOOKUP(C57,$AT$2:$AU$41,2,FALSE))/(100*100)*'Formula Data'!$AB$22</f>
        <v>1.0358827895166449</v>
      </c>
      <c r="D35" s="9">
        <f ca="1">(VLOOKUP(D13,$AV$2:$AW$41,2,FALSE)*VLOOKUP(D57,$AT$2:$AU$41,2,FALSE))/(100*100)*'Formula Data'!$AB$22</f>
        <v>2.0802166084236298</v>
      </c>
      <c r="E35" s="9">
        <f ca="1">(VLOOKUP(E13,$AV$2:$AW$41,2,FALSE)*VLOOKUP(E57,$AT$2:$AU$41,2,FALSE))/(100*100)*'Formula Data'!$AB$22</f>
        <v>1.3864201545727508</v>
      </c>
      <c r="F35" s="9">
        <f ca="1">(VLOOKUP(F13,$AV$2:$AW$41,2,FALSE)*VLOOKUP(F57,$AT$2:$AU$41,2,FALSE))/(100*100)*'Formula Data'!$AB$22</f>
        <v>1.7049543620857213</v>
      </c>
      <c r="G35" s="9">
        <f ca="1">(VLOOKUP(G13,$AV$2:$AW$41,2,FALSE)*VLOOKUP(G57,$AT$2:$AU$41,2,FALSE))/(100*100)*'Formula Data'!$AB$22</f>
        <v>1.7220467531614454</v>
      </c>
      <c r="H35" s="9">
        <f ca="1">(VLOOKUP(H13,$AV$2:$AW$41,2,FALSE)*VLOOKUP(H57,$AT$2:$AU$41,2,FALSE))/(100*100)*'Formula Data'!$AB$22</f>
        <v>2.0958768059503634</v>
      </c>
      <c r="I35" s="9">
        <f ca="1">(VLOOKUP(I13,$AV$2:$AW$41,2,FALSE)*VLOOKUP(I57,$AT$2:$AU$41,2,FALSE))/(100*100)*'Formula Data'!$AB$22</f>
        <v>1.6667429395788884</v>
      </c>
      <c r="J35" s="9">
        <f ca="1">(VLOOKUP(J13,$AV$2:$AW$41,2,FALSE)*VLOOKUP(J57,$AT$2:$AU$41,2,FALSE))/(100*100)*'Formula Data'!$AB$22</f>
        <v>1.3992009657530664</v>
      </c>
      <c r="K35" s="9">
        <f ca="1">(VLOOKUP(K13,$AV$2:$AW$41,2,FALSE)*VLOOKUP(K57,$AT$2:$AU$41,2,FALSE))/(100*100)*'Formula Data'!$AB$22</f>
        <v>1.6421861559248183</v>
      </c>
      <c r="L35" s="9">
        <f ca="1">(VLOOKUP(L13,$AV$2:$AW$41,2,FALSE)*VLOOKUP(L57,$AT$2:$AU$41,2,FALSE))/(100*100)*'Formula Data'!$AB$22</f>
        <v>1.5914873942314849</v>
      </c>
      <c r="M35" s="9">
        <f ca="1">(VLOOKUP(M13,$AV$2:$AW$41,2,FALSE)*VLOOKUP(M57,$AT$2:$AU$41,2,FALSE))/(100*100)*'Formula Data'!$AB$22</f>
        <v>2.1192954840655198</v>
      </c>
      <c r="N35" s="9">
        <f ca="1">(VLOOKUP(N13,$AV$2:$AW$41,2,FALSE)*VLOOKUP(N57,$AT$2:$AU$41,2,FALSE))/(100*100)*'Formula Data'!$AB$22</f>
        <v>1.1293639794859041</v>
      </c>
      <c r="O35" s="9">
        <f ca="1">(VLOOKUP(O13,$AV$2:$AW$41,2,FALSE)*VLOOKUP(O57,$AT$2:$AU$41,2,FALSE))/(100*100)*'Formula Data'!$AB$22</f>
        <v>2.821730371967953</v>
      </c>
      <c r="P35" s="9">
        <f ca="1">(VLOOKUP(P13,$AV$2:$AW$41,2,FALSE)*VLOOKUP(P57,$AT$2:$AU$41,2,FALSE))/(100*100)*'Formula Data'!$AB$22</f>
        <v>1.9321587994568463</v>
      </c>
      <c r="Q35" s="9">
        <f ca="1">(VLOOKUP(Q13,$AV$2:$AW$41,2,FALSE)*VLOOKUP(Q57,$AT$2:$AU$41,2,FALSE))/(100*100)*'Formula Data'!$AB$22</f>
        <v>0.97148048186100355</v>
      </c>
      <c r="R35" s="9">
        <f ca="1">(VLOOKUP(R13,$AV$2:$AW$41,2,FALSE)*VLOOKUP(R57,$AT$2:$AU$41,2,FALSE))/(100*100)*'Formula Data'!$AB$22</f>
        <v>1.7731098829659637</v>
      </c>
      <c r="S35" s="9">
        <f ca="1">(VLOOKUP(S13,$AV$2:$AW$41,2,FALSE)*VLOOKUP(S57,$AT$2:$AU$41,2,FALSE))/(100*100)*'Formula Data'!$AB$22</f>
        <v>1.3818759645586995</v>
      </c>
      <c r="T35" s="9">
        <f ca="1">(VLOOKUP(T13,$AV$2:$AW$41,2,FALSE)*VLOOKUP(T57,$AT$2:$AU$41,2,FALSE))/(100*100)*'Formula Data'!$AB$22</f>
        <v>2.489825872704265</v>
      </c>
      <c r="U35" s="9">
        <f ca="1">(VLOOKUP(U13,$AV$2:$AW$41,2,FALSE)*VLOOKUP(U57,$AT$2:$AU$41,2,FALSE))/(100*100)*'Formula Data'!$AB$22</f>
        <v>1.276895699087395</v>
      </c>
      <c r="V35" s="9">
        <f ca="1">(VLOOKUP(V13,$AV$2:$AW$41,2,FALSE)*VLOOKUP(V57,$AT$2:$AU$41,2,FALSE))/(100*100)*'Formula Data'!$AB$22</f>
        <v>1.4030249692725576</v>
      </c>
      <c r="W35" s="9">
        <f ca="1">(VLOOKUP(W13,$AV$2:$AW$41,2,FALSE)*VLOOKUP(W57,$AT$2:$AU$41,2,FALSE))/(100*100)*'Formula Data'!$AB$22</f>
        <v>2.4531422823074442</v>
      </c>
      <c r="X35" s="9">
        <f ca="1">(VLOOKUP(X13,$AV$2:$AW$41,2,FALSE)*VLOOKUP(X57,$AT$2:$AU$41,2,FALSE))/(100*100)*'Formula Data'!$AB$22</f>
        <v>0.93665519195040003</v>
      </c>
      <c r="Y35" s="83">
        <f ca="1">(VLOOKUP(Y13,$AV$2:$AW$41,2,FALSE)*VLOOKUP(Y57,$AT$2:$AU$41,2,FALSE))/(100*100)*'Formula Data'!$AB$22</f>
        <v>1.9074614764145037</v>
      </c>
      <c r="Z35" s="83">
        <f ca="1">(VLOOKUP(Z13,$AV$2:$AW$41,2,FALSE)*VLOOKUP(Z57,$AT$2:$AU$41,2,FALSE))/(100*100)*'Formula Data'!$AB$22</f>
        <v>1.5474298460680744</v>
      </c>
      <c r="AA35" s="83">
        <f ca="1">(VLOOKUP(AA13,$AV$2:$AW$41,2,FALSE)*VLOOKUP(AA57,$AT$2:$AU$41,2,FALSE))/(100*100)*'Formula Data'!$AB$22</f>
        <v>0.99289734591195533</v>
      </c>
      <c r="AB35" s="84">
        <f ca="1">(VLOOKUP(AB13,$AV$2:$AW$41,2,FALSE)*VLOOKUP(AB57,$AT$2:$AU$41,2,FALSE))/(100*100)*'Formula Data'!$AB$22</f>
        <v>2.0642838482913906</v>
      </c>
      <c r="AC35" s="84">
        <f ca="1">(VLOOKUP(AC13,$AV$2:$AW$41,2,FALSE)*VLOOKUP(AC57,$AT$2:$AU$41,2,FALSE))/(100*100)*'Formula Data'!$AB$22</f>
        <v>1.1869578555391986</v>
      </c>
      <c r="AD35" s="84">
        <f ca="1">(VLOOKUP(AD13,$AV$2:$AW$41,2,FALSE)*VLOOKUP(AD57,$AT$2:$AU$41,2,FALSE))/(100*100)*'Formula Data'!$AB$22</f>
        <v>1.451223929693598</v>
      </c>
      <c r="AE35" s="84">
        <f ca="1">(VLOOKUP(AE13,$AV$2:$AW$41,2,FALSE)*VLOOKUP(AE57,$AT$2:$AU$41,2,FALSE))/(100*100)*'Formula Data'!$AB$22</f>
        <v>1.2934286178182197</v>
      </c>
      <c r="AF35" s="84">
        <f ca="1">(VLOOKUP(AF13,$AV$2:$AW$41,2,FALSE)*VLOOKUP(AF57,$AT$2:$AU$41,2,FALSE))/(100*100)*'Formula Data'!$AB$22</f>
        <v>1.6870745866394374</v>
      </c>
      <c r="AG35" s="84">
        <f ca="1">(VLOOKUP(AG13,$AV$2:$AW$41,2,FALSE)*VLOOKUP(AG57,$AT$2:$AU$41,2,FALSE))/(100*100)*'Formula Data'!$AB$22</f>
        <v>1.4187019356141082</v>
      </c>
      <c r="AH35" s="84">
        <f ca="1">(VLOOKUP(AH13,$AV$2:$AW$41,2,FALSE)*VLOOKUP(AH57,$AT$2:$AU$41,2,FALSE))/(100*100)*'Formula Data'!$AB$22</f>
        <v>2.3774070950865394</v>
      </c>
      <c r="AI35" s="84">
        <f ca="1">(VLOOKUP(AI13,$AV$2:$AW$41,2,FALSE)*VLOOKUP(AI57,$AT$2:$AU$41,2,FALSE))/(100*100)*'Formula Data'!$AB$22</f>
        <v>1.8889269432182167</v>
      </c>
      <c r="AJ35" s="84">
        <f ca="1">(VLOOKUP(AJ13,$AV$2:$AW$41,2,FALSE)*VLOOKUP(AJ57,$AT$2:$AU$41,2,FALSE))/(100*100)*'Formula Data'!$AB$22</f>
        <v>2.071072082756825</v>
      </c>
      <c r="AK35" s="79">
        <f ca="1">(VLOOKUP(AK13,$AV$2:$AW$41,2,FALSE)*VLOOKUP(AK57,$AT$2:$AU$41,2,FALSE))/(100*100)*'Formula Data'!$AB$22</f>
        <v>1.3925416965480495</v>
      </c>
      <c r="AL35" s="79">
        <f ca="1">(VLOOKUP(AL13,$AV$2:$AW$41,2,FALSE)*VLOOKUP(AL57,$AT$2:$AU$41,2,FALSE))/(100*100)*'Formula Data'!$AB$22</f>
        <v>2.572440211512776</v>
      </c>
      <c r="AM35" s="79">
        <f ca="1">(VLOOKUP(AM13,$AV$2:$AW$41,2,FALSE)*VLOOKUP(AM57,$AT$2:$AU$41,2,FALSE))/(100*100)*'Formula Data'!$AB$22</f>
        <v>1.1413330853631687</v>
      </c>
      <c r="AN35" s="9">
        <f ca="1">IF(OR(Fixtures!$D$6&lt;=0,Fixtures!$D$6&gt;39),AVERAGE(B35:AM35),AVERAGE(OFFSET(A35,0,Fixtures!$D$6,1,38-Fixtures!$D$6+1)))</f>
        <v>1.7294150184250938</v>
      </c>
      <c r="AO35" s="41" t="str">
        <f t="shared" si="1"/>
        <v>MUN</v>
      </c>
      <c r="AP35" s="65">
        <f ca="1">AVERAGE(OFFSET(A35,0,Fixtures!$D$6,1,9))</f>
        <v>1.7947574554319745</v>
      </c>
      <c r="AQ35" s="65">
        <f ca="1">AVERAGE(OFFSET(A35,0,Fixtures!$D$6,1,6))</f>
        <v>1.6861271846783532</v>
      </c>
      <c r="AR35" s="65">
        <f ca="1">AVERAGE(OFFSET(A35,0,Fixtures!$D$6,1,3))</f>
        <v>1.4772423780504182</v>
      </c>
      <c r="AS35" s="64"/>
      <c r="AT35" s="72" t="str">
        <f>CONCATENATE("@",Schedule!A15)</f>
        <v>@NOR</v>
      </c>
      <c r="AU35" s="3">
        <f ca="1">VLOOKUP(RIGHT(AT35,3),'Team Ratings'!$A$2:$H$21,7,FALSE)*(1+Fixtures!$D$3)</f>
        <v>85.931814964379299</v>
      </c>
      <c r="AV35" s="72" t="str">
        <f>CONCATENATE("@",Schedule!A15)</f>
        <v>@NOR</v>
      </c>
      <c r="AW35" s="3">
        <f ca="1">VLOOKUP(RIGHT(AV35,3),'Team Ratings'!$A$2:$H$21,4,FALSE)*(1-Fixtures!$D$3)</f>
        <v>111.51424737315324</v>
      </c>
      <c r="AY35" s="62"/>
      <c r="BB35" s="62"/>
      <c r="BE35" s="62"/>
    </row>
    <row r="36" spans="1:57" x14ac:dyDescent="0.25">
      <c r="A36" s="41" t="str">
        <f t="shared" si="0"/>
        <v>NEW</v>
      </c>
      <c r="B36" s="9">
        <f ca="1">(VLOOKUP(B14,$AV$2:$AW$41,2,FALSE)*VLOOKUP(B58,$AT$2:$AU$41,2,FALSE))/(100*100)*'Formula Data'!$AB$22</f>
        <v>1.1567272106330229</v>
      </c>
      <c r="C36" s="9">
        <f ca="1">(VLOOKUP(C14,$AV$2:$AW$41,2,FALSE)*VLOOKUP(C58,$AT$2:$AU$41,2,FALSE))/(100*100)*'Formula Data'!$AB$22</f>
        <v>0.90633256978180832</v>
      </c>
      <c r="D36" s="9">
        <f ca="1">(VLOOKUP(D14,$AV$2:$AW$41,2,FALSE)*VLOOKUP(D58,$AT$2:$AU$41,2,FALSE))/(100*100)*'Formula Data'!$AB$22</f>
        <v>0.71385115432076984</v>
      </c>
      <c r="E36" s="9">
        <f ca="1">(VLOOKUP(E14,$AV$2:$AW$41,2,FALSE)*VLOOKUP(E58,$AT$2:$AU$41,2,FALSE))/(100*100)*'Formula Data'!$AB$22</f>
        <v>1.1392908643340616</v>
      </c>
      <c r="F36" s="9">
        <f ca="1">(VLOOKUP(F14,$AV$2:$AW$41,2,FALSE)*VLOOKUP(F58,$AT$2:$AU$41,2,FALSE))/(100*100)*'Formula Data'!$AB$22</f>
        <v>0.51694572144398454</v>
      </c>
      <c r="G36" s="9">
        <f ca="1">(VLOOKUP(G14,$AV$2:$AW$41,2,FALSE)*VLOOKUP(G58,$AT$2:$AU$41,2,FALSE))/(100*100)*'Formula Data'!$AB$22</f>
        <v>1.1696521221239795</v>
      </c>
      <c r="H36" s="9">
        <f ca="1">(VLOOKUP(H14,$AV$2:$AW$41,2,FALSE)*VLOOKUP(H58,$AT$2:$AU$41,2,FALSE))/(100*100)*'Formula Data'!$AB$22</f>
        <v>0.62990870097285012</v>
      </c>
      <c r="I36" s="9">
        <f ca="1">(VLOOKUP(I14,$AV$2:$AW$41,2,FALSE)*VLOOKUP(I58,$AT$2:$AU$41,2,FALSE))/(100*100)*'Formula Data'!$AB$22</f>
        <v>0.84220816127901721</v>
      </c>
      <c r="J36" s="9">
        <f ca="1">(VLOOKUP(J14,$AV$2:$AW$41,2,FALSE)*VLOOKUP(J58,$AT$2:$AU$41,2,FALSE))/(100*100)*'Formula Data'!$AB$22</f>
        <v>0.54798610973743822</v>
      </c>
      <c r="K36" s="9">
        <f ca="1">(VLOOKUP(K14,$AV$2:$AW$41,2,FALSE)*VLOOKUP(K58,$AT$2:$AU$41,2,FALSE))/(100*100)*'Formula Data'!$AB$22</f>
        <v>0.85403598360876309</v>
      </c>
      <c r="L36" s="9">
        <f ca="1">(VLOOKUP(L14,$AV$2:$AW$41,2,FALSE)*VLOOKUP(L58,$AT$2:$AU$41,2,FALSE))/(100*100)*'Formula Data'!$AB$22</f>
        <v>0.95040812117812368</v>
      </c>
      <c r="M36" s="9">
        <f ca="1">(VLOOKUP(M14,$AV$2:$AW$41,2,FALSE)*VLOOKUP(M58,$AT$2:$AU$41,2,FALSE))/(100*100)*'Formula Data'!$AB$22</f>
        <v>1.3121054967692307</v>
      </c>
      <c r="N36" s="9">
        <f ca="1">(VLOOKUP(N14,$AV$2:$AW$41,2,FALSE)*VLOOKUP(N58,$AT$2:$AU$41,2,FALSE))/(100*100)*'Formula Data'!$AB$22</f>
        <v>1.0425103173598058</v>
      </c>
      <c r="O36" s="9">
        <f ca="1">(VLOOKUP(O14,$AV$2:$AW$41,2,FALSE)*VLOOKUP(O58,$AT$2:$AU$41,2,FALSE))/(100*100)*'Formula Data'!$AB$22</f>
        <v>0.80093935074451394</v>
      </c>
      <c r="P36" s="9">
        <f ca="1">(VLOOKUP(P14,$AV$2:$AW$41,2,FALSE)*VLOOKUP(P58,$AT$2:$AU$41,2,FALSE))/(100*100)*'Formula Data'!$AB$22</f>
        <v>0.62330287833295428</v>
      </c>
      <c r="Q36" s="9">
        <f ca="1">(VLOOKUP(Q14,$AV$2:$AW$41,2,FALSE)*VLOOKUP(Q58,$AT$2:$AU$41,2,FALSE))/(100*100)*'Formula Data'!$AB$22</f>
        <v>1.1430373323974672</v>
      </c>
      <c r="R36" s="9">
        <f ca="1">(VLOOKUP(R14,$AV$2:$AW$41,2,FALSE)*VLOOKUP(R58,$AT$2:$AU$41,2,FALSE))/(100*100)*'Formula Data'!$AB$22</f>
        <v>0.70472653549163133</v>
      </c>
      <c r="S36" s="9">
        <f ca="1">(VLOOKUP(S14,$AV$2:$AW$41,2,FALSE)*VLOOKUP(S58,$AT$2:$AU$41,2,FALSE))/(100*100)*'Formula Data'!$AB$22</f>
        <v>1.1480842519669254</v>
      </c>
      <c r="T36" s="9">
        <f ca="1">(VLOOKUP(T14,$AV$2:$AW$41,2,FALSE)*VLOOKUP(T58,$AT$2:$AU$41,2,FALSE))/(100*100)*'Formula Data'!$AB$22</f>
        <v>0.56379224019504459</v>
      </c>
      <c r="U36" s="9">
        <f ca="1">(VLOOKUP(U14,$AV$2:$AW$41,2,FALSE)*VLOOKUP(U58,$AT$2:$AU$41,2,FALSE))/(100*100)*'Formula Data'!$AB$22</f>
        <v>0.97859017440629026</v>
      </c>
      <c r="V36" s="9">
        <f ca="1">(VLOOKUP(V14,$AV$2:$AW$41,2,FALSE)*VLOOKUP(V58,$AT$2:$AU$41,2,FALSE))/(100*100)*'Formula Data'!$AB$22</f>
        <v>0.94097472614462818</v>
      </c>
      <c r="W36" s="9">
        <f ca="1">(VLOOKUP(W14,$AV$2:$AW$41,2,FALSE)*VLOOKUP(W58,$AT$2:$AU$41,2,FALSE))/(100*100)*'Formula Data'!$AB$22</f>
        <v>0.57171003861413061</v>
      </c>
      <c r="X36" s="9">
        <f ca="1">(VLOOKUP(X14,$AV$2:$AW$41,2,FALSE)*VLOOKUP(X58,$AT$2:$AU$41,2,FALSE))/(100*100)*'Formula Data'!$AB$22</f>
        <v>0.81859653429913637</v>
      </c>
      <c r="Y36" s="83">
        <f ca="1">(VLOOKUP(Y14,$AV$2:$AW$41,2,FALSE)*VLOOKUP(Y58,$AT$2:$AU$41,2,FALSE))/(100*100)*'Formula Data'!$AB$22</f>
        <v>0.65508929030503715</v>
      </c>
      <c r="Z36" s="83">
        <f ca="1">(VLOOKUP(Z14,$AV$2:$AW$41,2,FALSE)*VLOOKUP(Z58,$AT$2:$AU$41,2,FALSE))/(100*100)*'Formula Data'!$AB$22</f>
        <v>1.353904209180232</v>
      </c>
      <c r="AA36" s="83">
        <f ca="1">(VLOOKUP(AA14,$AV$2:$AW$41,2,FALSE)*VLOOKUP(AA58,$AT$2:$AU$41,2,FALSE))/(100*100)*'Formula Data'!$AB$22</f>
        <v>0.77433805009318046</v>
      </c>
      <c r="AB36" s="84">
        <f ca="1">(VLOOKUP(AB14,$AV$2:$AW$41,2,FALSE)*VLOOKUP(AB58,$AT$2:$AU$41,2,FALSE))/(100*100)*'Formula Data'!$AB$22</f>
        <v>0.76855226784562758</v>
      </c>
      <c r="AC36" s="84">
        <f ca="1">(VLOOKUP(AC14,$AV$2:$AW$41,2,FALSE)*VLOOKUP(AC58,$AT$2:$AU$41,2,FALSE))/(100*100)*'Formula Data'!$AB$22</f>
        <v>1.0527396394381161</v>
      </c>
      <c r="AD36" s="84">
        <f ca="1">(VLOOKUP(AD14,$AV$2:$AW$41,2,FALSE)*VLOOKUP(AD58,$AT$2:$AU$41,2,FALSE))/(100*100)*'Formula Data'!$AB$22</f>
        <v>0.76517375143962663</v>
      </c>
      <c r="AE36" s="84">
        <f ca="1">(VLOOKUP(AE14,$AV$2:$AW$41,2,FALSE)*VLOOKUP(AE58,$AT$2:$AU$41,2,FALSE))/(100*100)*'Formula Data'!$AB$22</f>
        <v>0.93110676886774679</v>
      </c>
      <c r="AF36" s="84">
        <f ca="1">(VLOOKUP(AF14,$AV$2:$AW$41,2,FALSE)*VLOOKUP(AF58,$AT$2:$AU$41,2,FALSE))/(100*100)*'Formula Data'!$AB$22</f>
        <v>1.5573302271671177</v>
      </c>
      <c r="AG36" s="84">
        <f ca="1">(VLOOKUP(AG14,$AV$2:$AW$41,2,FALSE)*VLOOKUP(AG58,$AT$2:$AU$41,2,FALSE))/(100*100)*'Formula Data'!$AB$22</f>
        <v>0.8783516135397329</v>
      </c>
      <c r="AH36" s="84">
        <f ca="1">(VLOOKUP(AH14,$AV$2:$AW$41,2,FALSE)*VLOOKUP(AH58,$AT$2:$AU$41,2,FALSE))/(100*100)*'Formula Data'!$AB$22</f>
        <v>1.4197454649697898</v>
      </c>
      <c r="AI36" s="84">
        <f ca="1">(VLOOKUP(AI14,$AV$2:$AW$41,2,FALSE)*VLOOKUP(AI58,$AT$2:$AU$41,2,FALSE))/(100*100)*'Formula Data'!$AB$22</f>
        <v>0.53616601165541833</v>
      </c>
      <c r="AJ36" s="84">
        <f ca="1">(VLOOKUP(AJ14,$AV$2:$AW$41,2,FALSE)*VLOOKUP(AJ58,$AT$2:$AU$41,2,FALSE))/(100*100)*'Formula Data'!$AB$22</f>
        <v>0.76266578521536343</v>
      </c>
      <c r="AK36" s="79">
        <f ca="1">(VLOOKUP(AK14,$AV$2:$AW$41,2,FALSE)*VLOOKUP(AK58,$AT$2:$AU$41,2,FALSE))/(100*100)*'Formula Data'!$AB$22</f>
        <v>1.0663702428742365</v>
      </c>
      <c r="AL36" s="79">
        <f ca="1">(VLOOKUP(AL14,$AV$2:$AW$41,2,FALSE)*VLOOKUP(AL58,$AT$2:$AU$41,2,FALSE))/(100*100)*'Formula Data'!$AB$22</f>
        <v>0.78299026357059764</v>
      </c>
      <c r="AM36" s="79">
        <f ca="1">(VLOOKUP(AM14,$AV$2:$AW$41,2,FALSE)*VLOOKUP(AM58,$AT$2:$AU$41,2,FALSE))/(100*100)*'Formula Data'!$AB$22</f>
        <v>0.77222755919410047</v>
      </c>
      <c r="AN36" s="9">
        <f ca="1">IF(OR(Fixtures!$D$6&lt;=0,Fixtures!$D$6&gt;39),AVERAGE(B36:AM36),AVERAGE(OFFSET(A36,0,Fixtures!$D$6,1,38-Fixtures!$D$6+1)))</f>
        <v>0.947212768849373</v>
      </c>
      <c r="AO36" s="41" t="str">
        <f t="shared" si="1"/>
        <v>NEW</v>
      </c>
      <c r="AP36" s="65">
        <f ca="1">AVERAGE(OFFSET(A36,0,Fixtures!$D$6,1,9))</f>
        <v>0.96665556992218116</v>
      </c>
      <c r="AQ36" s="65">
        <f ca="1">AVERAGE(OFFSET(A36,0,Fixtures!$D$6,1,6))</f>
        <v>1.0146456396065722</v>
      </c>
      <c r="AR36" s="65">
        <f ca="1">AVERAGE(OFFSET(A36,0,Fixtures!$D$6,1,3))</f>
        <v>1.0845369158248304</v>
      </c>
      <c r="AS36" s="64"/>
      <c r="AT36" s="72" t="str">
        <f>CONCATENATE("@",Schedule!A16)</f>
        <v>@SHU</v>
      </c>
      <c r="AU36" s="3">
        <f>VLOOKUP(RIGHT(AT36,3),'Team Ratings'!$A$2:$H$21,7,FALSE)*(1+Fixtures!$D$3)</f>
        <v>92.20279989177439</v>
      </c>
      <c r="AV36" s="72" t="str">
        <f>CONCATENATE("@",Schedule!A16)</f>
        <v>@SHU</v>
      </c>
      <c r="AW36" s="3">
        <f>VLOOKUP(RIGHT(AV36,3),'Team Ratings'!$A$2:$H$21,4,FALSE)*(1-Fixtures!$D$3)</f>
        <v>76.690558940801111</v>
      </c>
      <c r="AY36" s="62"/>
      <c r="BB36" s="62"/>
      <c r="BE36" s="62"/>
    </row>
    <row r="37" spans="1:57" x14ac:dyDescent="0.25">
      <c r="A37" s="41" t="str">
        <f t="shared" si="0"/>
        <v>NOR</v>
      </c>
      <c r="B37" s="9">
        <f ca="1">(VLOOKUP(B15,$AV$2:$AW$41,2,FALSE)*VLOOKUP(B59,$AT$2:$AU$41,2,FALSE))/(100*100)*'Formula Data'!$AB$22</f>
        <v>0.61528760781784919</v>
      </c>
      <c r="C37" s="9">
        <f ca="1">(VLOOKUP(C15,$AV$2:$AW$41,2,FALSE)*VLOOKUP(C59,$AT$2:$AU$41,2,FALSE))/(100*100)*'Formula Data'!$AB$22</f>
        <v>1.63556345842614</v>
      </c>
      <c r="D37" s="9">
        <f ca="1">(VLOOKUP(D15,$AV$2:$AW$41,2,FALSE)*VLOOKUP(D59,$AT$2:$AU$41,2,FALSE))/(100*100)*'Formula Data'!$AB$22</f>
        <v>0.97432338147608533</v>
      </c>
      <c r="E37" s="9">
        <f ca="1">(VLOOKUP(E15,$AV$2:$AW$41,2,FALSE)*VLOOKUP(E59,$AT$2:$AU$41,2,FALSE))/(100*100)*'Formula Data'!$AB$22</f>
        <v>1.1312103284207367</v>
      </c>
      <c r="F37" s="9">
        <f ca="1">(VLOOKUP(F15,$AV$2:$AW$41,2,FALSE)*VLOOKUP(F59,$AT$2:$AU$41,2,FALSE))/(100*100)*'Formula Data'!$AB$22</f>
        <v>0.9533071591156852</v>
      </c>
      <c r="G37" s="9">
        <f ca="1">(VLOOKUP(G15,$AV$2:$AW$41,2,FALSE)*VLOOKUP(G59,$AT$2:$AU$41,2,FALSE))/(100*100)*'Formula Data'!$AB$22</f>
        <v>0.83879116549645671</v>
      </c>
      <c r="H37" s="9">
        <f ca="1">(VLOOKUP(H15,$AV$2:$AW$41,2,FALSE)*VLOOKUP(H59,$AT$2:$AU$41,2,FALSE))/(100*100)*'Formula Data'!$AB$22</f>
        <v>0.91475887457743454</v>
      </c>
      <c r="I37" s="9">
        <f ca="1">(VLOOKUP(I15,$AV$2:$AW$41,2,FALSE)*VLOOKUP(I59,$AT$2:$AU$41,2,FALSE))/(100*100)*'Formula Data'!$AB$22</f>
        <v>1.8535911031036809</v>
      </c>
      <c r="J37" s="9">
        <f ca="1">(VLOOKUP(J15,$AV$2:$AW$41,2,FALSE)*VLOOKUP(J59,$AT$2:$AU$41,2,FALSE))/(100*100)*'Formula Data'!$AB$22</f>
        <v>1.0454460511022361</v>
      </c>
      <c r="K37" s="9">
        <f ca="1">(VLOOKUP(K15,$AV$2:$AW$41,2,FALSE)*VLOOKUP(K59,$AT$2:$AU$41,2,FALSE))/(100*100)*'Formula Data'!$AB$22</f>
        <v>1.0024267990661515</v>
      </c>
      <c r="L37" s="9">
        <f ca="1">(VLOOKUP(L15,$AV$2:$AW$41,2,FALSE)*VLOOKUP(L59,$AT$2:$AU$41,2,FALSE))/(100*100)*'Formula Data'!$AB$22</f>
        <v>0.9319435024460756</v>
      </c>
      <c r="M37" s="9">
        <f ca="1">(VLOOKUP(M15,$AV$2:$AW$41,2,FALSE)*VLOOKUP(M59,$AT$2:$AU$41,2,FALSE))/(100*100)*'Formula Data'!$AB$22</f>
        <v>1.356025442220036</v>
      </c>
      <c r="N37" s="9">
        <f ca="1">(VLOOKUP(N15,$AV$2:$AW$41,2,FALSE)*VLOOKUP(N59,$AT$2:$AU$41,2,FALSE))/(100*100)*'Formula Data'!$AB$22</f>
        <v>0.77971111012001049</v>
      </c>
      <c r="O37" s="9">
        <f ca="1">(VLOOKUP(O15,$AV$2:$AW$41,2,FALSE)*VLOOKUP(O59,$AT$2:$AU$41,2,FALSE))/(100*100)*'Formula Data'!$AB$22</f>
        <v>1.3767788160431209</v>
      </c>
      <c r="P37" s="9">
        <f ca="1">(VLOOKUP(P15,$AV$2:$AW$41,2,FALSE)*VLOOKUP(P59,$AT$2:$AU$41,2,FALSE))/(100*100)*'Formula Data'!$AB$22</f>
        <v>0.91073764141660052</v>
      </c>
      <c r="Q37" s="9">
        <f ca="1">(VLOOKUP(Q15,$AV$2:$AW$41,2,FALSE)*VLOOKUP(Q59,$AT$2:$AU$41,2,FALSE))/(100*100)*'Formula Data'!$AB$22</f>
        <v>1.1082371565807057</v>
      </c>
      <c r="R37" s="9">
        <f ca="1">(VLOOKUP(R15,$AV$2:$AW$41,2,FALSE)*VLOOKUP(R59,$AT$2:$AU$41,2,FALSE))/(100*100)*'Formula Data'!$AB$22</f>
        <v>0.74974025644824094</v>
      </c>
      <c r="S37" s="9">
        <f ca="1">(VLOOKUP(S15,$AV$2:$AW$41,2,FALSE)*VLOOKUP(S59,$AT$2:$AU$41,2,FALSE))/(100*100)*'Formula Data'!$AB$22</f>
        <v>1.0165047035831589</v>
      </c>
      <c r="T37" s="9">
        <f ca="1">(VLOOKUP(T15,$AV$2:$AW$41,2,FALSE)*VLOOKUP(T59,$AT$2:$AU$41,2,FALSE))/(100*100)*'Formula Data'!$AB$22</f>
        <v>1.2408337136479186</v>
      </c>
      <c r="U37" s="9">
        <f ca="1">(VLOOKUP(U15,$AV$2:$AW$41,2,FALSE)*VLOOKUP(U59,$AT$2:$AU$41,2,FALSE))/(100*100)*'Formula Data'!$AB$22</f>
        <v>1.2692326651886692</v>
      </c>
      <c r="V37" s="9">
        <f ca="1">(VLOOKUP(V15,$AV$2:$AW$41,2,FALSE)*VLOOKUP(V59,$AT$2:$AU$41,2,FALSE))/(100*100)*'Formula Data'!$AB$22</f>
        <v>1.366491652146538</v>
      </c>
      <c r="W37" s="9">
        <f ca="1">(VLOOKUP(W15,$AV$2:$AW$41,2,FALSE)*VLOOKUP(W59,$AT$2:$AU$41,2,FALSE))/(100*100)*'Formula Data'!$AB$22</f>
        <v>0.67104603904428328</v>
      </c>
      <c r="X37" s="9">
        <f ca="1">(VLOOKUP(X15,$AV$2:$AW$41,2,FALSE)*VLOOKUP(X59,$AT$2:$AU$41,2,FALSE))/(100*100)*'Formula Data'!$AB$22</f>
        <v>1.5617157059675384</v>
      </c>
      <c r="Y37" s="83">
        <f ca="1">(VLOOKUP(Y15,$AV$2:$AW$41,2,FALSE)*VLOOKUP(Y59,$AT$2:$AU$41,2,FALSE))/(100*100)*'Formula Data'!$AB$22</f>
        <v>0.84965161884530749</v>
      </c>
      <c r="Z37" s="83">
        <f ca="1">(VLOOKUP(Z15,$AV$2:$AW$41,2,FALSE)*VLOOKUP(Z59,$AT$2:$AU$41,2,FALSE))/(100*100)*'Formula Data'!$AB$22</f>
        <v>1.0948813234092343</v>
      </c>
      <c r="AA37" s="83">
        <f ca="1">(VLOOKUP(AA15,$AV$2:$AW$41,2,FALSE)*VLOOKUP(AA59,$AT$2:$AU$41,2,FALSE))/(100*100)*'Formula Data'!$AB$22</f>
        <v>0.91913334007357717</v>
      </c>
      <c r="AB37" s="84">
        <f ca="1">(VLOOKUP(AB15,$AV$2:$AW$41,2,FALSE)*VLOOKUP(AB59,$AT$2:$AU$41,2,FALSE))/(100*100)*'Formula Data'!$AB$22</f>
        <v>0.68047009082839571</v>
      </c>
      <c r="AC37" s="84">
        <f ca="1">(VLOOKUP(AC15,$AV$2:$AW$41,2,FALSE)*VLOOKUP(AC59,$AT$2:$AU$41,2,FALSE))/(100*100)*'Formula Data'!$AB$22</f>
        <v>1.1199823583979895</v>
      </c>
      <c r="AD37" s="84">
        <f ca="1">(VLOOKUP(AD15,$AV$2:$AW$41,2,FALSE)*VLOOKUP(AD59,$AT$2:$AU$41,2,FALSE))/(100*100)*'Formula Data'!$AB$22</f>
        <v>0.74187776597551347</v>
      </c>
      <c r="AE37" s="84">
        <f ca="1">(VLOOKUP(AE15,$AV$2:$AW$41,2,FALSE)*VLOOKUP(AE59,$AT$2:$AU$41,2,FALSE))/(100*100)*'Formula Data'!$AB$22</f>
        <v>1.3604846248322058</v>
      </c>
      <c r="AF37" s="84">
        <f ca="1">(VLOOKUP(AF15,$AV$2:$AW$41,2,FALSE)*VLOOKUP(AF59,$AT$2:$AU$41,2,FALSE))/(100*100)*'Formula Data'!$AB$22</f>
        <v>1.1647536336360653</v>
      </c>
      <c r="AG37" s="84">
        <f ca="1">(VLOOKUP(AG15,$AV$2:$AW$41,2,FALSE)*VLOOKUP(AG59,$AT$2:$AU$41,2,FALSE))/(100*100)*'Formula Data'!$AB$22</f>
        <v>0.92164532313630398</v>
      </c>
      <c r="AH37" s="84">
        <f ca="1">(VLOOKUP(AH15,$AV$2:$AW$41,2,FALSE)*VLOOKUP(AH59,$AT$2:$AU$41,2,FALSE))/(100*100)*'Formula Data'!$AB$22</f>
        <v>1.3921625159996933</v>
      </c>
      <c r="AI37" s="84">
        <f ca="1">(VLOOKUP(AI15,$AV$2:$AW$41,2,FALSE)*VLOOKUP(AI59,$AT$2:$AU$41,2,FALSE))/(100*100)*'Formula Data'!$AB$22</f>
        <v>0.90775256875886678</v>
      </c>
      <c r="AJ37" s="84">
        <f ca="1">(VLOOKUP(AJ15,$AV$2:$AW$41,2,FALSE)*VLOOKUP(AJ59,$AT$2:$AU$41,2,FALSE))/(100*100)*'Formula Data'!$AB$22</f>
        <v>1.6898327128260384</v>
      </c>
      <c r="AK37" s="79">
        <f ca="1">(VLOOKUP(AK15,$AV$2:$AW$41,2,FALSE)*VLOOKUP(AK59,$AT$2:$AU$41,2,FALSE))/(100*100)*'Formula Data'!$AB$22</f>
        <v>0.65223300743440427</v>
      </c>
      <c r="AL37" s="79">
        <f ca="1">(VLOOKUP(AL15,$AV$2:$AW$41,2,FALSE)*VLOOKUP(AL59,$AT$2:$AU$41,2,FALSE))/(100*100)*'Formula Data'!$AB$22</f>
        <v>1.2530090250008801</v>
      </c>
      <c r="AM37" s="79">
        <f ca="1">(VLOOKUP(AM15,$AV$2:$AW$41,2,FALSE)*VLOOKUP(AM59,$AT$2:$AU$41,2,FALSE))/(100*100)*'Formula Data'!$AB$22</f>
        <v>0.63816429659810325</v>
      </c>
      <c r="AN37" s="9">
        <f ca="1">IF(OR(Fixtures!$D$6&lt;=0,Fixtures!$D$6&gt;39),AVERAGE(B37:AM37),AVERAGE(OFFSET(A37,0,Fixtures!$D$6,1,38-Fixtures!$D$6+1)))</f>
        <v>1.0721915474198076</v>
      </c>
      <c r="AO37" s="41" t="str">
        <f t="shared" si="1"/>
        <v>NOR</v>
      </c>
      <c r="AP37" s="65">
        <f ca="1">AVERAGE(OFFSET(A37,0,Fixtures!$D$6,1,9))</f>
        <v>1.1204167975111079</v>
      </c>
      <c r="AQ37" s="65">
        <f ca="1">AVERAGE(OFFSET(A37,0,Fixtures!$D$6,1,6))</f>
        <v>1.0814460720564416</v>
      </c>
      <c r="AR37" s="65">
        <f ca="1">AVERAGE(OFFSET(A37,0,Fixtures!$D$6,1,3))</f>
        <v>1.0890386748145948</v>
      </c>
      <c r="AS37" s="64"/>
      <c r="AT37" s="72" t="str">
        <f>CONCATENATE("@",Schedule!A17)</f>
        <v>@SOU</v>
      </c>
      <c r="AU37" s="3">
        <f ca="1">VLOOKUP(RIGHT(AT37,3),'Team Ratings'!$A$2:$H$21,7,FALSE)*(1+Fixtures!$D$3)</f>
        <v>111.78710543281636</v>
      </c>
      <c r="AV37" s="72" t="str">
        <f>CONCATENATE("@",Schedule!A17)</f>
        <v>@SOU</v>
      </c>
      <c r="AW37" s="3">
        <f ca="1">VLOOKUP(RIGHT(AV37,3),'Team Ratings'!$A$2:$H$21,4,FALSE)*(1-Fixtures!$D$3)</f>
        <v>94.146208407829945</v>
      </c>
      <c r="AY37" s="62"/>
      <c r="BB37" s="62"/>
      <c r="BE37" s="62"/>
    </row>
    <row r="38" spans="1:57" x14ac:dyDescent="0.25">
      <c r="A38" s="41" t="str">
        <f t="shared" si="0"/>
        <v>SHU</v>
      </c>
      <c r="B38" s="9">
        <f ca="1">(VLOOKUP(B16,$AV$2:$AW$41,2,FALSE)*VLOOKUP(B60,$AT$2:$AU$41,2,FALSE))/(100*100)*'Formula Data'!$AB$22</f>
        <v>1.1217388238265693</v>
      </c>
      <c r="C38" s="9">
        <f ca="1">(VLOOKUP(C16,$AV$2:$AW$41,2,FALSE)*VLOOKUP(C60,$AT$2:$AU$41,2,FALSE))/(100*100)*'Formula Data'!$AB$22</f>
        <v>1.4662131413013324</v>
      </c>
      <c r="D38" s="9">
        <f ca="1">(VLOOKUP(D16,$AV$2:$AW$41,2,FALSE)*VLOOKUP(D60,$AT$2:$AU$41,2,FALSE))/(100*100)*'Formula Data'!$AB$22</f>
        <v>1.2017145141935301</v>
      </c>
      <c r="E38" s="9">
        <f ca="1">(VLOOKUP(E16,$AV$2:$AW$41,2,FALSE)*VLOOKUP(E60,$AT$2:$AU$41,2,FALSE))/(100*100)*'Formula Data'!$AB$22</f>
        <v>0.69983055160900565</v>
      </c>
      <c r="F38" s="9">
        <f ca="1">(VLOOKUP(F16,$AV$2:$AW$41,2,FALSE)*VLOOKUP(F60,$AT$2:$AU$41,2,FALSE))/(100*100)*'Formula Data'!$AB$22</f>
        <v>1.4597677434281771</v>
      </c>
      <c r="G38" s="9">
        <f ca="1">(VLOOKUP(G16,$AV$2:$AW$41,2,FALSE)*VLOOKUP(G60,$AT$2:$AU$41,2,FALSE))/(100*100)*'Formula Data'!$AB$22</f>
        <v>0.83661153310434888</v>
      </c>
      <c r="H38" s="9">
        <f ca="1">(VLOOKUP(H16,$AV$2:$AW$41,2,FALSE)*VLOOKUP(H60,$AT$2:$AU$41,2,FALSE))/(100*100)*'Formula Data'!$AB$22</f>
        <v>0.98620827994604443</v>
      </c>
      <c r="I38" s="9">
        <f ca="1">(VLOOKUP(I16,$AV$2:$AW$41,2,FALSE)*VLOOKUP(I60,$AT$2:$AU$41,2,FALSE))/(100*100)*'Formula Data'!$AB$22</f>
        <v>0.9739969821795621</v>
      </c>
      <c r="J38" s="9">
        <f>(VLOOKUP(J16,$AV$2:$AW$41,2,FALSE)*VLOOKUP(J60,$AT$2:$AU$41,2,FALSE))/(100*100)*'Formula Data'!$AB$22</f>
        <v>1.4772510242391443</v>
      </c>
      <c r="K38" s="9">
        <f ca="1">(VLOOKUP(K16,$AV$2:$AW$41,2,FALSE)*VLOOKUP(K60,$AT$2:$AU$41,2,FALSE))/(100*100)*'Formula Data'!$AB$22</f>
        <v>1.2137618597968705</v>
      </c>
      <c r="L38" s="9">
        <f ca="1">(VLOOKUP(L16,$AV$2:$AW$41,2,FALSE)*VLOOKUP(L60,$AT$2:$AU$41,2,FALSE))/(100*100)*'Formula Data'!$AB$22</f>
        <v>1.3444489732078122</v>
      </c>
      <c r="M38" s="9">
        <f ca="1">(VLOOKUP(M16,$AV$2:$AW$41,2,FALSE)*VLOOKUP(M60,$AT$2:$AU$41,2,FALSE))/(100*100)*'Formula Data'!$AB$22</f>
        <v>0.91165604057810123</v>
      </c>
      <c r="N38" s="9">
        <f ca="1">(VLOOKUP(N16,$AV$2:$AW$41,2,FALSE)*VLOOKUP(N60,$AT$2:$AU$41,2,FALSE))/(100*100)*'Formula Data'!$AB$22</f>
        <v>1.0755801864392278</v>
      </c>
      <c r="O38" s="9">
        <f ca="1">(VLOOKUP(O16,$AV$2:$AW$41,2,FALSE)*VLOOKUP(O60,$AT$2:$AU$41,2,FALSE))/(100*100)*'Formula Data'!$AB$22</f>
        <v>0.73012827254952994</v>
      </c>
      <c r="P38" s="9">
        <f ca="1">(VLOOKUP(P16,$AV$2:$AW$41,2,FALSE)*VLOOKUP(P60,$AT$2:$AU$41,2,FALSE))/(100*100)*'Formula Data'!$AB$22</f>
        <v>1.7549208093658368</v>
      </c>
      <c r="Q38" s="9">
        <f ca="1">(VLOOKUP(Q16,$AV$2:$AW$41,2,FALSE)*VLOOKUP(Q60,$AT$2:$AU$41,2,FALSE))/(100*100)*'Formula Data'!$AB$22</f>
        <v>1.1574731749232086</v>
      </c>
      <c r="R38" s="9">
        <f>(VLOOKUP(R16,$AV$2:$AW$41,2,FALSE)*VLOOKUP(R60,$AT$2:$AU$41,2,FALSE))/(100*100)*'Formula Data'!$AB$22</f>
        <v>1.9888593023606753</v>
      </c>
      <c r="S38" s="9">
        <f ca="1">(VLOOKUP(S16,$AV$2:$AW$41,2,FALSE)*VLOOKUP(S60,$AT$2:$AU$41,2,FALSE))/(100*100)*'Formula Data'!$AB$22</f>
        <v>0.99995328042464726</v>
      </c>
      <c r="T38" s="9">
        <f ca="1">(VLOOKUP(T16,$AV$2:$AW$41,2,FALSE)*VLOOKUP(T60,$AT$2:$AU$41,2,FALSE))/(100*100)*'Formula Data'!$AB$22</f>
        <v>1.4549831462188521</v>
      </c>
      <c r="U38" s="9">
        <f>(VLOOKUP(U16,$AV$2:$AW$41,2,FALSE)*VLOOKUP(U60,$AT$2:$AU$41,2,FALSE))/(100*100)*'Formula Data'!$AB$22</f>
        <v>0.68473515847070865</v>
      </c>
      <c r="V38" s="9">
        <f ca="1">(VLOOKUP(V16,$AV$2:$AW$41,2,FALSE)*VLOOKUP(V60,$AT$2:$AU$41,2,FALSE))/(100*100)*'Formula Data'!$AB$22</f>
        <v>0.66018901384817841</v>
      </c>
      <c r="W38" s="9">
        <f ca="1">(VLOOKUP(W16,$AV$2:$AW$41,2,FALSE)*VLOOKUP(W60,$AT$2:$AU$41,2,FALSE))/(100*100)*'Formula Data'!$AB$22</f>
        <v>1.8131504325360659</v>
      </c>
      <c r="X38" s="9">
        <f>(VLOOKUP(X16,$AV$2:$AW$41,2,FALSE)*VLOOKUP(X60,$AT$2:$AU$41,2,FALSE))/(100*100)*'Formula Data'!$AB$22</f>
        <v>0.98890357820967512</v>
      </c>
      <c r="Y38" s="83">
        <f>(VLOOKUP(Y16,$AV$2:$AW$41,2,FALSE)*VLOOKUP(Y60,$AT$2:$AU$41,2,FALSE))/(100*100)*'Formula Data'!$AB$22</f>
        <v>1.0228759774685896</v>
      </c>
      <c r="Z38" s="83">
        <f ca="1">(VLOOKUP(Z16,$AV$2:$AW$41,2,FALSE)*VLOOKUP(Z60,$AT$2:$AU$41,2,FALSE))/(100*100)*'Formula Data'!$AB$22</f>
        <v>0.98151458219345378</v>
      </c>
      <c r="AA38" s="83">
        <f ca="1">(VLOOKUP(AA16,$AV$2:$AW$41,2,FALSE)*VLOOKUP(AA60,$AT$2:$AU$41,2,FALSE))/(100*100)*'Formula Data'!$AB$22</f>
        <v>1.6756839220125299</v>
      </c>
      <c r="AB38" s="84">
        <f ca="1">(VLOOKUP(AB16,$AV$2:$AW$41,2,FALSE)*VLOOKUP(AB60,$AT$2:$AU$41,2,FALSE))/(100*100)*'Formula Data'!$AB$22</f>
        <v>1.4937573695232385</v>
      </c>
      <c r="AC38" s="129">
        <f>(VLOOKUP(AC16,$AV$2:$AW$41,2,FALSE)*VLOOKUP(AC60,$AT$2:$AU$41,2,FALSE))/(100*100)*'Formula Data'!$AB$22</f>
        <v>1.3313851528199561</v>
      </c>
      <c r="AD38" s="84">
        <f ca="1">(VLOOKUP(AD16,$AV$2:$AW$41,2,FALSE)*VLOOKUP(AD60,$AT$2:$AU$41,2,FALSE))/(100*100)*'Formula Data'!$AB$22</f>
        <v>1.7290648662433117</v>
      </c>
      <c r="AE38" s="84">
        <f ca="1">(VLOOKUP(AE16,$AV$2:$AW$41,2,FALSE)*VLOOKUP(AE60,$AT$2:$AU$41,2,FALSE))/(100*100)*'Formula Data'!$AB$22</f>
        <v>1.1747816988316759</v>
      </c>
      <c r="AF38" s="84">
        <f ca="1">(VLOOKUP(AF16,$AV$2:$AW$41,2,FALSE)*VLOOKUP(AF60,$AT$2:$AU$41,2,FALSE))/(100*100)*'Formula Data'!$AB$22</f>
        <v>0.72001648844278898</v>
      </c>
      <c r="AG38" s="84">
        <f ca="1">(VLOOKUP(AG16,$AV$2:$AW$41,2,FALSE)*VLOOKUP(AG60,$AT$2:$AU$41,2,FALSE))/(100*100)*'Formula Data'!$AB$22</f>
        <v>1.3618565544438301</v>
      </c>
      <c r="AH38" s="84">
        <f ca="1">(VLOOKUP(AH16,$AV$2:$AW$41,2,FALSE)*VLOOKUP(AH60,$AT$2:$AU$41,2,FALSE))/(100*100)*'Formula Data'!$AB$22</f>
        <v>0.90000303165151074</v>
      </c>
      <c r="AI38" s="84">
        <f ca="1">(VLOOKUP(AI16,$AV$2:$AW$41,2,FALSE)*VLOOKUP(AI60,$AT$2:$AU$41,2,FALSE))/(100*100)*'Formula Data'!$AB$22</f>
        <v>1.0906854441789275</v>
      </c>
      <c r="AJ38" s="84">
        <f ca="1">(VLOOKUP(AJ16,$AV$2:$AW$41,2,FALSE)*VLOOKUP(AJ60,$AT$2:$AU$41,2,FALSE))/(100*100)*'Formula Data'!$AB$22</f>
        <v>1.0454258857369096</v>
      </c>
      <c r="AK38" s="79">
        <f ca="1">(VLOOKUP(AK16,$AV$2:$AW$41,2,FALSE)*VLOOKUP(AK60,$AT$2:$AU$41,2,FALSE))/(100*100)*'Formula Data'!$AB$22</f>
        <v>0.80445351776591678</v>
      </c>
      <c r="AL38" s="79">
        <f ca="1">(VLOOKUP(AL16,$AV$2:$AW$41,2,FALSE)*VLOOKUP(AL60,$AT$2:$AU$41,2,FALSE))/(100*100)*'Formula Data'!$AB$22</f>
        <v>1.2497530309336569</v>
      </c>
      <c r="AM38" s="79">
        <f ca="1">(VLOOKUP(AM16,$AV$2:$AW$41,2,FALSE)*VLOOKUP(AM60,$AT$2:$AU$41,2,FALSE))/(100*100)*'Formula Data'!$AB$22</f>
        <v>0.97719989436101107</v>
      </c>
      <c r="AN38" s="9">
        <f ca="1">IF(OR(Fixtures!$D$6&lt;=0,Fixtures!$D$6&gt;39),AVERAGE(B38:AM38),AVERAGE(OFFSET(A38,0,Fixtures!$D$6,1,38-Fixtures!$D$6+1)))</f>
        <v>1.1053240412589538</v>
      </c>
      <c r="AO38" s="41" t="str">
        <f t="shared" si="1"/>
        <v>SHU</v>
      </c>
      <c r="AP38" s="65">
        <f ca="1">AVERAGE(OFFSET(A38,0,Fixtures!$D$6,1,9))</f>
        <v>1.1195600575809475</v>
      </c>
      <c r="AQ38" s="65">
        <f ca="1">AVERAGE(OFFSET(A38,0,Fixtures!$D$6,1,6))</f>
        <v>1.1627346806320074</v>
      </c>
      <c r="AR38" s="65">
        <f ca="1">AVERAGE(OFFSET(A38,0,Fixtures!$D$6,1,3))</f>
        <v>1.2079543511725921</v>
      </c>
      <c r="AS38" s="64"/>
      <c r="AT38" s="72" t="str">
        <f>CONCATENATE("@",Schedule!A18)</f>
        <v>@TOT</v>
      </c>
      <c r="AU38" s="3">
        <f ca="1">VLOOKUP(RIGHT(AT38,3),'Team Ratings'!$A$2:$H$21,7,FALSE)*(1+Fixtures!$D$3)</f>
        <v>109.01163198349775</v>
      </c>
      <c r="AV38" s="72" t="str">
        <f>CONCATENATE("@",Schedule!A18)</f>
        <v>@TOT</v>
      </c>
      <c r="AW38" s="3">
        <f ca="1">VLOOKUP(RIGHT(AV38,3),'Team Ratings'!$A$2:$H$21,4,FALSE)*(1-Fixtures!$D$3)</f>
        <v>87.831527702575485</v>
      </c>
      <c r="AY38" s="62"/>
      <c r="BB38" s="62"/>
      <c r="BE38" s="62"/>
    </row>
    <row r="39" spans="1:57" x14ac:dyDescent="0.25">
      <c r="A39" s="41" t="str">
        <f t="shared" si="0"/>
        <v>SOU</v>
      </c>
      <c r="B39" s="9">
        <f ca="1">(VLOOKUP(B17,$AV$2:$AW$41,2,FALSE)*VLOOKUP(B61,$AT$2:$AU$41,2,FALSE))/(100*100)*'Formula Data'!$AB$22</f>
        <v>1.0911678810966055</v>
      </c>
      <c r="C39" s="9">
        <f ca="1">(VLOOKUP(C17,$AV$2:$AW$41,2,FALSE)*VLOOKUP(C61,$AT$2:$AU$41,2,FALSE))/(100*100)*'Formula Data'!$AB$22</f>
        <v>1.1956835269476471</v>
      </c>
      <c r="D39" s="9">
        <f ca="1">(VLOOKUP(D17,$AV$2:$AW$41,2,FALSE)*VLOOKUP(D61,$AT$2:$AU$41,2,FALSE))/(100*100)*'Formula Data'!$AB$22</f>
        <v>1.2123480297553624</v>
      </c>
      <c r="E39" s="9">
        <f ca="1">(VLOOKUP(E17,$AV$2:$AW$41,2,FALSE)*VLOOKUP(E61,$AT$2:$AU$41,2,FALSE))/(100*100)*'Formula Data'!$AB$22</f>
        <v>1.3040384439958503</v>
      </c>
      <c r="F39" s="9">
        <f ca="1">(VLOOKUP(F17,$AV$2:$AW$41,2,FALSE)*VLOOKUP(F61,$AT$2:$AU$41,2,FALSE))/(100*100)*'Formula Data'!$AB$22</f>
        <v>0.96509503584608747</v>
      </c>
      <c r="G39" s="9">
        <f ca="1">(VLOOKUP(G17,$AV$2:$AW$41,2,FALSE)*VLOOKUP(G61,$AT$2:$AU$41,2,FALSE))/(100*100)*'Formula Data'!$AB$22</f>
        <v>2.0316070171617544</v>
      </c>
      <c r="H39" s="9">
        <f ca="1">(VLOOKUP(H17,$AV$2:$AW$41,2,FALSE)*VLOOKUP(H61,$AT$2:$AU$41,2,FALSE))/(100*100)*'Formula Data'!$AB$22</f>
        <v>1.1052960435712305</v>
      </c>
      <c r="I39" s="9">
        <f ca="1">(VLOOKUP(I17,$AV$2:$AW$41,2,FALSE)*VLOOKUP(I61,$AT$2:$AU$41,2,FALSE))/(100*100)*'Formula Data'!$AB$22</f>
        <v>1.2674792289197405</v>
      </c>
      <c r="J39" s="9">
        <f ca="1">(VLOOKUP(J17,$AV$2:$AW$41,2,FALSE)*VLOOKUP(J61,$AT$2:$AU$41,2,FALSE))/(100*100)*'Formula Data'!$AB$22</f>
        <v>0.88521092937282686</v>
      </c>
      <c r="K39" s="9">
        <f ca="1">(VLOOKUP(K17,$AV$2:$AW$41,2,FALSE)*VLOOKUP(K61,$AT$2:$AU$41,2,FALSE))/(100*100)*'Formula Data'!$AB$22</f>
        <v>1.4569642923639918</v>
      </c>
      <c r="L39" s="9">
        <f ca="1">(VLOOKUP(L17,$AV$2:$AW$41,2,FALSE)*VLOOKUP(L61,$AT$2:$AU$41,2,FALSE))/(100*100)*'Formula Data'!$AB$22</f>
        <v>0.83017610575131817</v>
      </c>
      <c r="M39" s="9">
        <f ca="1">(VLOOKUP(M17,$AV$2:$AW$41,2,FALSE)*VLOOKUP(M61,$AT$2:$AU$41,2,FALSE))/(100*100)*'Formula Data'!$AB$22</f>
        <v>1.5152064145334705</v>
      </c>
      <c r="N39" s="9">
        <f ca="1">(VLOOKUP(N17,$AV$2:$AW$41,2,FALSE)*VLOOKUP(N61,$AT$2:$AU$41,2,FALSE))/(100*100)*'Formula Data'!$AB$22</f>
        <v>1.1989513191570271</v>
      </c>
      <c r="O39" s="9">
        <f ca="1">(VLOOKUP(O17,$AV$2:$AW$41,2,FALSE)*VLOOKUP(O61,$AT$2:$AU$41,2,FALSE))/(100*100)*'Formula Data'!$AB$22</f>
        <v>1.7640283653018209</v>
      </c>
      <c r="P39" s="9">
        <f ca="1">(VLOOKUP(P17,$AV$2:$AW$41,2,FALSE)*VLOOKUP(P61,$AT$2:$AU$41,2,FALSE))/(100*100)*'Formula Data'!$AB$22</f>
        <v>2.0963263233849272</v>
      </c>
      <c r="Q39" s="9">
        <f ca="1">(VLOOKUP(Q17,$AV$2:$AW$41,2,FALSE)*VLOOKUP(Q61,$AT$2:$AU$41,2,FALSE))/(100*100)*'Formula Data'!$AB$22</f>
        <v>1.4243108211679754</v>
      </c>
      <c r="R39" s="9">
        <f ca="1">(VLOOKUP(R17,$AV$2:$AW$41,2,FALSE)*VLOOKUP(R61,$AT$2:$AU$41,2,FALSE))/(100*100)*'Formula Data'!$AB$22</f>
        <v>2.198272056872189</v>
      </c>
      <c r="S39" s="9">
        <f ca="1">(VLOOKUP(S17,$AV$2:$AW$41,2,FALSE)*VLOOKUP(S61,$AT$2:$AU$41,2,FALSE))/(100*100)*'Formula Data'!$AB$22</f>
        <v>1.6141775805579237</v>
      </c>
      <c r="T39" s="9">
        <f ca="1">(VLOOKUP(T17,$AV$2:$AW$41,2,FALSE)*VLOOKUP(T61,$AT$2:$AU$41,2,FALSE))/(100*100)*'Formula Data'!$AB$22</f>
        <v>0.84847783092974371</v>
      </c>
      <c r="U39" s="9">
        <f ca="1">(VLOOKUP(U17,$AV$2:$AW$41,2,FALSE)*VLOOKUP(U61,$AT$2:$AU$41,2,FALSE))/(100*100)*'Formula Data'!$AB$22</f>
        <v>1.7776436638151931</v>
      </c>
      <c r="V39" s="9">
        <f ca="1">(VLOOKUP(V17,$AV$2:$AW$41,2,FALSE)*VLOOKUP(V61,$AT$2:$AU$41,2,FALSE))/(100*100)*'Formula Data'!$AB$22</f>
        <v>1.6511212502730728</v>
      </c>
      <c r="W39" s="9">
        <f ca="1">(VLOOKUP(W17,$AV$2:$AW$41,2,FALSE)*VLOOKUP(W61,$AT$2:$AU$41,2,FALSE))/(100*100)*'Formula Data'!$AB$22</f>
        <v>0.97532320397920125</v>
      </c>
      <c r="X39" s="9">
        <f ca="1">(VLOOKUP(X17,$AV$2:$AW$41,2,FALSE)*VLOOKUP(X61,$AT$2:$AU$41,2,FALSE))/(100*100)*'Formula Data'!$AB$22</f>
        <v>1.3223521290631119</v>
      </c>
      <c r="Y39" s="83">
        <f ca="1">(VLOOKUP(Y17,$AV$2:$AW$41,2,FALSE)*VLOOKUP(Y61,$AT$2:$AU$41,2,FALSE))/(100*100)*'Formula Data'!$AB$22</f>
        <v>1.1899928658597574</v>
      </c>
      <c r="Z39" s="83">
        <f ca="1">(VLOOKUP(Z17,$AV$2:$AW$41,2,FALSE)*VLOOKUP(Z61,$AT$2:$AU$41,2,FALSE))/(100*100)*'Formula Data'!$AB$22</f>
        <v>0.80041624531206124</v>
      </c>
      <c r="AA39" s="83">
        <f ca="1">(VLOOKUP(AA17,$AV$2:$AW$41,2,FALSE)*VLOOKUP(AA61,$AT$2:$AU$41,2,FALSE))/(100*100)*'Formula Data'!$AB$22</f>
        <v>1.6300162174406083</v>
      </c>
      <c r="AB39" s="84">
        <f ca="1">(VLOOKUP(AB17,$AV$2:$AW$41,2,FALSE)*VLOOKUP(AB61,$AT$2:$AU$41,2,FALSE))/(100*100)*'Formula Data'!$AB$22</f>
        <v>2.4113023116976389</v>
      </c>
      <c r="AC39" s="84">
        <f ca="1">(VLOOKUP(AC17,$AV$2:$AW$41,2,FALSE)*VLOOKUP(AC61,$AT$2:$AU$41,2,FALSE))/(100*100)*'Formula Data'!$AB$22</f>
        <v>1.47157055046816</v>
      </c>
      <c r="AD39" s="84">
        <f ca="1">(VLOOKUP(AD17,$AV$2:$AW$41,2,FALSE)*VLOOKUP(AD61,$AT$2:$AU$41,2,FALSE))/(100*100)*'Formula Data'!$AB$22</f>
        <v>2.1276741896459876</v>
      </c>
      <c r="AE39" s="84">
        <f ca="1">(VLOOKUP(AE17,$AV$2:$AW$41,2,FALSE)*VLOOKUP(AE61,$AT$2:$AU$41,2,FALSE))/(100*100)*'Formula Data'!$AB$22</f>
        <v>1.4033258859023068</v>
      </c>
      <c r="AF39" s="129">
        <f ca="1">(VLOOKUP(AF17,$AV$2:$AW$41,2,FALSE)*VLOOKUP(AF61,$AT$2:$AU$41,2,FALSE))/(100*100)*'Formula Data'!$AB$22</f>
        <v>1.7910260446666704</v>
      </c>
      <c r="AG39" s="84">
        <f ca="1">(VLOOKUP(AG17,$AV$2:$AW$41,2,FALSE)*VLOOKUP(AG61,$AT$2:$AU$41,2,FALSE))/(100*100)*'Formula Data'!$AB$22</f>
        <v>1.1808784924747726</v>
      </c>
      <c r="AH39" s="84">
        <f ca="1">(VLOOKUP(AH17,$AV$2:$AW$41,2,FALSE)*VLOOKUP(AH61,$AT$2:$AU$41,2,FALSE))/(100*100)*'Formula Data'!$AB$22</f>
        <v>1.2401396147643151</v>
      </c>
      <c r="AI39" s="84">
        <f ca="1">(VLOOKUP(AI17,$AV$2:$AW$41,2,FALSE)*VLOOKUP(AI61,$AT$2:$AU$41,2,FALSE))/(100*100)*'Formula Data'!$AB$22</f>
        <v>1.0143117320430668</v>
      </c>
      <c r="AJ39" s="84">
        <f ca="1">(VLOOKUP(AJ17,$AV$2:$AW$41,2,FALSE)*VLOOKUP(AJ61,$AT$2:$AU$41,2,FALSE))/(100*100)*'Formula Data'!$AB$22</f>
        <v>0.87295135507160238</v>
      </c>
      <c r="AK39" s="79">
        <f ca="1">(VLOOKUP(AK17,$AV$2:$AW$41,2,FALSE)*VLOOKUP(AK61,$AT$2:$AU$41,2,FALSE))/(100*100)*'Formula Data'!$AB$22</f>
        <v>1.8110384148197389</v>
      </c>
      <c r="AL39" s="79">
        <f ca="1">(VLOOKUP(AL17,$AV$2:$AW$41,2,FALSE)*VLOOKUP(AL61,$AT$2:$AU$41,2,FALSE))/(100*100)*'Formula Data'!$AB$22</f>
        <v>1.3600013916537361</v>
      </c>
      <c r="AM39" s="79">
        <f ca="1">(VLOOKUP(AM17,$AV$2:$AW$41,2,FALSE)*VLOOKUP(AM61,$AT$2:$AU$41,2,FALSE))/(100*100)*'Formula Data'!$AB$22</f>
        <v>1.4416851770046495</v>
      </c>
      <c r="AN39" s="9">
        <f ca="1">IF(OR(Fixtures!$D$6&lt;=0,Fixtures!$D$6&gt;39),AVERAGE(B39:AM39),AVERAGE(OFFSET(A39,0,Fixtures!$D$6,1,38-Fixtures!$D$6+1)))</f>
        <v>1.4243032298046845</v>
      </c>
      <c r="AO39" s="41" t="str">
        <f t="shared" si="1"/>
        <v>SOU</v>
      </c>
      <c r="AP39" s="65">
        <f ca="1">AVERAGE(OFFSET(A39,0,Fixtures!$D$6,1,9))</f>
        <v>1.4223719023380219</v>
      </c>
      <c r="AQ39" s="65">
        <f ca="1">AVERAGE(OFFSET(A39,0,Fixtures!$D$6,1,6))</f>
        <v>1.459559326582853</v>
      </c>
      <c r="AR39" s="65">
        <f ca="1">AVERAGE(OFFSET(A39,0,Fixtures!$D$6,1,3))</f>
        <v>1.7740087067383215</v>
      </c>
      <c r="AS39" s="64"/>
      <c r="AT39" s="72" t="str">
        <f>CONCATENATE("@",Schedule!A19)</f>
        <v>@WAT</v>
      </c>
      <c r="AU39" s="3">
        <f ca="1">VLOOKUP(RIGHT(AT39,3),'Team Ratings'!$A$2:$H$21,7,FALSE)*(1+Fixtures!$D$3)</f>
        <v>93.525662680392486</v>
      </c>
      <c r="AV39" s="72" t="str">
        <f>CONCATENATE("@",Schedule!A19)</f>
        <v>@WAT</v>
      </c>
      <c r="AW39" s="3">
        <f ca="1">VLOOKUP(RIGHT(AV39,3),'Team Ratings'!$A$2:$H$21,4,FALSE)*(1-Fixtures!$D$3)</f>
        <v>93.837630767280928</v>
      </c>
      <c r="AY39" s="62"/>
      <c r="BB39" s="62"/>
      <c r="BE39" s="62"/>
    </row>
    <row r="40" spans="1:57" x14ac:dyDescent="0.25">
      <c r="A40" s="41" t="str">
        <f t="shared" si="0"/>
        <v>TOT</v>
      </c>
      <c r="B40" s="9">
        <f ca="1">(VLOOKUP(B18,$AV$2:$AW$41,2,FALSE)*VLOOKUP(B62,$AT$2:$AU$41,2,FALSE))/(100*100)*'Formula Data'!$AB$22</f>
        <v>2.351433997561716</v>
      </c>
      <c r="C40" s="9">
        <f ca="1">(VLOOKUP(C18,$AV$2:$AW$41,2,FALSE)*VLOOKUP(C62,$AT$2:$AU$41,2,FALSE))/(100*100)*'Formula Data'!$AB$22</f>
        <v>0.80956432113760635</v>
      </c>
      <c r="D40" s="9">
        <f ca="1">(VLOOKUP(D18,$AV$2:$AW$41,2,FALSE)*VLOOKUP(D62,$AT$2:$AU$41,2,FALSE))/(100*100)*'Formula Data'!$AB$22</f>
        <v>2.0748478533767121</v>
      </c>
      <c r="E40" s="9">
        <f ca="1">(VLOOKUP(E18,$AV$2:$AW$41,2,FALSE)*VLOOKUP(E62,$AT$2:$AU$41,2,FALSE))/(100*100)*'Formula Data'!$AB$22</f>
        <v>1.1691835070246543</v>
      </c>
      <c r="F40" s="9">
        <f ca="1">(VLOOKUP(F18,$AV$2:$AW$41,2,FALSE)*VLOOKUP(F62,$AT$2:$AU$41,2,FALSE))/(100*100)*'Formula Data'!$AB$22</f>
        <v>1.7335079580719785</v>
      </c>
      <c r="G40" s="9">
        <f ca="1">(VLOOKUP(G18,$AV$2:$AW$41,2,FALSE)*VLOOKUP(G62,$AT$2:$AU$41,2,FALSE))/(100*100)*'Formula Data'!$AB$22</f>
        <v>0.95110767709291355</v>
      </c>
      <c r="H40" s="9">
        <f ca="1">(VLOOKUP(H18,$AV$2:$AW$41,2,FALSE)*VLOOKUP(H62,$AT$2:$AU$41,2,FALSE))/(100*100)*'Formula Data'!$AB$22</f>
        <v>1.725887545874514</v>
      </c>
      <c r="I40" s="9">
        <f ca="1">(VLOOKUP(I18,$AV$2:$AW$41,2,FALSE)*VLOOKUP(I62,$AT$2:$AU$41,2,FALSE))/(100*100)*'Formula Data'!$AB$22</f>
        <v>1.1822476013124594</v>
      </c>
      <c r="J40" s="9">
        <f ca="1">(VLOOKUP(J18,$AV$2:$AW$41,2,FALSE)*VLOOKUP(J62,$AT$2:$AU$41,2,FALSE))/(100*100)*'Formula Data'!$AB$22</f>
        <v>1.7202307030152473</v>
      </c>
      <c r="K40" s="9">
        <f ca="1">(VLOOKUP(K18,$AV$2:$AW$41,2,FALSE)*VLOOKUP(K62,$AT$2:$AU$41,2,FALSE))/(100*100)*'Formula Data'!$AB$22</f>
        <v>0.78054334468845521</v>
      </c>
      <c r="L40" s="9">
        <f ca="1">(VLOOKUP(L18,$AV$2:$AW$41,2,FALSE)*VLOOKUP(L62,$AT$2:$AU$41,2,FALSE))/(100*100)*'Formula Data'!$AB$22</f>
        <v>0.98912818989195683</v>
      </c>
      <c r="M40" s="9">
        <f ca="1">(VLOOKUP(M18,$AV$2:$AW$41,2,FALSE)*VLOOKUP(M62,$AT$2:$AU$41,2,FALSE))/(100*100)*'Formula Data'!$AB$22</f>
        <v>1.4058907182827765</v>
      </c>
      <c r="N40" s="9">
        <f ca="1">(VLOOKUP(N18,$AV$2:$AW$41,2,FALSE)*VLOOKUP(N62,$AT$2:$AU$41,2,FALSE))/(100*100)*'Formula Data'!$AB$22</f>
        <v>1.4350340914927711</v>
      </c>
      <c r="O40" s="9">
        <f ca="1">(VLOOKUP(O18,$AV$2:$AW$41,2,FALSE)*VLOOKUP(O62,$AT$2:$AU$41,2,FALSE))/(100*100)*'Formula Data'!$AB$22</f>
        <v>1.9811658565846908</v>
      </c>
      <c r="P40" s="9">
        <f ca="1">(VLOOKUP(P18,$AV$2:$AW$41,2,FALSE)*VLOOKUP(P62,$AT$2:$AU$41,2,FALSE))/(100*100)*'Formula Data'!$AB$22</f>
        <v>0.85127753769197567</v>
      </c>
      <c r="Q40" s="9">
        <f ca="1">(VLOOKUP(Q18,$AV$2:$AW$41,2,FALSE)*VLOOKUP(Q62,$AT$2:$AU$41,2,FALSE))/(100*100)*'Formula Data'!$AB$22</f>
        <v>1.5895458365684236</v>
      </c>
      <c r="R40" s="9">
        <f ca="1">(VLOOKUP(R18,$AV$2:$AW$41,2,FALSE)*VLOOKUP(R62,$AT$2:$AU$41,2,FALSE))/(100*100)*'Formula Data'!$AB$22</f>
        <v>0.86323272873860868</v>
      </c>
      <c r="S40" s="9">
        <f ca="1">(VLOOKUP(S18,$AV$2:$AW$41,2,FALSE)*VLOOKUP(S62,$AT$2:$AU$41,2,FALSE))/(100*100)*'Formula Data'!$AB$22</f>
        <v>1.2360099916243552</v>
      </c>
      <c r="T40" s="9">
        <f ca="1">(VLOOKUP(T18,$AV$2:$AW$41,2,FALSE)*VLOOKUP(T62,$AT$2:$AU$41,2,FALSE))/(100*100)*'Formula Data'!$AB$22</f>
        <v>1.7660735772692298</v>
      </c>
      <c r="U40" s="9">
        <f ca="1">(VLOOKUP(U18,$AV$2:$AW$41,2,FALSE)*VLOOKUP(U62,$AT$2:$AU$41,2,FALSE))/(100*100)*'Formula Data'!$AB$22</f>
        <v>1.3684838196194098</v>
      </c>
      <c r="V40" s="9">
        <f ca="1">(VLOOKUP(V18,$AV$2:$AW$41,2,FALSE)*VLOOKUP(V62,$AT$2:$AU$41,2,FALSE))/(100*100)*'Formula Data'!$AB$22</f>
        <v>1.1553462083953359</v>
      </c>
      <c r="W40" s="9">
        <f ca="1">(VLOOKUP(W18,$AV$2:$AW$41,2,FALSE)*VLOOKUP(W62,$AT$2:$AU$41,2,FALSE))/(100*100)*'Formula Data'!$AB$22</f>
        <v>1.1659968482383098</v>
      </c>
      <c r="X40" s="9">
        <f ca="1">(VLOOKUP(X18,$AV$2:$AW$41,2,FALSE)*VLOOKUP(X62,$AT$2:$AU$41,2,FALSE))/(100*100)*'Formula Data'!$AB$22</f>
        <v>1.151559396233347</v>
      </c>
      <c r="Y40" s="83">
        <f ca="1">(VLOOKUP(Y18,$AV$2:$AW$41,2,FALSE)*VLOOKUP(Y62,$AT$2:$AU$41,2,FALSE))/(100*100)*'Formula Data'!$AB$22</f>
        <v>2.0442782984438099</v>
      </c>
      <c r="Z40" s="83">
        <f ca="1">(VLOOKUP(Z18,$AV$2:$AW$41,2,FALSE)*VLOOKUP(Z62,$AT$2:$AU$41,2,FALSE))/(100*100)*'Formula Data'!$AB$22</f>
        <v>1.2093491710821036</v>
      </c>
      <c r="AA40" s="83">
        <f ca="1">(VLOOKUP(AA18,$AV$2:$AW$41,2,FALSE)*VLOOKUP(AA62,$AT$2:$AU$41,2,FALSE))/(100*100)*'Formula Data'!$AB$22</f>
        <v>1.5741004446487521</v>
      </c>
      <c r="AB40" s="84">
        <f ca="1">(VLOOKUP(AB18,$AV$2:$AW$41,2,FALSE)*VLOOKUP(AB62,$AT$2:$AU$41,2,FALSE))/(100*100)*'Formula Data'!$AB$22</f>
        <v>0.82741164728572547</v>
      </c>
      <c r="AC40" s="84">
        <f ca="1">(VLOOKUP(AC18,$AV$2:$AW$41,2,FALSE)*VLOOKUP(AC62,$AT$2:$AU$41,2,FALSE))/(100*100)*'Formula Data'!$AB$22</f>
        <v>1.2895204960169342</v>
      </c>
      <c r="AD40" s="84">
        <f ca="1">(VLOOKUP(AD18,$AV$2:$AW$41,2,FALSE)*VLOOKUP(AD62,$AT$2:$AU$41,2,FALSE))/(100*100)*'Formula Data'!$AB$22</f>
        <v>1.0640761385292752</v>
      </c>
      <c r="AE40" s="84">
        <f ca="1">(VLOOKUP(AE18,$AV$2:$AW$41,2,FALSE)*VLOOKUP(AE62,$AT$2:$AU$41,2,FALSE))/(100*100)*'Formula Data'!$AB$22</f>
        <v>1.271661506922581</v>
      </c>
      <c r="AF40" s="84">
        <f ca="1">(VLOOKUP(AF18,$AV$2:$AW$41,2,FALSE)*VLOOKUP(AF62,$AT$2:$AU$41,2,FALSE))/(100*100)*'Formula Data'!$AB$22</f>
        <v>2.1436929021064852</v>
      </c>
      <c r="AG40" s="84">
        <f ca="1">(VLOOKUP(AG18,$AV$2:$AW$41,2,FALSE)*VLOOKUP(AG62,$AT$2:$AU$41,2,FALSE))/(100*100)*'Formula Data'!$AB$22</f>
        <v>0.94113345604053622</v>
      </c>
      <c r="AH40" s="84">
        <f ca="1">(VLOOKUP(AH18,$AV$2:$AW$41,2,FALSE)*VLOOKUP(AH62,$AT$2:$AU$41,2,FALSE))/(100*100)*'Formula Data'!$AB$22</f>
        <v>1.4775865552707013</v>
      </c>
      <c r="AI40" s="84">
        <f ca="1">(VLOOKUP(AI18,$AV$2:$AW$41,2,FALSE)*VLOOKUP(AI62,$AT$2:$AU$41,2,FALSE))/(100*100)*'Formula Data'!$AB$22</f>
        <v>1.326234994903801</v>
      </c>
      <c r="AJ40" s="84">
        <f ca="1">(VLOOKUP(AJ18,$AV$2:$AW$41,2,FALSE)*VLOOKUP(AJ62,$AT$2:$AU$41,2,FALSE))/(100*100)*'Formula Data'!$AB$22</f>
        <v>1.7465580783948536</v>
      </c>
      <c r="AK40" s="79">
        <f ca="1">(VLOOKUP(AK18,$AV$2:$AW$41,2,FALSE)*VLOOKUP(AK62,$AT$2:$AU$41,2,FALSE))/(100*100)*'Formula Data'!$AB$22</f>
        <v>1.3889477365579643</v>
      </c>
      <c r="AL40" s="79">
        <f ca="1">(VLOOKUP(AL18,$AV$2:$AW$41,2,FALSE)*VLOOKUP(AL62,$AT$2:$AU$41,2,FALSE))/(100*100)*'Formula Data'!$AB$22</f>
        <v>1.4207904805955869</v>
      </c>
      <c r="AM40" s="79">
        <f ca="1">(VLOOKUP(AM18,$AV$2:$AW$41,2,FALSE)*VLOOKUP(AM62,$AT$2:$AU$41,2,FALSE))/(100*100)*'Formula Data'!$AB$22</f>
        <v>1.1604474760647123</v>
      </c>
      <c r="AN40" s="9">
        <f ca="1">IF(OR(Fixtures!$D$6&lt;=0,Fixtures!$D$6&gt;39),AVERAGE(B40:AM40),AVERAGE(OFFSET(A40,0,Fixtures!$D$6,1,38-Fixtures!$D$6+1)))</f>
        <v>1.3941129325386499</v>
      </c>
      <c r="AO40" s="41" t="str">
        <f t="shared" si="1"/>
        <v>TOT</v>
      </c>
      <c r="AP40" s="65">
        <f ca="1">AVERAGE(OFFSET(A40,0,Fixtures!$D$6,1,9))</f>
        <v>1.4200757610357539</v>
      </c>
      <c r="AQ40" s="65">
        <f ca="1">AVERAGE(OFFSET(A40,0,Fixtures!$D$6,1,6))</f>
        <v>1.3707309256288969</v>
      </c>
      <c r="AR40" s="65">
        <f ca="1">AVERAGE(OFFSET(A40,0,Fixtures!$D$6,1,3))</f>
        <v>1.4931435158527806</v>
      </c>
      <c r="AS40" s="64"/>
      <c r="AT40" s="72" t="str">
        <f>CONCATENATE("@",Schedule!A20)</f>
        <v>@WHU</v>
      </c>
      <c r="AU40" s="3">
        <f ca="1">VLOOKUP(RIGHT(AT40,3),'Team Ratings'!$A$2:$H$21,7,FALSE)*(1+Fixtures!$D$3)</f>
        <v>100.06729839396496</v>
      </c>
      <c r="AV40" s="72" t="str">
        <f>CONCATENATE("@",Schedule!A20)</f>
        <v>@WHU</v>
      </c>
      <c r="AW40" s="3">
        <f ca="1">VLOOKUP(RIGHT(AV40,3),'Team Ratings'!$A$2:$H$21,4,FALSE)*(1-Fixtures!$D$3)</f>
        <v>116.93725886517113</v>
      </c>
      <c r="AY40" s="62"/>
      <c r="BB40" s="62"/>
      <c r="BE40" s="62"/>
    </row>
    <row r="41" spans="1:57" x14ac:dyDescent="0.25">
      <c r="A41" s="41" t="str">
        <f t="shared" si="0"/>
        <v>WAT</v>
      </c>
      <c r="B41" s="9">
        <f ca="1">(VLOOKUP(B19,$AV$2:$AW$41,2,FALSE)*VLOOKUP(B63,$AT$2:$AU$41,2,FALSE))/(100*100)*'Formula Data'!$AB$22</f>
        <v>1.5151887798674555</v>
      </c>
      <c r="C41" s="9">
        <f ca="1">(VLOOKUP(C19,$AV$2:$AW$41,2,FALSE)*VLOOKUP(C63,$AT$2:$AU$41,2,FALSE))/(100*100)*'Formula Data'!$AB$22</f>
        <v>0.84861466388748708</v>
      </c>
      <c r="D41" s="9">
        <f ca="1">(VLOOKUP(D19,$AV$2:$AW$41,2,FALSE)*VLOOKUP(D63,$AT$2:$AU$41,2,FALSE))/(100*100)*'Formula Data'!$AB$22</f>
        <v>1.8391642763692695</v>
      </c>
      <c r="E41" s="9">
        <f ca="1">(VLOOKUP(E19,$AV$2:$AW$41,2,FALSE)*VLOOKUP(E63,$AT$2:$AU$41,2,FALSE))/(100*100)*'Formula Data'!$AB$22</f>
        <v>1.1916366641468086</v>
      </c>
      <c r="F41" s="9">
        <f ca="1">(VLOOKUP(F19,$AV$2:$AW$41,2,FALSE)*VLOOKUP(F63,$AT$2:$AU$41,2,FALSE))/(100*100)*'Formula Data'!$AB$22</f>
        <v>1.4984456128167984</v>
      </c>
      <c r="G41" s="9">
        <f ca="1">(VLOOKUP(G19,$AV$2:$AW$41,2,FALSE)*VLOOKUP(G63,$AT$2:$AU$41,2,FALSE))/(100*100)*'Formula Data'!$AB$22</f>
        <v>0.69455927077817259</v>
      </c>
      <c r="H41" s="9">
        <f ca="1">(VLOOKUP(H19,$AV$2:$AW$41,2,FALSE)*VLOOKUP(H63,$AT$2:$AU$41,2,FALSE))/(100*100)*'Formula Data'!$AB$22</f>
        <v>0.74060365424951624</v>
      </c>
      <c r="I41" s="9">
        <f ca="1">(VLOOKUP(I19,$AV$2:$AW$41,2,FALSE)*VLOOKUP(I63,$AT$2:$AU$41,2,FALSE))/(100*100)*'Formula Data'!$AB$22</f>
        <v>1.2061727605684707</v>
      </c>
      <c r="J41" s="9">
        <f ca="1">(VLOOKUP(J19,$AV$2:$AW$41,2,FALSE)*VLOOKUP(J63,$AT$2:$AU$41,2,FALSE))/(100*100)*'Formula Data'!$AB$22</f>
        <v>0.92473585869116548</v>
      </c>
      <c r="K41" s="9">
        <f ca="1">(VLOOKUP(K19,$AV$2:$AW$41,2,FALSE)*VLOOKUP(K63,$AT$2:$AU$41,2,FALSE))/(100*100)*'Formula Data'!$AB$22</f>
        <v>1.6997254902568555</v>
      </c>
      <c r="L41" s="9">
        <f ca="1">(VLOOKUP(L19,$AV$2:$AW$41,2,FALSE)*VLOOKUP(L63,$AT$2:$AU$41,2,FALSE))/(100*100)*'Formula Data'!$AB$22</f>
        <v>1.060424942209411</v>
      </c>
      <c r="M41" s="9">
        <f ca="1">(VLOOKUP(M19,$AV$2:$AW$41,2,FALSE)*VLOOKUP(M63,$AT$2:$AU$41,2,FALSE))/(100*100)*'Formula Data'!$AB$22</f>
        <v>1.1740798093608484</v>
      </c>
      <c r="N41" s="9">
        <f ca="1">(VLOOKUP(N19,$AV$2:$AW$41,2,FALSE)*VLOOKUP(N63,$AT$2:$AU$41,2,FALSE))/(100*100)*'Formula Data'!$AB$22</f>
        <v>1.3637382086750651</v>
      </c>
      <c r="O41" s="9">
        <f ca="1">(VLOOKUP(O19,$AV$2:$AW$41,2,FALSE)*VLOOKUP(O63,$AT$2:$AU$41,2,FALSE))/(100*100)*'Formula Data'!$AB$22</f>
        <v>0.99122009091479313</v>
      </c>
      <c r="P41" s="9">
        <f ca="1">(VLOOKUP(P19,$AV$2:$AW$41,2,FALSE)*VLOOKUP(P63,$AT$2:$AU$41,2,FALSE))/(100*100)*'Formula Data'!$AB$22</f>
        <v>0.81599526731229233</v>
      </c>
      <c r="Q41" s="9">
        <f ca="1">(VLOOKUP(Q19,$AV$2:$AW$41,2,FALSE)*VLOOKUP(Q63,$AT$2:$AU$41,2,FALSE))/(100*100)*'Formula Data'!$AB$22</f>
        <v>1.4872493658746322</v>
      </c>
      <c r="R41" s="9">
        <f ca="1">(VLOOKUP(R19,$AV$2:$AW$41,2,FALSE)*VLOOKUP(R63,$AT$2:$AU$41,2,FALSE))/(100*100)*'Formula Data'!$AB$22</f>
        <v>0.66966095484020194</v>
      </c>
      <c r="S41" s="9">
        <f ca="1">(VLOOKUP(S19,$AV$2:$AW$41,2,FALSE)*VLOOKUP(S63,$AT$2:$AU$41,2,FALSE))/(100*100)*'Formula Data'!$AB$22</f>
        <v>1.091011876219641</v>
      </c>
      <c r="T41" s="9">
        <f ca="1">(VLOOKUP(T19,$AV$2:$AW$41,2,FALSE)*VLOOKUP(T63,$AT$2:$AU$41,2,FALSE))/(100*100)*'Formula Data'!$AB$22</f>
        <v>0.80743796368633136</v>
      </c>
      <c r="U41" s="9">
        <f ca="1">(VLOOKUP(U19,$AV$2:$AW$41,2,FALSE)*VLOOKUP(U63,$AT$2:$AU$41,2,FALSE))/(100*100)*'Formula Data'!$AB$22</f>
        <v>2.0173940970304476</v>
      </c>
      <c r="V41" s="9">
        <f ca="1">(VLOOKUP(V19,$AV$2:$AW$41,2,FALSE)*VLOOKUP(V63,$AT$2:$AU$41,2,FALSE))/(100*100)*'Formula Data'!$AB$22</f>
        <v>1.1063338538789069</v>
      </c>
      <c r="W41" s="9">
        <f ca="1">(VLOOKUP(W19,$AV$2:$AW$41,2,FALSE)*VLOOKUP(W63,$AT$2:$AU$41,2,FALSE))/(100*100)*'Formula Data'!$AB$22</f>
        <v>1.1378327662050023</v>
      </c>
      <c r="X41" s="9">
        <f ca="1">(VLOOKUP(X19,$AV$2:$AW$41,2,FALSE)*VLOOKUP(X63,$AT$2:$AU$41,2,FALSE))/(100*100)*'Formula Data'!$AB$22</f>
        <v>1.3813955419954447</v>
      </c>
      <c r="Y41" s="83">
        <f ca="1">(VLOOKUP(Y19,$AV$2:$AW$41,2,FALSE)*VLOOKUP(Y63,$AT$2:$AU$41,2,FALSE))/(100*100)*'Formula Data'!$AB$22</f>
        <v>1.3504869575162499</v>
      </c>
      <c r="Z41" s="83">
        <f ca="1">(VLOOKUP(Z19,$AV$2:$AW$41,2,FALSE)*VLOOKUP(Z63,$AT$2:$AU$41,2,FALSE))/(100*100)*'Formula Data'!$AB$22</f>
        <v>1.2676836337084685</v>
      </c>
      <c r="AA41" s="83">
        <f ca="1">(VLOOKUP(AA19,$AV$2:$AW$41,2,FALSE)*VLOOKUP(AA63,$AT$2:$AU$41,2,FALSE))/(100*100)*'Formula Data'!$AB$22</f>
        <v>1.0142999270187099</v>
      </c>
      <c r="AB41" s="84">
        <f ca="1">(VLOOKUP(AB19,$AV$2:$AW$41,2,FALSE)*VLOOKUP(AB63,$AT$2:$AU$41,2,FALSE))/(100*100)*'Formula Data'!$AB$22</f>
        <v>0.73034679317182571</v>
      </c>
      <c r="AC41" s="84">
        <f ca="1">(VLOOKUP(AC19,$AV$2:$AW$41,2,FALSE)*VLOOKUP(AC63,$AT$2:$AU$41,2,FALSE))/(100*100)*'Formula Data'!$AB$22</f>
        <v>1.0003577226625238</v>
      </c>
      <c r="AD41" s="84">
        <f ca="1">(VLOOKUP(AD19,$AV$2:$AW$41,2,FALSE)*VLOOKUP(AD63,$AT$2:$AU$41,2,FALSE))/(100*100)*'Formula Data'!$AB$22</f>
        <v>0.99559668294086923</v>
      </c>
      <c r="AE41" s="84">
        <f ca="1">(VLOOKUP(AE19,$AV$2:$AW$41,2,FALSE)*VLOOKUP(AE63,$AT$2:$AU$41,2,FALSE))/(100*100)*'Formula Data'!$AB$22</f>
        <v>1.2189558931455233</v>
      </c>
      <c r="AF41" s="84">
        <f ca="1">(VLOOKUP(AF19,$AV$2:$AW$41,2,FALSE)*VLOOKUP(AF63,$AT$2:$AU$41,2,FALSE))/(100*100)*'Formula Data'!$AB$22</f>
        <v>0.91291566035272942</v>
      </c>
      <c r="AG41" s="84">
        <f ca="1">(VLOOKUP(AG19,$AV$2:$AW$41,2,FALSE)*VLOOKUP(AG63,$AT$2:$AU$41,2,FALSE))/(100*100)*'Formula Data'!$AB$22</f>
        <v>1.4807114938356789</v>
      </c>
      <c r="AH41" s="84">
        <f ca="1">(VLOOKUP(AH19,$AV$2:$AW$41,2,FALSE)*VLOOKUP(AH63,$AT$2:$AU$41,2,FALSE))/(100*100)*'Formula Data'!$AB$22</f>
        <v>0.7098712423054736</v>
      </c>
      <c r="AI41" s="84">
        <f ca="1">(VLOOKUP(AI19,$AV$2:$AW$41,2,FALSE)*VLOOKUP(AI63,$AT$2:$AU$41,2,FALSE))/(100*100)*'Formula Data'!$AB$22</f>
        <v>1.7538723078106502</v>
      </c>
      <c r="AJ41" s="84">
        <f ca="1">(VLOOKUP(AJ19,$AV$2:$AW$41,2,FALSE)*VLOOKUP(AJ63,$AT$2:$AU$41,2,FALSE))/(100*100)*'Formula Data'!$AB$22</f>
        <v>1.7800992143427636</v>
      </c>
      <c r="AK41" s="79">
        <f ca="1">(VLOOKUP(AK19,$AV$2:$AW$41,2,FALSE)*VLOOKUP(AK63,$AT$2:$AU$41,2,FALSE))/(100*100)*'Formula Data'!$AB$22</f>
        <v>1.231176085833974</v>
      </c>
      <c r="AL41" s="79">
        <f ca="1">(VLOOKUP(AL19,$AV$2:$AW$41,2,FALSE)*VLOOKUP(AL63,$AT$2:$AU$41,2,FALSE))/(100*100)*'Formula Data'!$AB$22</f>
        <v>1.0375515032612208</v>
      </c>
      <c r="AM41" s="79">
        <f ca="1">(VLOOKUP(AM19,$AV$2:$AW$41,2,FALSE)*VLOOKUP(AM63,$AT$2:$AU$41,2,FALSE))/(100*100)*'Formula Data'!$AB$22</f>
        <v>1.0030916912244683</v>
      </c>
      <c r="AN41" s="9">
        <f ca="1">IF(OR(Fixtures!$D$6&lt;=0,Fixtures!$D$6&gt;39),AVERAGE(B41:AM41),AVERAGE(OFFSET(A41,0,Fixtures!$D$6,1,38-Fixtures!$D$6+1)))</f>
        <v>1.212384177505335</v>
      </c>
      <c r="AO41" s="41" t="str">
        <f t="shared" si="1"/>
        <v>WAT</v>
      </c>
      <c r="AP41" s="65">
        <f ca="1">AVERAGE(OFFSET(A41,0,Fixtures!$D$6,1,9))</f>
        <v>1.2356388982032089</v>
      </c>
      <c r="AQ41" s="65">
        <f ca="1">AVERAGE(OFFSET(A41,0,Fixtures!$D$6,1,6))</f>
        <v>1.178653880065154</v>
      </c>
      <c r="AR41" s="65">
        <f ca="1">AVERAGE(OFFSET(A41,0,Fixtures!$D$6,1,3))</f>
        <v>1.0424894121463739</v>
      </c>
      <c r="AS41" s="64"/>
      <c r="AT41" s="72" t="str">
        <f>CONCATENATE("@",Schedule!A21)</f>
        <v>@WOL</v>
      </c>
      <c r="AU41" s="3">
        <f ca="1">VLOOKUP(RIGHT(AT41,3),'Team Ratings'!$A$2:$H$21,7,FALSE)*(1+Fixtures!$D$3)</f>
        <v>115.61687379322352</v>
      </c>
      <c r="AV41" s="72" t="str">
        <f>CONCATENATE("@",Schedule!A21)</f>
        <v>@WOL</v>
      </c>
      <c r="AW41" s="3">
        <f ca="1">VLOOKUP(RIGHT(AV41,3),'Team Ratings'!$A$2:$H$21,4,FALSE)*(1-Fixtures!$D$3)</f>
        <v>70.342627857983004</v>
      </c>
      <c r="AY41" s="62"/>
      <c r="BB41" s="62"/>
      <c r="BE41" s="62"/>
    </row>
    <row r="42" spans="1:57" x14ac:dyDescent="0.3">
      <c r="A42" s="41" t="str">
        <f t="shared" si="0"/>
        <v>WHU</v>
      </c>
      <c r="B42" s="9">
        <f ca="1">(VLOOKUP(B20,$AV$2:$AW$41,2,FALSE)*VLOOKUP(B64,$AT$2:$AU$41,2,FALSE))/(100*100)*'Formula Data'!$AB$22</f>
        <v>1.1101228571964372</v>
      </c>
      <c r="C42" s="9">
        <f ca="1">(VLOOKUP(C20,$AV$2:$AW$41,2,FALSE)*VLOOKUP(C64,$AT$2:$AU$41,2,FALSE))/(100*100)*'Formula Data'!$AB$22</f>
        <v>1.0852449536210242</v>
      </c>
      <c r="D42" s="9">
        <f ca="1">(VLOOKUP(D20,$AV$2:$AW$41,2,FALSE)*VLOOKUP(D64,$AT$2:$AU$41,2,FALSE))/(100*100)*'Formula Data'!$AB$22</f>
        <v>1.0570746958333819</v>
      </c>
      <c r="E42" s="9">
        <f ca="1">(VLOOKUP(E20,$AV$2:$AW$41,2,FALSE)*VLOOKUP(E64,$AT$2:$AU$41,2,FALSE))/(100*100)*'Formula Data'!$AB$22</f>
        <v>1.8765465920338751</v>
      </c>
      <c r="F42" s="9">
        <f ca="1">(VLOOKUP(F20,$AV$2:$AW$41,2,FALSE)*VLOOKUP(F64,$AT$2:$AU$41,2,FALSE))/(100*100)*'Formula Data'!$AB$22</f>
        <v>1.4449465257119023</v>
      </c>
      <c r="G42" s="9">
        <f ca="1">(VLOOKUP(G20,$AV$2:$AW$41,2,FALSE)*VLOOKUP(G64,$AT$2:$AU$41,2,FALSE))/(100*100)*'Formula Data'!$AB$22</f>
        <v>1.1673225063597295</v>
      </c>
      <c r="H42" s="9">
        <f ca="1">(VLOOKUP(H20,$AV$2:$AW$41,2,FALSE)*VLOOKUP(H64,$AT$2:$AU$41,2,FALSE))/(100*100)*'Formula Data'!$AB$22</f>
        <v>1.2174182751034071</v>
      </c>
      <c r="I42" s="9">
        <f ca="1">(VLOOKUP(I20,$AV$2:$AW$41,2,FALSE)*VLOOKUP(I64,$AT$2:$AU$41,2,FALSE))/(100*100)*'Formula Data'!$AB$22</f>
        <v>1.591274756210981</v>
      </c>
      <c r="J42" s="9">
        <f ca="1">(VLOOKUP(J20,$AV$2:$AW$41,2,FALSE)*VLOOKUP(J64,$AT$2:$AU$41,2,FALSE))/(100*100)*'Formula Data'!$AB$22</f>
        <v>0.90797086445586328</v>
      </c>
      <c r="K42" s="9">
        <f ca="1">(VLOOKUP(K20,$AV$2:$AW$41,2,FALSE)*VLOOKUP(K64,$AT$2:$AU$41,2,FALSE))/(100*100)*'Formula Data'!$AB$22</f>
        <v>1.2905382981240487</v>
      </c>
      <c r="L42" s="9">
        <f ca="1">(VLOOKUP(L20,$AV$2:$AW$41,2,FALSE)*VLOOKUP(L64,$AT$2:$AU$41,2,FALSE))/(100*100)*'Formula Data'!$AB$22</f>
        <v>1.9046079348427278</v>
      </c>
      <c r="M42" s="9">
        <f ca="1">(VLOOKUP(M20,$AV$2:$AW$41,2,FALSE)*VLOOKUP(M64,$AT$2:$AU$41,2,FALSE))/(100*100)*'Formula Data'!$AB$22</f>
        <v>0.97676938259419743</v>
      </c>
      <c r="N42" s="9">
        <f ca="1">(VLOOKUP(N20,$AV$2:$AW$41,2,FALSE)*VLOOKUP(N64,$AT$2:$AU$41,2,FALSE))/(100*100)*'Formula Data'!$AB$22</f>
        <v>1.478017005592748</v>
      </c>
      <c r="O42" s="9">
        <f ca="1">(VLOOKUP(O20,$AV$2:$AW$41,2,FALSE)*VLOOKUP(O64,$AT$2:$AU$41,2,FALSE))/(100*100)*'Formula Data'!$AB$22</f>
        <v>0.75952305911828377</v>
      </c>
      <c r="P42" s="9">
        <f ca="1">(VLOOKUP(P20,$AV$2:$AW$41,2,FALSE)*VLOOKUP(P64,$AT$2:$AU$41,2,FALSE))/(100*100)*'Formula Data'!$AB$22</f>
        <v>0.79240504410758128</v>
      </c>
      <c r="Q42" s="9">
        <f ca="1">(VLOOKUP(Q20,$AV$2:$AW$41,2,FALSE)*VLOOKUP(Q64,$AT$2:$AU$41,2,FALSE))/(100*100)*'Formula Data'!$AB$22</f>
        <v>1.6032541226388133</v>
      </c>
      <c r="R42" s="9">
        <f ca="1">(VLOOKUP(R20,$AV$2:$AW$41,2,FALSE)*VLOOKUP(R64,$AT$2:$AU$41,2,FALSE))/(100*100)*'Formula Data'!$AB$22</f>
        <v>1.0605508025174191</v>
      </c>
      <c r="S42" s="91">
        <f ca="1">(VLOOKUP(S20,$AV$2:$AW$41,2,FALSE)*VLOOKUP(S64,$AT$2:$AU$41,2,FALSE))/(100*100)*'Formula Data'!$AB$22</f>
        <v>1.0703275642800067</v>
      </c>
      <c r="T42" s="9">
        <f ca="1">(VLOOKUP(T20,$AV$2:$AW$41,2,FALSE)*VLOOKUP(T64,$AT$2:$AU$41,2,FALSE))/(100*100)*'Formula Data'!$AB$22</f>
        <v>1.0652335144883422</v>
      </c>
      <c r="U42" s="9">
        <f ca="1">(VLOOKUP(U20,$AV$2:$AW$41,2,FALSE)*VLOOKUP(U64,$AT$2:$AU$41,2,FALSE))/(100*100)*'Formula Data'!$AB$22</f>
        <v>1.3042155446180823</v>
      </c>
      <c r="V42" s="9">
        <f ca="1">(VLOOKUP(V20,$AV$2:$AW$41,2,FALSE)*VLOOKUP(V64,$AT$2:$AU$41,2,FALSE))/(100*100)*'Formula Data'!$AB$22</f>
        <v>1.8186124850310161</v>
      </c>
      <c r="W42" s="9">
        <f ca="1">(VLOOKUP(W20,$AV$2:$AW$41,2,FALSE)*VLOOKUP(W64,$AT$2:$AU$41,2,FALSE))/(100*100)*'Formula Data'!$AB$22</f>
        <v>0.86391406733923914</v>
      </c>
      <c r="X42" s="9">
        <f ca="1">(VLOOKUP(X20,$AV$2:$AW$41,2,FALSE)*VLOOKUP(X64,$AT$2:$AU$41,2,FALSE))/(100*100)*'Formula Data'!$AB$22</f>
        <v>1.3563515382612279</v>
      </c>
      <c r="Y42" s="91">
        <f ca="1">(VLOOKUP(Y20,$AV$2:$AW$41,2,FALSE)*VLOOKUP(Y64,$AT$2:$AU$41,2,FALSE))/(100*100)*'Formula Data'!$AB$22</f>
        <v>0.87306991003359224</v>
      </c>
      <c r="Z42" s="83">
        <f ca="1">(VLOOKUP(Z20,$AV$2:$AW$41,2,FALSE)*VLOOKUP(Z64,$AT$2:$AU$41,2,FALSE))/(100*100)*'Formula Data'!$AB$22</f>
        <v>1.6211683875079503</v>
      </c>
      <c r="AA42" s="83">
        <f ca="1">(VLOOKUP(AA20,$AV$2:$AW$41,2,FALSE)*VLOOKUP(AA64,$AT$2:$AU$41,2,FALSE))/(100*100)*'Formula Data'!$AB$22</f>
        <v>0.74314009448687091</v>
      </c>
      <c r="AB42" s="84">
        <f ca="1">(VLOOKUP(AB20,$AV$2:$AW$41,2,FALSE)*VLOOKUP(AB64,$AT$2:$AU$41,2,FALSE))/(100*100)*'Formula Data'!$AB$22</f>
        <v>0.71650027030314489</v>
      </c>
      <c r="AC42" s="84">
        <f ca="1">(VLOOKUP(AC20,$AV$2:$AW$41,2,FALSE)*VLOOKUP(AC64,$AT$2:$AU$41,2,FALSE))/(100*100)*'Formula Data'!$AB$22</f>
        <v>1.5842795938840459</v>
      </c>
      <c r="AD42" s="84">
        <f ca="1">(VLOOKUP(AD20,$AV$2:$AW$41,2,FALSE)*VLOOKUP(AD64,$AT$2:$AU$41,2,FALSE))/(100*100)*'Formula Data'!$AB$22</f>
        <v>1.073252759783007</v>
      </c>
      <c r="AE42" s="84">
        <f ca="1">(VLOOKUP(AE20,$AV$2:$AW$41,2,FALSE)*VLOOKUP(AE64,$AT$2:$AU$41,2,FALSE))/(100*100)*'Formula Data'!$AB$22</f>
        <v>1.1837161770002143</v>
      </c>
      <c r="AF42" s="84">
        <f ca="1">(VLOOKUP(AF20,$AV$2:$AW$41,2,FALSE)*VLOOKUP(AF64,$AT$2:$AU$41,2,FALSE))/(100*100)*'Formula Data'!$AB$22</f>
        <v>0.98941634258688071</v>
      </c>
      <c r="AG42" s="84">
        <f ca="1">(VLOOKUP(AG20,$AV$2:$AW$41,2,FALSE)*VLOOKUP(AG64,$AT$2:$AU$41,2,FALSE))/(100*100)*'Formula Data'!$AB$22</f>
        <v>1.1345961747322513</v>
      </c>
      <c r="AH42" s="84">
        <f ca="1">(VLOOKUP(AH20,$AV$2:$AW$41,2,FALSE)*VLOOKUP(AH64,$AT$2:$AU$41,2,FALSE))/(100*100)*'Formula Data'!$AB$22</f>
        <v>1.2749854770434788</v>
      </c>
      <c r="AI42" s="84">
        <f ca="1">(VLOOKUP(AI20,$AV$2:$AW$41,2,FALSE)*VLOOKUP(AI64,$AT$2:$AU$41,2,FALSE))/(100*100)*'Formula Data'!$AB$22</f>
        <v>1.4591246332579988</v>
      </c>
      <c r="AJ42" s="84">
        <f ca="1">(VLOOKUP(AJ20,$AV$2:$AW$41,2,FALSE)*VLOOKUP(AJ64,$AT$2:$AU$41,2,FALSE))/(100*100)*'Formula Data'!$AB$22</f>
        <v>1.2562006111962303</v>
      </c>
      <c r="AK42" s="79">
        <f ca="1">(VLOOKUP(AK20,$AV$2:$AW$41,2,FALSE)*VLOOKUP(AK64,$AT$2:$AU$41,2,FALSE))/(100*100)*'Formula Data'!$AB$22</f>
        <v>1.5790868913066574</v>
      </c>
      <c r="AL42" s="79">
        <f ca="1">(VLOOKUP(AL20,$AV$2:$AW$41,2,FALSE)*VLOOKUP(AL64,$AT$2:$AU$41,2,FALSE))/(100*100)*'Formula Data'!$AB$22</f>
        <v>0.78143076872014949</v>
      </c>
      <c r="AM42" s="79">
        <f ca="1">(VLOOKUP(AM20,$AV$2:$AW$41,2,FALSE)*VLOOKUP(AM64,$AT$2:$AU$41,2,FALSE))/(100*100)*'Formula Data'!$AB$22</f>
        <v>2.1585003655696324</v>
      </c>
      <c r="AN42" s="9">
        <f ca="1">IF(OR(Fixtures!$D$6&lt;=0,Fixtures!$D$6&gt;39),AVERAGE(B42:AM42),AVERAGE(OFFSET(A42,0,Fixtures!$D$6,1,38-Fixtures!$D$6+1)))</f>
        <v>1.28903102011965</v>
      </c>
      <c r="AO42" s="41" t="str">
        <f t="shared" si="1"/>
        <v>WHU</v>
      </c>
      <c r="AP42" s="65">
        <f ca="1">AVERAGE(OFFSET(A42,0,Fixtures!$D$6,1,9))</f>
        <v>1.1924233150696519</v>
      </c>
      <c r="AQ42" s="65">
        <f ca="1">AVERAGE(OFFSET(A42,0,Fixtures!$D$6,1,6))</f>
        <v>1.1858485940673051</v>
      </c>
      <c r="AR42" s="65">
        <f ca="1">AVERAGE(OFFSET(A42,0,Fixtures!$D$6,1,3))</f>
        <v>1.0821284264567008</v>
      </c>
      <c r="AS42" s="81"/>
      <c r="AY42" s="62"/>
      <c r="BE42" s="62"/>
    </row>
    <row r="43" spans="1:57" x14ac:dyDescent="0.3">
      <c r="A43" s="41" t="str">
        <f t="shared" si="0"/>
        <v>WOL</v>
      </c>
      <c r="B43" s="9">
        <f ca="1">(VLOOKUP(B21,$AV$2:$AW$41,2,FALSE)*VLOOKUP(B65,$AT$2:$AU$41,2,FALSE))/(100*100)*'Formula Data'!$AB$22</f>
        <v>1.0087372720267485</v>
      </c>
      <c r="C43" s="9">
        <f ca="1">(VLOOKUP(C21,$AV$2:$AW$41,2,FALSE)*VLOOKUP(C65,$AT$2:$AU$41,2,FALSE))/(100*100)*'Formula Data'!$AB$22</f>
        <v>1.3487141259918509</v>
      </c>
      <c r="D43" s="9">
        <f ca="1">(VLOOKUP(D21,$AV$2:$AW$41,2,FALSE)*VLOOKUP(D65,$AT$2:$AU$41,2,FALSE))/(100*100)*'Formula Data'!$AB$22</f>
        <v>1.6858597291974842</v>
      </c>
      <c r="E43" s="9">
        <f ca="1">(VLOOKUP(E21,$AV$2:$AW$41,2,FALSE)*VLOOKUP(E65,$AT$2:$AU$41,2,FALSE))/(100*100)*'Formula Data'!$AB$22</f>
        <v>1.0490615268778829</v>
      </c>
      <c r="F43" s="9">
        <f ca="1">(VLOOKUP(F21,$AV$2:$AW$41,2,FALSE)*VLOOKUP(F65,$AT$2:$AU$41,2,FALSE))/(100*100)*'Formula Data'!$AB$22</f>
        <v>1.3109024111337877</v>
      </c>
      <c r="G43" s="9">
        <f ca="1">(VLOOKUP(G21,$AV$2:$AW$41,2,FALSE)*VLOOKUP(G65,$AT$2:$AU$41,2,FALSE))/(100*100)*'Formula Data'!$AB$22</f>
        <v>1.2307614053897382</v>
      </c>
      <c r="H43" s="9">
        <f ca="1">(VLOOKUP(H21,$AV$2:$AW$41,2,FALSE)*VLOOKUP(H65,$AT$2:$AU$41,2,FALSE))/(100*100)*'Formula Data'!$AB$22</f>
        <v>1.8244630638668884</v>
      </c>
      <c r="I43" s="9">
        <f ca="1">(VLOOKUP(I21,$AV$2:$AW$41,2,FALSE)*VLOOKUP(I65,$AT$2:$AU$41,2,FALSE))/(100*100)*'Formula Data'!$AB$22</f>
        <v>0.8586175093556293</v>
      </c>
      <c r="J43" s="9">
        <f ca="1">(VLOOKUP(J21,$AV$2:$AW$41,2,FALSE)*VLOOKUP(J65,$AT$2:$AU$41,2,FALSE))/(100*100)*'Formula Data'!$AB$22</f>
        <v>1.8304626666159505</v>
      </c>
      <c r="K43" s="9">
        <f ca="1">(VLOOKUP(K21,$AV$2:$AW$41,2,FALSE)*VLOOKUP(K65,$AT$2:$AU$41,2,FALSE))/(100*100)*'Formula Data'!$AB$22</f>
        <v>1.4731069725413817</v>
      </c>
      <c r="L43" s="9">
        <f ca="1">(VLOOKUP(L21,$AV$2:$AW$41,2,FALSE)*VLOOKUP(L65,$AT$2:$AU$41,2,FALSE))/(100*100)*'Formula Data'!$AB$22</f>
        <v>1.2400267706592185</v>
      </c>
      <c r="M43" s="9">
        <f ca="1">(VLOOKUP(M21,$AV$2:$AW$41,2,FALSE)*VLOOKUP(M65,$AT$2:$AU$41,2,FALSE))/(100*100)*'Formula Data'!$AB$22</f>
        <v>2.4939122805751879</v>
      </c>
      <c r="N43" s="9">
        <f ca="1">(VLOOKUP(N21,$AV$2:$AW$41,2,FALSE)*VLOOKUP(N65,$AT$2:$AU$41,2,FALSE))/(100*100)*'Formula Data'!$AB$22</f>
        <v>1.4065943352647097</v>
      </c>
      <c r="O43" s="9">
        <f ca="1">(VLOOKUP(O21,$AV$2:$AW$41,2,FALSE)*VLOOKUP(O65,$AT$2:$AU$41,2,FALSE))/(100*100)*'Formula Data'!$AB$22</f>
        <v>1.4910765648143882</v>
      </c>
      <c r="P43" s="9">
        <f ca="1">(VLOOKUP(P21,$AV$2:$AW$41,2,FALSE)*VLOOKUP(P65,$AT$2:$AU$41,2,FALSE))/(100*100)*'Formula Data'!$AB$22</f>
        <v>2.2735837195042983</v>
      </c>
      <c r="Q43" s="9">
        <f ca="1">(VLOOKUP(Q21,$AV$2:$AW$41,2,FALSE)*VLOOKUP(Q65,$AT$2:$AU$41,2,FALSE))/(100*100)*'Formula Data'!$AB$22</f>
        <v>1.2538824456272313</v>
      </c>
      <c r="R43" s="9">
        <f ca="1">(VLOOKUP(R21,$AV$2:$AW$41,2,FALSE)*VLOOKUP(R65,$AT$2:$AU$41,2,FALSE))/(100*100)*'Formula Data'!$AB$22</f>
        <v>1.7076878095288006</v>
      </c>
      <c r="S43" s="9">
        <f ca="1">(VLOOKUP(S21,$AV$2:$AW$41,2,FALSE)*VLOOKUP(S65,$AT$2:$AU$41,2,FALSE))/(100*100)*'Formula Data'!$AB$22</f>
        <v>1.4514031042573252</v>
      </c>
      <c r="T43" s="9">
        <f ca="1">(VLOOKUP(T21,$AV$2:$AW$41,2,FALSE)*VLOOKUP(T65,$AT$2:$AU$41,2,FALSE))/(100*100)*'Formula Data'!$AB$22</f>
        <v>1.2826261559510022</v>
      </c>
      <c r="U43" s="9">
        <f ca="1">(VLOOKUP(U21,$AV$2:$AW$41,2,FALSE)*VLOOKUP(U65,$AT$2:$AU$41,2,FALSE))/(100*100)*'Formula Data'!$AB$22</f>
        <v>0.82783809150427989</v>
      </c>
      <c r="V43" s="9">
        <f ca="1">(VLOOKUP(V21,$AV$2:$AW$41,2,FALSE)*VLOOKUP(V65,$AT$2:$AU$41,2,FALSE))/(100*100)*'Formula Data'!$AB$22</f>
        <v>1.2213347782910573</v>
      </c>
      <c r="W43" s="9">
        <f ca="1">(VLOOKUP(W21,$AV$2:$AW$41,2,FALSE)*VLOOKUP(W65,$AT$2:$AU$41,2,FALSE))/(100*100)*'Formula Data'!$AB$22</f>
        <v>2.2005672058951506</v>
      </c>
      <c r="X43" s="9">
        <f ca="1">(VLOOKUP(X21,$AV$2:$AW$41,2,FALSE)*VLOOKUP(X65,$AT$2:$AU$41,2,FALSE))/(100*100)*'Formula Data'!$AB$22</f>
        <v>1.2253510412883635</v>
      </c>
      <c r="Y43" s="83">
        <f ca="1">(VLOOKUP(Y21,$AV$2:$AW$41,2,FALSE)*VLOOKUP(Y65,$AT$2:$AU$41,2,FALSE))/(100*100)*'Formula Data'!$AB$22</f>
        <v>1.2366470255804676</v>
      </c>
      <c r="Z43" s="83">
        <f ca="1">(VLOOKUP(Z21,$AV$2:$AW$41,2,FALSE)*VLOOKUP(Z65,$AT$2:$AU$41,2,FALSE))/(100*100)*'Formula Data'!$AB$22</f>
        <v>0.9028582165730572</v>
      </c>
      <c r="AA43" s="83">
        <f ca="1">(VLOOKUP(AA21,$AV$2:$AW$41,2,FALSE)*VLOOKUP(AA65,$AT$2:$AU$41,2,FALSE))/(100*100)*'Formula Data'!$AB$22</f>
        <v>1.5068791347560075</v>
      </c>
      <c r="AB43" s="84">
        <f ca="1">(VLOOKUP(AB21,$AV$2:$AW$41,2,FALSE)*VLOOKUP(AB65,$AT$2:$AU$41,2,FALSE))/(100*100)*'Formula Data'!$AB$22</f>
        <v>2.1681453779646467</v>
      </c>
      <c r="AC43" s="84">
        <f ca="1">(VLOOKUP(AC21,$AV$2:$AW$41,2,FALSE)*VLOOKUP(AC65,$AT$2:$AU$41,2,FALSE))/(100*100)*'Formula Data'!$AB$22</f>
        <v>1.1431629138168</v>
      </c>
      <c r="AD43" s="84">
        <f ca="1">(VLOOKUP(AD21,$AV$2:$AW$41,2,FALSE)*VLOOKUP(AD65,$AT$2:$AU$41,2,FALSE))/(100*100)*'Formula Data'!$AB$22</f>
        <v>1.8730836533443824</v>
      </c>
      <c r="AE43" s="84">
        <f ca="1">(VLOOKUP(AE21,$AV$2:$AW$41,2,FALSE)*VLOOKUP(AE65,$AT$2:$AU$41,2,FALSE))/(100*100)*'Formula Data'!$AB$22</f>
        <v>1.5219857957012246</v>
      </c>
      <c r="AF43" s="84">
        <f ca="1">(VLOOKUP(AF21,$AV$2:$AW$41,2,FALSE)*VLOOKUP(AF65,$AT$2:$AU$41,2,FALSE))/(100*100)*'Formula Data'!$AB$22</f>
        <v>2.1012088218151841</v>
      </c>
      <c r="AG43" s="84">
        <f ca="1">(VLOOKUP(AG21,$AV$2:$AW$41,2,FALSE)*VLOOKUP(AG65,$AT$2:$AU$41,2,FALSE))/(100*100)*'Formula Data'!$AB$22</f>
        <v>1.6694784688147952</v>
      </c>
      <c r="AH43" s="84">
        <f ca="1">(VLOOKUP(AH21,$AV$2:$AW$41,2,FALSE)*VLOOKUP(AH65,$AT$2:$AU$41,2,FALSE))/(100*100)*'Formula Data'!$AB$22</f>
        <v>1.8523856697501908</v>
      </c>
      <c r="AI43" s="84">
        <f ca="1">(VLOOKUP(AI21,$AV$2:$AW$41,2,FALSE)*VLOOKUP(AI65,$AT$2:$AU$41,2,FALSE))/(100*100)*'Formula Data'!$AB$22</f>
        <v>0.99815869214847475</v>
      </c>
      <c r="AJ43" s="84">
        <f ca="1">(VLOOKUP(AJ21,$AV$2:$AW$41,2,FALSE)*VLOOKUP(AJ65,$AT$2:$AU$41,2,FALSE))/(100*100)*'Formula Data'!$AB$22</f>
        <v>1.5671166018793066</v>
      </c>
      <c r="AK43" s="79">
        <f ca="1">(VLOOKUP(AK21,$AV$2:$AW$41,2,FALSE)*VLOOKUP(AK65,$AT$2:$AU$41,2,FALSE))/(100*100)*'Formula Data'!$AB$22</f>
        <v>1.1285507278098861</v>
      </c>
      <c r="AL43" s="79">
        <f ca="1">(VLOOKUP(AL21,$AV$2:$AW$41,2,FALSE)*VLOOKUP(AL65,$AT$2:$AU$41,2,FALSE))/(100*100)*'Formula Data'!$AB$22</f>
        <v>1.8385448154587454</v>
      </c>
      <c r="AM43" s="79">
        <f ca="1">(VLOOKUP(AM21,$AV$2:$AW$41,2,FALSE)*VLOOKUP(AM65,$AT$2:$AU$41,2,FALSE))/(100*100)*'Formula Data'!$AB$22</f>
        <v>0.8775462421639405</v>
      </c>
      <c r="AN43" s="9">
        <f ca="1">IF(OR(Fixtures!$D$6&lt;=0,Fixtures!$D$6&gt;39),AVERAGE(B43:AM43),AVERAGE(OFFSET(A43,0,Fixtures!$D$6,1,38-Fixtures!$D$6+1)))</f>
        <v>1.542805948888613</v>
      </c>
      <c r="AO43" s="41" t="str">
        <f t="shared" si="1"/>
        <v>WOL</v>
      </c>
      <c r="AP43" s="65">
        <f ca="1">AVERAGE(OFFSET(A43,0,Fixtures!$D$6,1,9))</f>
        <v>1.6167236940802434</v>
      </c>
      <c r="AQ43" s="65">
        <f ca="1">AVERAGE(OFFSET(A43,0,Fixtures!$D$6,1,6))</f>
        <v>1.6693835169290423</v>
      </c>
      <c r="AR43" s="65">
        <f ca="1">AVERAGE(OFFSET(A43,0,Fixtures!$D$6,1,3))</f>
        <v>1.8320927569535972</v>
      </c>
      <c r="AS43" s="81"/>
      <c r="AY43" s="62"/>
    </row>
    <row r="44" spans="1:57" x14ac:dyDescent="0.3">
      <c r="X44" s="62"/>
      <c r="Y44" s="62"/>
      <c r="Z44" s="62"/>
      <c r="AG44" s="34"/>
      <c r="AH44" s="34"/>
      <c r="AI44" s="34"/>
      <c r="AJ44" s="34"/>
      <c r="AK44" s="34"/>
      <c r="AL44" s="34"/>
      <c r="AM44" s="34"/>
      <c r="AY44" s="62"/>
    </row>
    <row r="45" spans="1:57" x14ac:dyDescent="0.3">
      <c r="A45" s="59" t="s">
        <v>0</v>
      </c>
      <c r="B45" s="59">
        <v>1</v>
      </c>
      <c r="C45" s="59">
        <v>2</v>
      </c>
      <c r="D45" s="59">
        <v>3</v>
      </c>
      <c r="E45" s="59">
        <v>4</v>
      </c>
      <c r="F45" s="59">
        <v>5</v>
      </c>
      <c r="G45" s="59">
        <v>6</v>
      </c>
      <c r="H45" s="59">
        <v>7</v>
      </c>
      <c r="I45" s="59">
        <v>8</v>
      </c>
      <c r="J45" s="59">
        <v>9</v>
      </c>
      <c r="K45" s="59">
        <v>10</v>
      </c>
      <c r="L45" s="59">
        <v>11</v>
      </c>
      <c r="M45" s="59">
        <v>12</v>
      </c>
      <c r="N45" s="59">
        <v>13</v>
      </c>
      <c r="O45" s="59">
        <v>14</v>
      </c>
      <c r="P45" s="59">
        <v>15</v>
      </c>
      <c r="Q45" s="59">
        <v>16</v>
      </c>
      <c r="R45" s="59">
        <v>17</v>
      </c>
      <c r="S45" s="59">
        <v>18</v>
      </c>
      <c r="T45" s="59">
        <v>19</v>
      </c>
      <c r="U45" s="59">
        <v>20</v>
      </c>
      <c r="V45" s="59">
        <v>21</v>
      </c>
      <c r="W45" s="59">
        <v>22</v>
      </c>
      <c r="X45" s="59">
        <v>23</v>
      </c>
      <c r="Y45" s="59">
        <v>24</v>
      </c>
      <c r="Z45" s="59">
        <v>25</v>
      </c>
      <c r="AA45" s="59">
        <v>26</v>
      </c>
      <c r="AB45" s="59">
        <v>27</v>
      </c>
      <c r="AC45" s="59">
        <v>28</v>
      </c>
      <c r="AD45" s="59">
        <v>29</v>
      </c>
      <c r="AE45" s="59">
        <v>30</v>
      </c>
      <c r="AF45" s="33">
        <v>31</v>
      </c>
      <c r="AG45" s="33">
        <v>32</v>
      </c>
      <c r="AH45" s="33">
        <v>33</v>
      </c>
      <c r="AI45" s="33">
        <v>34</v>
      </c>
      <c r="AJ45" s="33">
        <v>35</v>
      </c>
      <c r="AK45" s="33">
        <v>36</v>
      </c>
      <c r="AL45" s="33">
        <v>37</v>
      </c>
      <c r="AM45" s="33">
        <v>38</v>
      </c>
      <c r="AP45" s="66"/>
    </row>
    <row r="46" spans="1:57" x14ac:dyDescent="0.3">
      <c r="A46" s="41" t="str">
        <f>$A24</f>
        <v>ARS</v>
      </c>
      <c r="B46" s="73" t="str">
        <f t="shared" ref="B46:Q46" si="2">IF(IFERROR(FIND("@",B2),0), $A46, CONCATENATE("@", $A46))</f>
        <v>ARS</v>
      </c>
      <c r="C46" s="73" t="str">
        <f t="shared" si="2"/>
        <v>@ARS</v>
      </c>
      <c r="D46" s="73" t="str">
        <f t="shared" si="2"/>
        <v>ARS</v>
      </c>
      <c r="E46" s="73" t="str">
        <f t="shared" si="2"/>
        <v>@ARS</v>
      </c>
      <c r="F46" s="73" t="str">
        <f t="shared" si="2"/>
        <v>ARS</v>
      </c>
      <c r="G46" s="73" t="str">
        <f t="shared" si="2"/>
        <v>@ARS</v>
      </c>
      <c r="H46" s="73" t="str">
        <f t="shared" si="2"/>
        <v>ARS</v>
      </c>
      <c r="I46" s="73" t="str">
        <f t="shared" si="2"/>
        <v>@ARS</v>
      </c>
      <c r="J46" s="73" t="str">
        <f t="shared" si="2"/>
        <v>ARS</v>
      </c>
      <c r="K46" s="73" t="str">
        <f t="shared" si="2"/>
        <v>@ARS</v>
      </c>
      <c r="L46" s="73" t="str">
        <f t="shared" si="2"/>
        <v>@ARS</v>
      </c>
      <c r="M46" s="73" t="str">
        <f t="shared" si="2"/>
        <v>ARS</v>
      </c>
      <c r="N46" s="73" t="str">
        <f t="shared" si="2"/>
        <v>@ARS</v>
      </c>
      <c r="O46" s="73" t="str">
        <f t="shared" si="2"/>
        <v>ARS</v>
      </c>
      <c r="P46" s="73" t="str">
        <f t="shared" si="2"/>
        <v>@ARS</v>
      </c>
      <c r="Q46" s="73" t="str">
        <f t="shared" si="2"/>
        <v>ARS</v>
      </c>
      <c r="R46" s="73" t="str">
        <f t="shared" ref="C46:AM53" si="3">IF(IFERROR(FIND("@",R2),0), $A46, CONCATENATE("@", $A46))</f>
        <v>@ARS</v>
      </c>
      <c r="S46" s="73" t="str">
        <f t="shared" si="3"/>
        <v>ARS</v>
      </c>
      <c r="T46" s="73" t="str">
        <f t="shared" si="3"/>
        <v>ARS</v>
      </c>
      <c r="U46" s="73" t="str">
        <f t="shared" si="3"/>
        <v>@ARS</v>
      </c>
      <c r="V46" s="73" t="str">
        <f t="shared" si="3"/>
        <v>@ARS</v>
      </c>
      <c r="W46" s="73" t="str">
        <f t="shared" si="3"/>
        <v>ARS</v>
      </c>
      <c r="X46" s="73" t="str">
        <f t="shared" si="3"/>
        <v>@ARS</v>
      </c>
      <c r="Y46" s="73" t="str">
        <f t="shared" si="3"/>
        <v>ARS</v>
      </c>
      <c r="Z46" s="73" t="str">
        <f t="shared" si="3"/>
        <v>ARS</v>
      </c>
      <c r="AA46" s="73" t="str">
        <f t="shared" si="3"/>
        <v>@ARS</v>
      </c>
      <c r="AB46" s="73" t="str">
        <f t="shared" si="3"/>
        <v>@ARS</v>
      </c>
      <c r="AC46" s="73" t="str">
        <f t="shared" si="3"/>
        <v>ARS</v>
      </c>
      <c r="AD46" s="73" t="str">
        <f t="shared" si="3"/>
        <v>@ARS</v>
      </c>
      <c r="AE46" s="73" t="str">
        <f t="shared" si="3"/>
        <v>ARS</v>
      </c>
      <c r="AF46" s="73" t="str">
        <f t="shared" si="3"/>
        <v>ARS</v>
      </c>
      <c r="AG46" s="73" t="str">
        <f t="shared" si="3"/>
        <v>@ARS</v>
      </c>
      <c r="AH46" s="73" t="str">
        <f t="shared" si="3"/>
        <v>ARS</v>
      </c>
      <c r="AI46" s="73" t="str">
        <f t="shared" si="3"/>
        <v>@ARS</v>
      </c>
      <c r="AJ46" s="73" t="str">
        <f t="shared" si="3"/>
        <v>ARS</v>
      </c>
      <c r="AK46" s="73" t="str">
        <f t="shared" si="3"/>
        <v>@ARS</v>
      </c>
      <c r="AL46" s="73" t="str">
        <f t="shared" si="3"/>
        <v>ARS</v>
      </c>
      <c r="AM46" s="73" t="str">
        <f t="shared" si="3"/>
        <v>@ARS</v>
      </c>
      <c r="AP46" s="66"/>
    </row>
    <row r="47" spans="1:57" x14ac:dyDescent="0.3">
      <c r="A47" s="41" t="str">
        <f t="shared" ref="A47:A65" si="4">$A25</f>
        <v>AVL</v>
      </c>
      <c r="B47" s="73" t="str">
        <f t="shared" ref="B47:B65" si="5">IF(IFERROR(FIND("@",B3),0), $A47, CONCATENATE("@", $A47))</f>
        <v>AVL</v>
      </c>
      <c r="C47" s="73" t="str">
        <f t="shared" si="3"/>
        <v>@AVL</v>
      </c>
      <c r="D47" s="73" t="str">
        <f t="shared" si="3"/>
        <v>@AVL</v>
      </c>
      <c r="E47" s="73" t="str">
        <f t="shared" si="3"/>
        <v>AVL</v>
      </c>
      <c r="F47" s="73" t="str">
        <f t="shared" si="3"/>
        <v>@AVL</v>
      </c>
      <c r="G47" s="73" t="str">
        <f t="shared" si="3"/>
        <v>AVL</v>
      </c>
      <c r="H47" s="73" t="str">
        <f t="shared" si="3"/>
        <v>@AVL</v>
      </c>
      <c r="I47" s="73" t="str">
        <f t="shared" si="3"/>
        <v>AVL</v>
      </c>
      <c r="J47" s="73" t="str">
        <f t="shared" si="3"/>
        <v>@AVL</v>
      </c>
      <c r="K47" s="73" t="str">
        <f t="shared" si="3"/>
        <v>AVL</v>
      </c>
      <c r="L47" s="73" t="str">
        <f t="shared" si="3"/>
        <v>@AVL</v>
      </c>
      <c r="M47" s="73" t="str">
        <f t="shared" si="3"/>
        <v>AVL</v>
      </c>
      <c r="N47" s="73" t="str">
        <f t="shared" si="3"/>
        <v>@AVL</v>
      </c>
      <c r="O47" s="73" t="str">
        <f t="shared" si="3"/>
        <v>AVL</v>
      </c>
      <c r="P47" s="73" t="str">
        <f t="shared" si="3"/>
        <v>AVL</v>
      </c>
      <c r="Q47" s="73" t="str">
        <f t="shared" si="3"/>
        <v>@AVL</v>
      </c>
      <c r="R47" s="73" t="str">
        <f t="shared" si="3"/>
        <v>AVL</v>
      </c>
      <c r="S47" s="73" t="str">
        <f t="shared" si="3"/>
        <v>@AVL</v>
      </c>
      <c r="T47" s="73" t="str">
        <f t="shared" si="3"/>
        <v>@AVL</v>
      </c>
      <c r="U47" s="73" t="str">
        <f t="shared" si="3"/>
        <v>AVL</v>
      </c>
      <c r="V47" s="73" t="str">
        <f t="shared" si="3"/>
        <v>AVL</v>
      </c>
      <c r="W47" s="73" t="str">
        <f t="shared" si="3"/>
        <v>@AVL</v>
      </c>
      <c r="X47" s="73" t="str">
        <f t="shared" si="3"/>
        <v>AVL</v>
      </c>
      <c r="Y47" s="73" t="str">
        <f t="shared" si="3"/>
        <v>@AVL</v>
      </c>
      <c r="Z47" s="73" t="str">
        <f t="shared" si="3"/>
        <v>AVL</v>
      </c>
      <c r="AA47" s="73" t="str">
        <f t="shared" si="3"/>
        <v>@AVL</v>
      </c>
      <c r="AB47" s="73" t="str">
        <f t="shared" si="3"/>
        <v>AVL</v>
      </c>
      <c r="AC47" s="73" t="str">
        <f t="shared" si="3"/>
        <v>@AVL</v>
      </c>
      <c r="AD47" s="73" t="str">
        <f t="shared" si="3"/>
        <v>AVL</v>
      </c>
      <c r="AE47" s="73" t="str">
        <f t="shared" si="3"/>
        <v>@AVL</v>
      </c>
      <c r="AF47" s="73" t="str">
        <f t="shared" si="3"/>
        <v>AVL</v>
      </c>
      <c r="AG47" s="73" t="str">
        <f t="shared" si="3"/>
        <v>@AVL</v>
      </c>
      <c r="AH47" s="73" t="str">
        <f t="shared" si="3"/>
        <v>AVL</v>
      </c>
      <c r="AI47" s="73" t="str">
        <f t="shared" si="3"/>
        <v>@AVL</v>
      </c>
      <c r="AJ47" s="73" t="str">
        <f t="shared" si="3"/>
        <v>@AVL</v>
      </c>
      <c r="AK47" s="73" t="str">
        <f t="shared" si="3"/>
        <v>AVL</v>
      </c>
      <c r="AL47" s="73" t="str">
        <f t="shared" si="3"/>
        <v>@AVL</v>
      </c>
      <c r="AM47" s="73" t="str">
        <f t="shared" si="3"/>
        <v>AVL</v>
      </c>
      <c r="AP47" s="66"/>
    </row>
    <row r="48" spans="1:57" x14ac:dyDescent="0.3">
      <c r="A48" s="41" t="str">
        <f t="shared" si="4"/>
        <v>BOU</v>
      </c>
      <c r="B48" s="73" t="str">
        <f t="shared" si="5"/>
        <v>@BOU</v>
      </c>
      <c r="C48" s="73" t="str">
        <f t="shared" si="3"/>
        <v>BOU</v>
      </c>
      <c r="D48" s="73" t="str">
        <f t="shared" si="3"/>
        <v>@BOU</v>
      </c>
      <c r="E48" s="73" t="str">
        <f t="shared" si="3"/>
        <v>BOU</v>
      </c>
      <c r="F48" s="73" t="str">
        <f t="shared" si="3"/>
        <v>@BOU</v>
      </c>
      <c r="G48" s="73" t="str">
        <f t="shared" si="3"/>
        <v>BOU</v>
      </c>
      <c r="H48" s="73" t="str">
        <f t="shared" si="3"/>
        <v>@BOU</v>
      </c>
      <c r="I48" s="73" t="str">
        <f t="shared" si="3"/>
        <v>BOU</v>
      </c>
      <c r="J48" s="73" t="str">
        <f t="shared" si="3"/>
        <v>@BOU</v>
      </c>
      <c r="K48" s="73" t="str">
        <f t="shared" si="3"/>
        <v>BOU</v>
      </c>
      <c r="L48" s="73" t="str">
        <f t="shared" si="3"/>
        <v>@BOU</v>
      </c>
      <c r="M48" s="73" t="str">
        <f t="shared" si="3"/>
        <v>BOU</v>
      </c>
      <c r="N48" s="73" t="str">
        <f t="shared" si="3"/>
        <v>@BOU</v>
      </c>
      <c r="O48" s="73" t="str">
        <f t="shared" si="3"/>
        <v>BOU</v>
      </c>
      <c r="P48" s="73" t="str">
        <f t="shared" si="3"/>
        <v>BOU</v>
      </c>
      <c r="Q48" s="73" t="str">
        <f t="shared" si="3"/>
        <v>@BOU</v>
      </c>
      <c r="R48" s="73" t="str">
        <f t="shared" si="3"/>
        <v>BOU</v>
      </c>
      <c r="S48" s="73" t="str">
        <f t="shared" si="3"/>
        <v>@BOU</v>
      </c>
      <c r="T48" s="73" t="str">
        <f t="shared" si="3"/>
        <v>@BOU</v>
      </c>
      <c r="U48" s="73" t="str">
        <f t="shared" si="3"/>
        <v>BOU</v>
      </c>
      <c r="V48" s="73" t="str">
        <f t="shared" si="3"/>
        <v>BOU</v>
      </c>
      <c r="W48" s="73" t="str">
        <f t="shared" si="3"/>
        <v>@BOU</v>
      </c>
      <c r="X48" s="73" t="str">
        <f t="shared" si="3"/>
        <v>BOU</v>
      </c>
      <c r="Y48" s="73" t="str">
        <f t="shared" si="3"/>
        <v>@BOU</v>
      </c>
      <c r="Z48" s="73" t="str">
        <f t="shared" si="3"/>
        <v>@BOU</v>
      </c>
      <c r="AA48" s="73" t="str">
        <f t="shared" si="3"/>
        <v>BOU</v>
      </c>
      <c r="AB48" s="73" t="str">
        <f t="shared" si="3"/>
        <v>BOU</v>
      </c>
      <c r="AC48" s="73" t="str">
        <f t="shared" si="3"/>
        <v>@BOU</v>
      </c>
      <c r="AD48" s="73" t="str">
        <f t="shared" si="3"/>
        <v>BOU</v>
      </c>
      <c r="AE48" s="73" t="str">
        <f t="shared" si="3"/>
        <v>@BOU</v>
      </c>
      <c r="AF48" s="73" t="str">
        <f t="shared" si="3"/>
        <v>BOU</v>
      </c>
      <c r="AG48" s="73" t="str">
        <f t="shared" si="3"/>
        <v>@BOU</v>
      </c>
      <c r="AH48" s="73" t="str">
        <f t="shared" si="3"/>
        <v>BOU</v>
      </c>
      <c r="AI48" s="73" t="str">
        <f t="shared" si="3"/>
        <v>@BOU</v>
      </c>
      <c r="AJ48" s="73" t="str">
        <f t="shared" si="3"/>
        <v>@BOU</v>
      </c>
      <c r="AK48" s="73" t="str">
        <f t="shared" si="3"/>
        <v>BOU</v>
      </c>
      <c r="AL48" s="73" t="str">
        <f t="shared" si="3"/>
        <v>@BOU</v>
      </c>
      <c r="AM48" s="73" t="str">
        <f t="shared" si="3"/>
        <v>BOU</v>
      </c>
      <c r="AP48" s="66"/>
    </row>
    <row r="49" spans="1:42" x14ac:dyDescent="0.3">
      <c r="A49" s="41" t="str">
        <f t="shared" si="4"/>
        <v>BRI</v>
      </c>
      <c r="B49" s="73" t="str">
        <f t="shared" si="5"/>
        <v>BRI</v>
      </c>
      <c r="C49" s="73" t="str">
        <f t="shared" si="3"/>
        <v>@BRI</v>
      </c>
      <c r="D49" s="73" t="str">
        <f t="shared" si="3"/>
        <v>@BRI</v>
      </c>
      <c r="E49" s="73" t="str">
        <f t="shared" si="3"/>
        <v>BRI</v>
      </c>
      <c r="F49" s="73" t="str">
        <f t="shared" si="3"/>
        <v>@BRI</v>
      </c>
      <c r="G49" s="73" t="str">
        <f t="shared" si="3"/>
        <v>BRI</v>
      </c>
      <c r="H49" s="73" t="str">
        <f t="shared" si="3"/>
        <v>BRI</v>
      </c>
      <c r="I49" s="73" t="str">
        <f t="shared" si="3"/>
        <v>@BRI</v>
      </c>
      <c r="J49" s="73" t="str">
        <f t="shared" si="3"/>
        <v>BRI</v>
      </c>
      <c r="K49" s="73" t="str">
        <f t="shared" si="3"/>
        <v>@BRI</v>
      </c>
      <c r="L49" s="73" t="str">
        <f t="shared" si="3"/>
        <v>@BRI</v>
      </c>
      <c r="M49" s="73" t="str">
        <f t="shared" si="3"/>
        <v>BRI</v>
      </c>
      <c r="N49" s="73" t="str">
        <f t="shared" si="3"/>
        <v>@BRI</v>
      </c>
      <c r="O49" s="73" t="str">
        <f t="shared" si="3"/>
        <v>BRI</v>
      </c>
      <c r="P49" s="73" t="str">
        <f t="shared" si="3"/>
        <v>BRI</v>
      </c>
      <c r="Q49" s="73" t="str">
        <f t="shared" si="3"/>
        <v>@BRI</v>
      </c>
      <c r="R49" s="73" t="str">
        <f t="shared" si="3"/>
        <v>BRI</v>
      </c>
      <c r="S49" s="73" t="str">
        <f t="shared" si="3"/>
        <v>@BRI</v>
      </c>
      <c r="T49" s="73" t="str">
        <f t="shared" si="3"/>
        <v>BRI</v>
      </c>
      <c r="U49" s="73" t="str">
        <f t="shared" si="3"/>
        <v>@BRI</v>
      </c>
      <c r="V49" s="73" t="str">
        <f t="shared" si="3"/>
        <v>@BRI</v>
      </c>
      <c r="W49" s="73" t="str">
        <f t="shared" si="3"/>
        <v>BRI</v>
      </c>
      <c r="X49" s="73" t="str">
        <f t="shared" si="3"/>
        <v>@BRI</v>
      </c>
      <c r="Y49" s="73" t="str">
        <f t="shared" si="3"/>
        <v>BRI</v>
      </c>
      <c r="Z49" s="73" t="str">
        <f t="shared" si="3"/>
        <v>BRI</v>
      </c>
      <c r="AA49" s="73" t="str">
        <f t="shared" si="3"/>
        <v>@BRI</v>
      </c>
      <c r="AB49" s="73" t="str">
        <f t="shared" si="3"/>
        <v>BRI</v>
      </c>
      <c r="AC49" s="73" t="str">
        <f t="shared" si="3"/>
        <v>@BRI</v>
      </c>
      <c r="AD49" s="73" t="str">
        <f t="shared" si="3"/>
        <v>BRI</v>
      </c>
      <c r="AE49" s="73" t="str">
        <f t="shared" si="3"/>
        <v>@BRI</v>
      </c>
      <c r="AF49" s="73" t="str">
        <f t="shared" si="3"/>
        <v>BRI</v>
      </c>
      <c r="AG49" s="73" t="str">
        <f t="shared" si="3"/>
        <v>@BRI</v>
      </c>
      <c r="AH49" s="73" t="str">
        <f t="shared" si="3"/>
        <v>BRI</v>
      </c>
      <c r="AI49" s="73" t="str">
        <f t="shared" si="3"/>
        <v>@BRI</v>
      </c>
      <c r="AJ49" s="73" t="str">
        <f t="shared" si="3"/>
        <v>@BRI</v>
      </c>
      <c r="AK49" s="73" t="str">
        <f t="shared" si="3"/>
        <v>BRI</v>
      </c>
      <c r="AL49" s="73" t="str">
        <f t="shared" si="3"/>
        <v>@BRI</v>
      </c>
      <c r="AM49" s="73" t="str">
        <f t="shared" si="3"/>
        <v>BRI</v>
      </c>
      <c r="AP49" s="66"/>
    </row>
    <row r="50" spans="1:42" x14ac:dyDescent="0.3">
      <c r="A50" s="41" t="str">
        <f t="shared" si="4"/>
        <v>BUR</v>
      </c>
      <c r="B50" s="73" t="str">
        <f t="shared" si="5"/>
        <v>@BUR</v>
      </c>
      <c r="C50" s="73" t="str">
        <f t="shared" si="3"/>
        <v>BUR</v>
      </c>
      <c r="D50" s="73" t="str">
        <f t="shared" si="3"/>
        <v>BUR</v>
      </c>
      <c r="E50" s="73" t="str">
        <f t="shared" si="3"/>
        <v>@BUR</v>
      </c>
      <c r="F50" s="73" t="str">
        <f t="shared" si="3"/>
        <v>BUR</v>
      </c>
      <c r="G50" s="73" t="str">
        <f t="shared" si="3"/>
        <v>@BUR</v>
      </c>
      <c r="H50" s="73" t="str">
        <f t="shared" si="3"/>
        <v>BUR</v>
      </c>
      <c r="I50" s="73" t="str">
        <f t="shared" si="3"/>
        <v>@BUR</v>
      </c>
      <c r="J50" s="73" t="str">
        <f t="shared" si="3"/>
        <v>BUR</v>
      </c>
      <c r="K50" s="73" t="str">
        <f t="shared" si="3"/>
        <v>@BUR</v>
      </c>
      <c r="L50" s="73" t="str">
        <f t="shared" si="3"/>
        <v>BUR</v>
      </c>
      <c r="M50" s="73" t="str">
        <f t="shared" si="3"/>
        <v>@BUR</v>
      </c>
      <c r="N50" s="73" t="str">
        <f t="shared" si="3"/>
        <v>BUR</v>
      </c>
      <c r="O50" s="73" t="str">
        <f t="shared" si="3"/>
        <v>@BUR</v>
      </c>
      <c r="P50" s="73" t="str">
        <f t="shared" si="3"/>
        <v>@BUR</v>
      </c>
      <c r="Q50" s="73" t="str">
        <f t="shared" si="3"/>
        <v>BUR</v>
      </c>
      <c r="R50" s="73" t="str">
        <f t="shared" si="3"/>
        <v>@BUR</v>
      </c>
      <c r="S50" s="73" t="str">
        <f t="shared" si="3"/>
        <v>BUR</v>
      </c>
      <c r="T50" s="73" t="str">
        <f t="shared" si="3"/>
        <v>BUR</v>
      </c>
      <c r="U50" s="73" t="str">
        <f t="shared" si="3"/>
        <v>@BUR</v>
      </c>
      <c r="V50" s="73" t="str">
        <f t="shared" si="3"/>
        <v>@BUR</v>
      </c>
      <c r="W50" s="73" t="str">
        <f t="shared" si="3"/>
        <v>BUR</v>
      </c>
      <c r="X50" s="73" t="str">
        <f t="shared" si="3"/>
        <v>@BUR</v>
      </c>
      <c r="Y50" s="73" t="str">
        <f t="shared" si="3"/>
        <v>BUR</v>
      </c>
      <c r="Z50" s="73" t="str">
        <f t="shared" si="3"/>
        <v>@BUR</v>
      </c>
      <c r="AA50" s="73" t="str">
        <f t="shared" si="3"/>
        <v>BUR</v>
      </c>
      <c r="AB50" s="73" t="str">
        <f t="shared" si="3"/>
        <v>@BUR</v>
      </c>
      <c r="AC50" s="73" t="str">
        <f t="shared" si="3"/>
        <v>BUR</v>
      </c>
      <c r="AD50" s="73" t="str">
        <f t="shared" si="3"/>
        <v>@BUR</v>
      </c>
      <c r="AE50" s="73" t="str">
        <f t="shared" si="3"/>
        <v>BUR</v>
      </c>
      <c r="AF50" s="73" t="str">
        <f t="shared" si="3"/>
        <v>@BUR</v>
      </c>
      <c r="AG50" s="73" t="str">
        <f t="shared" si="3"/>
        <v>BUR</v>
      </c>
      <c r="AH50" s="73" t="str">
        <f t="shared" si="3"/>
        <v>@BUR</v>
      </c>
      <c r="AI50" s="73" t="str">
        <f t="shared" si="3"/>
        <v>BUR</v>
      </c>
      <c r="AJ50" s="73" t="str">
        <f t="shared" si="3"/>
        <v>BUR</v>
      </c>
      <c r="AK50" s="73" t="str">
        <f t="shared" si="3"/>
        <v>@BUR</v>
      </c>
      <c r="AL50" s="73" t="str">
        <f t="shared" si="3"/>
        <v>BUR</v>
      </c>
      <c r="AM50" s="73" t="str">
        <f t="shared" si="3"/>
        <v>@BUR</v>
      </c>
      <c r="AP50" s="66"/>
    </row>
    <row r="51" spans="1:42" x14ac:dyDescent="0.3">
      <c r="A51" s="41" t="str">
        <f t="shared" si="4"/>
        <v>CHE</v>
      </c>
      <c r="B51" s="73" t="str">
        <f t="shared" si="5"/>
        <v>CHE</v>
      </c>
      <c r="C51" s="73" t="str">
        <f t="shared" si="3"/>
        <v>@CHE</v>
      </c>
      <c r="D51" s="73" t="str">
        <f t="shared" si="3"/>
        <v>CHE</v>
      </c>
      <c r="E51" s="73" t="str">
        <f t="shared" si="3"/>
        <v>@CHE</v>
      </c>
      <c r="F51" s="73" t="str">
        <f t="shared" si="3"/>
        <v>CHE</v>
      </c>
      <c r="G51" s="73" t="str">
        <f t="shared" si="3"/>
        <v>@CHE</v>
      </c>
      <c r="H51" s="73" t="str">
        <f t="shared" si="3"/>
        <v>@CHE</v>
      </c>
      <c r="I51" s="73" t="str">
        <f t="shared" si="3"/>
        <v>CHE</v>
      </c>
      <c r="J51" s="73" t="str">
        <f t="shared" si="3"/>
        <v>@CHE</v>
      </c>
      <c r="K51" s="73" t="str">
        <f t="shared" si="3"/>
        <v>CHE</v>
      </c>
      <c r="L51" s="73" t="str">
        <f t="shared" si="3"/>
        <v>CHE</v>
      </c>
      <c r="M51" s="73" t="str">
        <f t="shared" si="3"/>
        <v>@CHE</v>
      </c>
      <c r="N51" s="73" t="str">
        <f t="shared" si="3"/>
        <v>CHE</v>
      </c>
      <c r="O51" s="73" t="str">
        <f t="shared" si="3"/>
        <v>@CHE</v>
      </c>
      <c r="P51" s="73" t="str">
        <f t="shared" si="3"/>
        <v>@CHE</v>
      </c>
      <c r="Q51" s="73" t="str">
        <f t="shared" si="3"/>
        <v>CHE</v>
      </c>
      <c r="R51" s="73" t="str">
        <f t="shared" si="3"/>
        <v>@CHE</v>
      </c>
      <c r="S51" s="73" t="str">
        <f t="shared" si="3"/>
        <v>CHE</v>
      </c>
      <c r="T51" s="73" t="str">
        <f t="shared" si="3"/>
        <v>@CHE</v>
      </c>
      <c r="U51" s="73" t="str">
        <f t="shared" si="3"/>
        <v>CHE</v>
      </c>
      <c r="V51" s="73" t="str">
        <f t="shared" si="3"/>
        <v>CHE</v>
      </c>
      <c r="W51" s="73" t="str">
        <f t="shared" si="3"/>
        <v>@CHE</v>
      </c>
      <c r="X51" s="73" t="str">
        <f t="shared" si="3"/>
        <v>CHE</v>
      </c>
      <c r="Y51" s="73" t="str">
        <f t="shared" si="3"/>
        <v>@CHE</v>
      </c>
      <c r="Z51" s="73" t="str">
        <f t="shared" si="3"/>
        <v>CHE</v>
      </c>
      <c r="AA51" s="73" t="str">
        <f t="shared" si="3"/>
        <v>@CHE</v>
      </c>
      <c r="AB51" s="73" t="str">
        <f t="shared" si="3"/>
        <v>@CHE</v>
      </c>
      <c r="AC51" s="73" t="str">
        <f t="shared" si="3"/>
        <v>CHE</v>
      </c>
      <c r="AD51" s="73" t="str">
        <f t="shared" si="3"/>
        <v>@CHE</v>
      </c>
      <c r="AE51" s="73" t="str">
        <f t="shared" si="3"/>
        <v>CHE</v>
      </c>
      <c r="AF51" s="73" t="str">
        <f t="shared" si="3"/>
        <v>@CHE</v>
      </c>
      <c r="AG51" s="73" t="str">
        <f t="shared" si="3"/>
        <v>CHE</v>
      </c>
      <c r="AH51" s="73" t="str">
        <f t="shared" si="3"/>
        <v>@CHE</v>
      </c>
      <c r="AI51" s="73" t="str">
        <f t="shared" si="3"/>
        <v>CHE</v>
      </c>
      <c r="AJ51" s="73" t="str">
        <f t="shared" si="3"/>
        <v>CHE</v>
      </c>
      <c r="AK51" s="73" t="str">
        <f t="shared" si="3"/>
        <v>@CHE</v>
      </c>
      <c r="AL51" s="73" t="str">
        <f t="shared" si="3"/>
        <v>CHE</v>
      </c>
      <c r="AM51" s="73" t="str">
        <f t="shared" si="3"/>
        <v>@CHE</v>
      </c>
      <c r="AP51" s="66"/>
    </row>
    <row r="52" spans="1:42" x14ac:dyDescent="0.3">
      <c r="A52" s="41" t="str">
        <f t="shared" si="4"/>
        <v>CRY</v>
      </c>
      <c r="B52" s="73" t="str">
        <f t="shared" si="5"/>
        <v>@CRY</v>
      </c>
      <c r="C52" s="73" t="str">
        <f t="shared" si="3"/>
        <v>CRY</v>
      </c>
      <c r="D52" s="73" t="str">
        <f t="shared" si="3"/>
        <v>CRY</v>
      </c>
      <c r="E52" s="73" t="str">
        <f t="shared" si="3"/>
        <v>@CRY</v>
      </c>
      <c r="F52" s="73" t="str">
        <f t="shared" si="3"/>
        <v>CRY</v>
      </c>
      <c r="G52" s="73" t="str">
        <f t="shared" si="3"/>
        <v>@CRY</v>
      </c>
      <c r="H52" s="73" t="str">
        <f t="shared" si="3"/>
        <v>@CRY</v>
      </c>
      <c r="I52" s="73" t="str">
        <f t="shared" si="3"/>
        <v>CRY</v>
      </c>
      <c r="J52" s="73" t="str">
        <f t="shared" si="3"/>
        <v>@CRY</v>
      </c>
      <c r="K52" s="73" t="str">
        <f t="shared" si="3"/>
        <v>CRY</v>
      </c>
      <c r="L52" s="73" t="str">
        <f t="shared" si="3"/>
        <v>@CRY</v>
      </c>
      <c r="M52" s="73" t="str">
        <f t="shared" si="3"/>
        <v>CRY</v>
      </c>
      <c r="N52" s="73" t="str">
        <f t="shared" si="3"/>
        <v>@CRY</v>
      </c>
      <c r="O52" s="73" t="str">
        <f t="shared" si="3"/>
        <v>CRY</v>
      </c>
      <c r="P52" s="73" t="str">
        <f t="shared" si="3"/>
        <v>@CRY</v>
      </c>
      <c r="Q52" s="73" t="str">
        <f t="shared" si="3"/>
        <v>CRY</v>
      </c>
      <c r="R52" s="73" t="str">
        <f t="shared" si="3"/>
        <v>@CRY</v>
      </c>
      <c r="S52" s="73" t="str">
        <f t="shared" si="3"/>
        <v>CRY</v>
      </c>
      <c r="T52" s="73" t="str">
        <f t="shared" si="3"/>
        <v>@CRY</v>
      </c>
      <c r="U52" s="73" t="str">
        <f t="shared" si="3"/>
        <v>CRY</v>
      </c>
      <c r="V52" s="73" t="str">
        <f t="shared" si="3"/>
        <v>CRY</v>
      </c>
      <c r="W52" s="73" t="str">
        <f t="shared" si="3"/>
        <v>@CRY</v>
      </c>
      <c r="X52" s="73" t="str">
        <f t="shared" si="3"/>
        <v>CRY</v>
      </c>
      <c r="Y52" s="73" t="str">
        <f t="shared" si="3"/>
        <v>@CRY</v>
      </c>
      <c r="Z52" s="73" t="str">
        <f t="shared" si="3"/>
        <v>@CRY</v>
      </c>
      <c r="AA52" s="73" t="str">
        <f t="shared" si="3"/>
        <v>CRY</v>
      </c>
      <c r="AB52" s="73" t="str">
        <f t="shared" si="3"/>
        <v>@CRY</v>
      </c>
      <c r="AC52" s="73" t="str">
        <f t="shared" si="3"/>
        <v>CRY</v>
      </c>
      <c r="AD52" s="73" t="str">
        <f t="shared" si="3"/>
        <v>@CRY</v>
      </c>
      <c r="AE52" s="73" t="str">
        <f t="shared" si="3"/>
        <v>CRY</v>
      </c>
      <c r="AF52" s="73" t="str">
        <f t="shared" si="3"/>
        <v>CRY</v>
      </c>
      <c r="AG52" s="73" t="str">
        <f t="shared" si="3"/>
        <v>@CRY</v>
      </c>
      <c r="AH52" s="73" t="str">
        <f t="shared" si="3"/>
        <v>CRY</v>
      </c>
      <c r="AI52" s="73" t="str">
        <f t="shared" si="3"/>
        <v>@CRY</v>
      </c>
      <c r="AJ52" s="73" t="str">
        <f t="shared" si="3"/>
        <v>CRY</v>
      </c>
      <c r="AK52" s="73" t="str">
        <f t="shared" si="3"/>
        <v>@CRY</v>
      </c>
      <c r="AL52" s="73" t="str">
        <f t="shared" si="3"/>
        <v>CRY</v>
      </c>
      <c r="AM52" s="73" t="str">
        <f t="shared" si="3"/>
        <v>@CRY</v>
      </c>
      <c r="AP52" s="66"/>
    </row>
    <row r="53" spans="1:42" x14ac:dyDescent="0.3">
      <c r="A53" s="41" t="str">
        <f t="shared" si="4"/>
        <v>EVE</v>
      </c>
      <c r="B53" s="73" t="str">
        <f t="shared" si="5"/>
        <v>EVE</v>
      </c>
      <c r="C53" s="73" t="str">
        <f t="shared" si="3"/>
        <v>@EVE</v>
      </c>
      <c r="D53" s="73" t="str">
        <f t="shared" si="3"/>
        <v>EVE</v>
      </c>
      <c r="E53" s="73" t="str">
        <f t="shared" si="3"/>
        <v>@EVE</v>
      </c>
      <c r="F53" s="73" t="str">
        <f t="shared" si="3"/>
        <v>EVE</v>
      </c>
      <c r="G53" s="73" t="str">
        <f t="shared" si="3"/>
        <v>@EVE</v>
      </c>
      <c r="H53" s="73" t="str">
        <f t="shared" si="3"/>
        <v>@EVE</v>
      </c>
      <c r="I53" s="73" t="str">
        <f t="shared" si="3"/>
        <v>EVE</v>
      </c>
      <c r="J53" s="73" t="str">
        <f t="shared" si="3"/>
        <v>@EVE</v>
      </c>
      <c r="K53" s="73" t="str">
        <f t="shared" si="3"/>
        <v>EVE</v>
      </c>
      <c r="L53" s="73" t="str">
        <f t="shared" si="3"/>
        <v>@EVE</v>
      </c>
      <c r="M53" s="73" t="str">
        <f t="shared" si="3"/>
        <v>EVE</v>
      </c>
      <c r="N53" s="73" t="str">
        <f t="shared" ref="C53:AM60" si="6">IF(IFERROR(FIND("@",N9),0), $A53, CONCATENATE("@", $A53))</f>
        <v>@EVE</v>
      </c>
      <c r="O53" s="73" t="str">
        <f t="shared" si="6"/>
        <v>EVE</v>
      </c>
      <c r="P53" s="73" t="str">
        <f t="shared" si="6"/>
        <v>EVE</v>
      </c>
      <c r="Q53" s="73" t="str">
        <f t="shared" si="6"/>
        <v>@EVE</v>
      </c>
      <c r="R53" s="73" t="str">
        <f t="shared" si="6"/>
        <v>EVE</v>
      </c>
      <c r="S53" s="73" t="str">
        <f t="shared" si="6"/>
        <v>@EVE</v>
      </c>
      <c r="T53" s="73" t="str">
        <f t="shared" si="6"/>
        <v>@EVE</v>
      </c>
      <c r="U53" s="73" t="str">
        <f t="shared" si="6"/>
        <v>EVE</v>
      </c>
      <c r="V53" s="73" t="str">
        <f t="shared" si="6"/>
        <v>EVE</v>
      </c>
      <c r="W53" s="73" t="str">
        <f t="shared" si="6"/>
        <v>@EVE</v>
      </c>
      <c r="X53" s="73" t="str">
        <f t="shared" si="6"/>
        <v>EVE</v>
      </c>
      <c r="Y53" s="73" t="str">
        <f t="shared" si="6"/>
        <v>@EVE</v>
      </c>
      <c r="Z53" s="73" t="str">
        <f t="shared" si="6"/>
        <v>EVE</v>
      </c>
      <c r="AA53" s="73" t="str">
        <f t="shared" si="6"/>
        <v>@EVE</v>
      </c>
      <c r="AB53" s="73" t="str">
        <f t="shared" si="6"/>
        <v>EVE</v>
      </c>
      <c r="AC53" s="73" t="str">
        <f t="shared" si="6"/>
        <v>@EVE</v>
      </c>
      <c r="AD53" s="73" t="str">
        <f t="shared" si="6"/>
        <v>EVE</v>
      </c>
      <c r="AE53" s="73" t="str">
        <f t="shared" si="6"/>
        <v>@EVE</v>
      </c>
      <c r="AF53" s="73" t="str">
        <f t="shared" si="6"/>
        <v>EVE</v>
      </c>
      <c r="AG53" s="73" t="str">
        <f t="shared" si="6"/>
        <v>@EVE</v>
      </c>
      <c r="AH53" s="73" t="str">
        <f t="shared" si="6"/>
        <v>EVE</v>
      </c>
      <c r="AI53" s="73" t="str">
        <f t="shared" si="6"/>
        <v>@EVE</v>
      </c>
      <c r="AJ53" s="73" t="str">
        <f t="shared" si="6"/>
        <v>EVE</v>
      </c>
      <c r="AK53" s="73" t="str">
        <f t="shared" si="6"/>
        <v>@EVE</v>
      </c>
      <c r="AL53" s="73" t="str">
        <f t="shared" si="6"/>
        <v>EVE</v>
      </c>
      <c r="AM53" s="73" t="str">
        <f t="shared" si="6"/>
        <v>@EVE</v>
      </c>
      <c r="AP53" s="66"/>
    </row>
    <row r="54" spans="1:42" x14ac:dyDescent="0.3">
      <c r="A54" s="41" t="str">
        <f t="shared" si="4"/>
        <v>LEI</v>
      </c>
      <c r="B54" s="73" t="str">
        <f t="shared" si="5"/>
        <v>@LEI</v>
      </c>
      <c r="C54" s="73" t="str">
        <f t="shared" si="6"/>
        <v>LEI</v>
      </c>
      <c r="D54" s="73" t="str">
        <f t="shared" si="6"/>
        <v>LEI</v>
      </c>
      <c r="E54" s="73" t="str">
        <f t="shared" si="6"/>
        <v>@LEI</v>
      </c>
      <c r="F54" s="73" t="str">
        <f t="shared" si="6"/>
        <v>LEI</v>
      </c>
      <c r="G54" s="73" t="str">
        <f t="shared" si="6"/>
        <v>@LEI</v>
      </c>
      <c r="H54" s="73" t="str">
        <f t="shared" si="6"/>
        <v>@LEI</v>
      </c>
      <c r="I54" s="73" t="str">
        <f t="shared" si="6"/>
        <v>LEI</v>
      </c>
      <c r="J54" s="73" t="str">
        <f t="shared" si="6"/>
        <v>@LEI</v>
      </c>
      <c r="K54" s="73" t="str">
        <f t="shared" si="6"/>
        <v>LEI</v>
      </c>
      <c r="L54" s="73" t="str">
        <f t="shared" si="6"/>
        <v>LEI</v>
      </c>
      <c r="M54" s="73" t="str">
        <f t="shared" si="6"/>
        <v>@LEI</v>
      </c>
      <c r="N54" s="73" t="str">
        <f t="shared" si="6"/>
        <v>LEI</v>
      </c>
      <c r="O54" s="73" t="str">
        <f t="shared" si="6"/>
        <v>@LEI</v>
      </c>
      <c r="P54" s="73" t="str">
        <f t="shared" si="6"/>
        <v>@LEI</v>
      </c>
      <c r="Q54" s="73" t="str">
        <f t="shared" si="6"/>
        <v>LEI</v>
      </c>
      <c r="R54" s="73" t="str">
        <f t="shared" si="6"/>
        <v>@LEI</v>
      </c>
      <c r="S54" s="73" t="str">
        <f t="shared" si="6"/>
        <v>LEI</v>
      </c>
      <c r="T54" s="73" t="str">
        <f t="shared" si="6"/>
        <v>@LEI</v>
      </c>
      <c r="U54" s="73" t="str">
        <f t="shared" si="6"/>
        <v>LEI</v>
      </c>
      <c r="V54" s="73" t="str">
        <f t="shared" si="6"/>
        <v>LEI</v>
      </c>
      <c r="W54" s="73" t="str">
        <f t="shared" si="6"/>
        <v>@LEI</v>
      </c>
      <c r="X54" s="73" t="str">
        <f t="shared" si="6"/>
        <v>LEI</v>
      </c>
      <c r="Y54" s="73" t="str">
        <f t="shared" si="6"/>
        <v>@LEI</v>
      </c>
      <c r="Z54" s="73" t="str">
        <f t="shared" si="6"/>
        <v>@LEI</v>
      </c>
      <c r="AA54" s="73" t="str">
        <f t="shared" si="6"/>
        <v>LEI</v>
      </c>
      <c r="AB54" s="73" t="str">
        <f t="shared" si="6"/>
        <v>@LEI</v>
      </c>
      <c r="AC54" s="73" t="str">
        <f t="shared" si="6"/>
        <v>LEI</v>
      </c>
      <c r="AD54" s="73" t="str">
        <f t="shared" si="6"/>
        <v>@LEI</v>
      </c>
      <c r="AE54" s="73" t="str">
        <f t="shared" si="6"/>
        <v>LEI</v>
      </c>
      <c r="AF54" s="73" t="str">
        <f t="shared" si="6"/>
        <v>@LEI</v>
      </c>
      <c r="AG54" s="73" t="str">
        <f t="shared" si="6"/>
        <v>LEI</v>
      </c>
      <c r="AH54" s="73" t="str">
        <f t="shared" si="6"/>
        <v>@LEI</v>
      </c>
      <c r="AI54" s="73" t="str">
        <f t="shared" si="6"/>
        <v>LEI</v>
      </c>
      <c r="AJ54" s="73" t="str">
        <f t="shared" si="6"/>
        <v>LEI</v>
      </c>
      <c r="AK54" s="73" t="str">
        <f t="shared" si="6"/>
        <v>@LEI</v>
      </c>
      <c r="AL54" s="73" t="str">
        <f t="shared" si="6"/>
        <v>LEI</v>
      </c>
      <c r="AM54" s="73" t="str">
        <f t="shared" si="6"/>
        <v>@LEI</v>
      </c>
      <c r="AP54" s="66"/>
    </row>
    <row r="55" spans="1:42" x14ac:dyDescent="0.3">
      <c r="A55" s="41" t="str">
        <f t="shared" si="4"/>
        <v>LIV</v>
      </c>
      <c r="B55" s="73" t="str">
        <f t="shared" si="5"/>
        <v>@LIV</v>
      </c>
      <c r="C55" s="73" t="str">
        <f t="shared" si="6"/>
        <v>LIV</v>
      </c>
      <c r="D55" s="73" t="str">
        <f t="shared" si="6"/>
        <v>@LIV</v>
      </c>
      <c r="E55" s="73" t="str">
        <f t="shared" si="6"/>
        <v>LIV</v>
      </c>
      <c r="F55" s="73" t="str">
        <f t="shared" si="6"/>
        <v>@LIV</v>
      </c>
      <c r="G55" s="73" t="str">
        <f t="shared" si="6"/>
        <v>LIV</v>
      </c>
      <c r="H55" s="73" t="str">
        <f t="shared" si="6"/>
        <v>LIV</v>
      </c>
      <c r="I55" s="73" t="str">
        <f t="shared" si="6"/>
        <v>@LIV</v>
      </c>
      <c r="J55" s="73" t="str">
        <f t="shared" si="6"/>
        <v>LIV</v>
      </c>
      <c r="K55" s="73" t="str">
        <f t="shared" si="6"/>
        <v>@LIV</v>
      </c>
      <c r="L55" s="73" t="str">
        <f t="shared" si="6"/>
        <v>LIV</v>
      </c>
      <c r="M55" s="73" t="str">
        <f t="shared" si="6"/>
        <v>@LIV</v>
      </c>
      <c r="N55" s="73" t="str">
        <f t="shared" si="6"/>
        <v>LIV</v>
      </c>
      <c r="O55" s="73" t="str">
        <f t="shared" si="6"/>
        <v>@LIV</v>
      </c>
      <c r="P55" s="73" t="str">
        <f t="shared" si="6"/>
        <v>@LIV</v>
      </c>
      <c r="Q55" s="73" t="str">
        <f t="shared" si="6"/>
        <v>LIV</v>
      </c>
      <c r="R55" s="73" t="str">
        <f t="shared" si="6"/>
        <v>@LIV</v>
      </c>
      <c r="S55" s="73" t="str">
        <f t="shared" si="6"/>
        <v>LIV</v>
      </c>
      <c r="T55" s="73" t="str">
        <f t="shared" si="6"/>
        <v>LIV</v>
      </c>
      <c r="U55" s="73" t="str">
        <f t="shared" si="6"/>
        <v>@LIV</v>
      </c>
      <c r="V55" s="73" t="str">
        <f t="shared" si="6"/>
        <v>@LIV</v>
      </c>
      <c r="W55" s="73" t="str">
        <f t="shared" si="6"/>
        <v>LIV</v>
      </c>
      <c r="X55" s="73" t="str">
        <f t="shared" si="6"/>
        <v>@LIV</v>
      </c>
      <c r="Y55" s="73" t="str">
        <f t="shared" si="6"/>
        <v>LIV</v>
      </c>
      <c r="Z55" s="73" t="str">
        <f t="shared" si="6"/>
        <v>@LIV</v>
      </c>
      <c r="AA55" s="73" t="str">
        <f t="shared" si="6"/>
        <v>LIV</v>
      </c>
      <c r="AB55" s="73" t="str">
        <f t="shared" si="6"/>
        <v>@LIV</v>
      </c>
      <c r="AC55" s="73" t="str">
        <f t="shared" si="6"/>
        <v>LIV</v>
      </c>
      <c r="AD55" s="73" t="str">
        <f t="shared" si="6"/>
        <v>@LIV</v>
      </c>
      <c r="AE55" s="73" t="str">
        <f t="shared" si="6"/>
        <v>LIV</v>
      </c>
      <c r="AF55" s="73" t="str">
        <f t="shared" si="6"/>
        <v>@LIV</v>
      </c>
      <c r="AG55" s="73" t="str">
        <f t="shared" si="6"/>
        <v>LIV</v>
      </c>
      <c r="AH55" s="73" t="str">
        <f t="shared" si="6"/>
        <v>@LIV</v>
      </c>
      <c r="AI55" s="73" t="str">
        <f t="shared" si="6"/>
        <v>LIV</v>
      </c>
      <c r="AJ55" s="73" t="str">
        <f t="shared" si="6"/>
        <v>@LIV</v>
      </c>
      <c r="AK55" s="73" t="str">
        <f t="shared" si="6"/>
        <v>LIV</v>
      </c>
      <c r="AL55" s="73" t="str">
        <f t="shared" si="6"/>
        <v>@LIV</v>
      </c>
      <c r="AM55" s="73" t="str">
        <f t="shared" si="6"/>
        <v>LIV</v>
      </c>
      <c r="AP55" s="66"/>
    </row>
    <row r="56" spans="1:42" x14ac:dyDescent="0.3">
      <c r="A56" s="41" t="str">
        <f t="shared" si="4"/>
        <v>MCI</v>
      </c>
      <c r="B56" s="73" t="str">
        <f t="shared" si="5"/>
        <v>MCI</v>
      </c>
      <c r="C56" s="73" t="str">
        <f t="shared" si="6"/>
        <v>@MCI</v>
      </c>
      <c r="D56" s="73" t="str">
        <f t="shared" si="6"/>
        <v>MCI</v>
      </c>
      <c r="E56" s="73" t="str">
        <f t="shared" si="6"/>
        <v>@MCI</v>
      </c>
      <c r="F56" s="73" t="str">
        <f t="shared" si="6"/>
        <v>MCI</v>
      </c>
      <c r="G56" s="73" t="str">
        <f t="shared" si="6"/>
        <v>@MCI</v>
      </c>
      <c r="H56" s="73" t="str">
        <f t="shared" si="6"/>
        <v>MCI</v>
      </c>
      <c r="I56" s="73" t="str">
        <f t="shared" si="6"/>
        <v>@MCI</v>
      </c>
      <c r="J56" s="73" t="str">
        <f t="shared" si="6"/>
        <v>MCI</v>
      </c>
      <c r="K56" s="73" t="str">
        <f t="shared" si="6"/>
        <v>@MCI</v>
      </c>
      <c r="L56" s="73" t="str">
        <f t="shared" si="6"/>
        <v>@MCI</v>
      </c>
      <c r="M56" s="73" t="str">
        <f t="shared" si="6"/>
        <v>MCI</v>
      </c>
      <c r="N56" s="73" t="str">
        <f t="shared" si="6"/>
        <v>@MCI</v>
      </c>
      <c r="O56" s="73" t="str">
        <f t="shared" si="6"/>
        <v>MCI</v>
      </c>
      <c r="P56" s="73" t="str">
        <f t="shared" si="6"/>
        <v>MCI</v>
      </c>
      <c r="Q56" s="73" t="str">
        <f t="shared" si="6"/>
        <v>@MCI</v>
      </c>
      <c r="R56" s="73" t="str">
        <f t="shared" si="6"/>
        <v>MCI</v>
      </c>
      <c r="S56" s="73" t="str">
        <f t="shared" si="6"/>
        <v>@MCI</v>
      </c>
      <c r="T56" s="73" t="str">
        <f t="shared" si="6"/>
        <v>MCI</v>
      </c>
      <c r="U56" s="73" t="str">
        <f t="shared" si="6"/>
        <v>@MCI</v>
      </c>
      <c r="V56" s="73" t="str">
        <f t="shared" si="6"/>
        <v>@MCI</v>
      </c>
      <c r="W56" s="73" t="str">
        <f t="shared" si="6"/>
        <v>MCI</v>
      </c>
      <c r="X56" s="73" t="str">
        <f t="shared" si="6"/>
        <v>@MCI</v>
      </c>
      <c r="Y56" s="73" t="str">
        <f t="shared" si="6"/>
        <v>MCI</v>
      </c>
      <c r="Z56" s="73" t="str">
        <f t="shared" si="6"/>
        <v>MCI</v>
      </c>
      <c r="AA56" s="73" t="str">
        <f t="shared" si="6"/>
        <v>@MCI</v>
      </c>
      <c r="AB56" s="73" t="str">
        <f t="shared" si="6"/>
        <v>MCI</v>
      </c>
      <c r="AC56" s="73" t="str">
        <f t="shared" si="6"/>
        <v>@MCI</v>
      </c>
      <c r="AD56" s="73" t="str">
        <f t="shared" si="6"/>
        <v>MCI</v>
      </c>
      <c r="AE56" s="73" t="str">
        <f t="shared" si="6"/>
        <v>@MCI</v>
      </c>
      <c r="AF56" s="73" t="str">
        <f t="shared" si="6"/>
        <v>MCI</v>
      </c>
      <c r="AG56" s="73" t="str">
        <f t="shared" si="6"/>
        <v>@MCI</v>
      </c>
      <c r="AH56" s="73" t="str">
        <f t="shared" si="6"/>
        <v>MCI</v>
      </c>
      <c r="AI56" s="73" t="str">
        <f t="shared" si="6"/>
        <v>@MCI</v>
      </c>
      <c r="AJ56" s="73" t="str">
        <f t="shared" si="6"/>
        <v>MCI</v>
      </c>
      <c r="AK56" s="73" t="str">
        <f t="shared" si="6"/>
        <v>@MCI</v>
      </c>
      <c r="AL56" s="73" t="str">
        <f t="shared" si="6"/>
        <v>MCI</v>
      </c>
      <c r="AM56" s="73" t="str">
        <f t="shared" si="6"/>
        <v>@MCI</v>
      </c>
      <c r="AP56" s="66"/>
    </row>
    <row r="57" spans="1:42" x14ac:dyDescent="0.3">
      <c r="A57" s="41" t="str">
        <f t="shared" si="4"/>
        <v>MUN</v>
      </c>
      <c r="B57" s="73" t="str">
        <f t="shared" si="5"/>
        <v>@MUN</v>
      </c>
      <c r="C57" s="73" t="str">
        <f t="shared" si="6"/>
        <v>MUN</v>
      </c>
      <c r="D57" s="73" t="str">
        <f t="shared" si="6"/>
        <v>@MUN</v>
      </c>
      <c r="E57" s="73" t="str">
        <f t="shared" si="6"/>
        <v>MUN</v>
      </c>
      <c r="F57" s="73" t="str">
        <f t="shared" si="6"/>
        <v>@MUN</v>
      </c>
      <c r="G57" s="73" t="str">
        <f t="shared" si="6"/>
        <v>MUN</v>
      </c>
      <c r="H57" s="73" t="str">
        <f t="shared" si="6"/>
        <v>@MUN</v>
      </c>
      <c r="I57" s="73" t="str">
        <f t="shared" si="6"/>
        <v>MUN</v>
      </c>
      <c r="J57" s="73" t="str">
        <f t="shared" si="6"/>
        <v>@MUN</v>
      </c>
      <c r="K57" s="73" t="str">
        <f t="shared" si="6"/>
        <v>MUN</v>
      </c>
      <c r="L57" s="73" t="str">
        <f t="shared" si="6"/>
        <v>MUN</v>
      </c>
      <c r="M57" s="73" t="str">
        <f t="shared" si="6"/>
        <v>@MUN</v>
      </c>
      <c r="N57" s="73" t="str">
        <f t="shared" si="6"/>
        <v>MUN</v>
      </c>
      <c r="O57" s="73" t="str">
        <f t="shared" si="6"/>
        <v>@MUN</v>
      </c>
      <c r="P57" s="73" t="str">
        <f t="shared" si="6"/>
        <v>@MUN</v>
      </c>
      <c r="Q57" s="73" t="str">
        <f t="shared" si="6"/>
        <v>MUN</v>
      </c>
      <c r="R57" s="73" t="str">
        <f t="shared" si="6"/>
        <v>@MUN</v>
      </c>
      <c r="S57" s="73" t="str">
        <f t="shared" si="6"/>
        <v>MUN</v>
      </c>
      <c r="T57" s="73" t="str">
        <f t="shared" si="6"/>
        <v>@MUN</v>
      </c>
      <c r="U57" s="73" t="str">
        <f t="shared" si="6"/>
        <v>MUN</v>
      </c>
      <c r="V57" s="73" t="str">
        <f t="shared" si="6"/>
        <v>MUN</v>
      </c>
      <c r="W57" s="73" t="str">
        <f t="shared" si="6"/>
        <v>@MUN</v>
      </c>
      <c r="X57" s="73" t="str">
        <f t="shared" si="6"/>
        <v>MUN</v>
      </c>
      <c r="Y57" s="73" t="str">
        <f t="shared" si="6"/>
        <v>@MUN</v>
      </c>
      <c r="Z57" s="73" t="str">
        <f t="shared" si="6"/>
        <v>@MUN</v>
      </c>
      <c r="AA57" s="73" t="str">
        <f t="shared" si="6"/>
        <v>MUN</v>
      </c>
      <c r="AB57" s="73" t="str">
        <f t="shared" si="6"/>
        <v>@MUN</v>
      </c>
      <c r="AC57" s="73" t="str">
        <f t="shared" si="6"/>
        <v>MUN</v>
      </c>
      <c r="AD57" s="73" t="str">
        <f t="shared" si="6"/>
        <v>@MUN</v>
      </c>
      <c r="AE57" s="73" t="str">
        <f t="shared" si="6"/>
        <v>MUN</v>
      </c>
      <c r="AF57" s="73" t="str">
        <f t="shared" si="6"/>
        <v>@MUN</v>
      </c>
      <c r="AG57" s="73" t="str">
        <f t="shared" si="6"/>
        <v>MUN</v>
      </c>
      <c r="AH57" s="73" t="str">
        <f t="shared" si="6"/>
        <v>@MUN</v>
      </c>
      <c r="AI57" s="73" t="str">
        <f t="shared" si="6"/>
        <v>MUN</v>
      </c>
      <c r="AJ57" s="73" t="str">
        <f t="shared" si="6"/>
        <v>@MUN</v>
      </c>
      <c r="AK57" s="73" t="str">
        <f t="shared" si="6"/>
        <v>MUN</v>
      </c>
      <c r="AL57" s="73" t="str">
        <f t="shared" si="6"/>
        <v>@MUN</v>
      </c>
      <c r="AM57" s="73" t="str">
        <f t="shared" si="6"/>
        <v>MUN</v>
      </c>
      <c r="AP57" s="66"/>
    </row>
    <row r="58" spans="1:42" x14ac:dyDescent="0.3">
      <c r="A58" s="41" t="str">
        <f t="shared" si="4"/>
        <v>NEW</v>
      </c>
      <c r="B58" s="73" t="str">
        <f t="shared" si="5"/>
        <v>@NEW</v>
      </c>
      <c r="C58" s="73" t="str">
        <f t="shared" si="6"/>
        <v>NEW</v>
      </c>
      <c r="D58" s="73" t="str">
        <f t="shared" si="6"/>
        <v>NEW</v>
      </c>
      <c r="E58" s="73" t="str">
        <f t="shared" si="6"/>
        <v>@NEW</v>
      </c>
      <c r="F58" s="73" t="str">
        <f t="shared" si="6"/>
        <v>NEW</v>
      </c>
      <c r="G58" s="73" t="str">
        <f t="shared" si="6"/>
        <v>@NEW</v>
      </c>
      <c r="H58" s="73" t="str">
        <f t="shared" si="6"/>
        <v>NEW</v>
      </c>
      <c r="I58" s="73" t="str">
        <f t="shared" si="6"/>
        <v>@NEW</v>
      </c>
      <c r="J58" s="73" t="str">
        <f t="shared" si="6"/>
        <v>NEW</v>
      </c>
      <c r="K58" s="73" t="str">
        <f t="shared" si="6"/>
        <v>@NEW</v>
      </c>
      <c r="L58" s="73" t="str">
        <f t="shared" si="6"/>
        <v>NEW</v>
      </c>
      <c r="M58" s="73" t="str">
        <f t="shared" si="6"/>
        <v>@NEW</v>
      </c>
      <c r="N58" s="73" t="str">
        <f t="shared" si="6"/>
        <v>NEW</v>
      </c>
      <c r="O58" s="73" t="str">
        <f t="shared" si="6"/>
        <v>@NEW</v>
      </c>
      <c r="P58" s="73" t="str">
        <f t="shared" si="6"/>
        <v>NEW</v>
      </c>
      <c r="Q58" s="73" t="str">
        <f t="shared" si="6"/>
        <v>@NEW</v>
      </c>
      <c r="R58" s="73" t="str">
        <f t="shared" si="6"/>
        <v>NEW</v>
      </c>
      <c r="S58" s="73" t="str">
        <f t="shared" si="6"/>
        <v>@NEW</v>
      </c>
      <c r="T58" s="73" t="str">
        <f t="shared" si="6"/>
        <v>NEW</v>
      </c>
      <c r="U58" s="73" t="str">
        <f t="shared" si="6"/>
        <v>@NEW</v>
      </c>
      <c r="V58" s="73" t="str">
        <f t="shared" si="6"/>
        <v>@NEW</v>
      </c>
      <c r="W58" s="73" t="str">
        <f t="shared" si="6"/>
        <v>NEW</v>
      </c>
      <c r="X58" s="73" t="str">
        <f t="shared" si="6"/>
        <v>@NEW</v>
      </c>
      <c r="Y58" s="73" t="str">
        <f t="shared" si="6"/>
        <v>NEW</v>
      </c>
      <c r="Z58" s="73" t="str">
        <f t="shared" si="6"/>
        <v>@NEW</v>
      </c>
      <c r="AA58" s="73" t="str">
        <f t="shared" si="6"/>
        <v>NEW</v>
      </c>
      <c r="AB58" s="73" t="str">
        <f t="shared" si="6"/>
        <v>NEW</v>
      </c>
      <c r="AC58" s="73" t="str">
        <f t="shared" si="6"/>
        <v>@NEW</v>
      </c>
      <c r="AD58" s="73" t="str">
        <f t="shared" si="6"/>
        <v>NEW</v>
      </c>
      <c r="AE58" s="73" t="str">
        <f t="shared" si="6"/>
        <v>@NEW</v>
      </c>
      <c r="AF58" s="73" t="str">
        <f t="shared" si="6"/>
        <v>@NEW</v>
      </c>
      <c r="AG58" s="73" t="str">
        <f t="shared" si="6"/>
        <v>NEW</v>
      </c>
      <c r="AH58" s="73" t="str">
        <f t="shared" si="6"/>
        <v>@NEW</v>
      </c>
      <c r="AI58" s="73" t="str">
        <f t="shared" si="6"/>
        <v>NEW</v>
      </c>
      <c r="AJ58" s="73" t="str">
        <f t="shared" si="6"/>
        <v>NEW</v>
      </c>
      <c r="AK58" s="73" t="str">
        <f t="shared" si="6"/>
        <v>@NEW</v>
      </c>
      <c r="AL58" s="73" t="str">
        <f t="shared" si="6"/>
        <v>NEW</v>
      </c>
      <c r="AM58" s="73" t="str">
        <f t="shared" si="6"/>
        <v>@NEW</v>
      </c>
      <c r="AP58" s="66"/>
    </row>
    <row r="59" spans="1:42" x14ac:dyDescent="0.3">
      <c r="A59" s="41" t="str">
        <f t="shared" si="4"/>
        <v>NOR</v>
      </c>
      <c r="B59" s="73" t="str">
        <f t="shared" si="5"/>
        <v>NOR</v>
      </c>
      <c r="C59" s="73" t="str">
        <f t="shared" si="6"/>
        <v>@NOR</v>
      </c>
      <c r="D59" s="73" t="str">
        <f t="shared" si="6"/>
        <v>@NOR</v>
      </c>
      <c r="E59" s="73" t="str">
        <f t="shared" si="6"/>
        <v>NOR</v>
      </c>
      <c r="F59" s="73" t="str">
        <f t="shared" si="6"/>
        <v>@NOR</v>
      </c>
      <c r="G59" s="73" t="str">
        <f t="shared" si="6"/>
        <v>NOR</v>
      </c>
      <c r="H59" s="73" t="str">
        <f t="shared" si="6"/>
        <v>NOR</v>
      </c>
      <c r="I59" s="73" t="str">
        <f t="shared" si="6"/>
        <v>@NOR</v>
      </c>
      <c r="J59" s="73" t="str">
        <f t="shared" si="6"/>
        <v>NOR</v>
      </c>
      <c r="K59" s="73" t="str">
        <f t="shared" si="6"/>
        <v>@NOR</v>
      </c>
      <c r="L59" s="73" t="str">
        <f t="shared" si="6"/>
        <v>NOR</v>
      </c>
      <c r="M59" s="73" t="str">
        <f t="shared" si="6"/>
        <v>@NOR</v>
      </c>
      <c r="N59" s="73" t="str">
        <f t="shared" si="6"/>
        <v>NOR</v>
      </c>
      <c r="O59" s="73" t="str">
        <f t="shared" si="6"/>
        <v>@NOR</v>
      </c>
      <c r="P59" s="73" t="str">
        <f t="shared" si="6"/>
        <v>NOR</v>
      </c>
      <c r="Q59" s="73" t="str">
        <f t="shared" si="6"/>
        <v>@NOR</v>
      </c>
      <c r="R59" s="73" t="str">
        <f t="shared" si="6"/>
        <v>NOR</v>
      </c>
      <c r="S59" s="73" t="str">
        <f t="shared" si="6"/>
        <v>@NOR</v>
      </c>
      <c r="T59" s="73" t="str">
        <f t="shared" si="6"/>
        <v>NOR</v>
      </c>
      <c r="U59" s="73" t="str">
        <f t="shared" si="6"/>
        <v>@NOR</v>
      </c>
      <c r="V59" s="73" t="str">
        <f t="shared" si="6"/>
        <v>@NOR</v>
      </c>
      <c r="W59" s="73" t="str">
        <f t="shared" si="6"/>
        <v>NOR</v>
      </c>
      <c r="X59" s="73" t="str">
        <f t="shared" si="6"/>
        <v>@NOR</v>
      </c>
      <c r="Y59" s="73" t="str">
        <f t="shared" si="6"/>
        <v>NOR</v>
      </c>
      <c r="Z59" s="73" t="str">
        <f t="shared" si="6"/>
        <v>NOR</v>
      </c>
      <c r="AA59" s="73" t="str">
        <f t="shared" si="6"/>
        <v>@NOR</v>
      </c>
      <c r="AB59" s="73" t="str">
        <f t="shared" si="6"/>
        <v>NOR</v>
      </c>
      <c r="AC59" s="73" t="str">
        <f t="shared" si="6"/>
        <v>@NOR</v>
      </c>
      <c r="AD59" s="73" t="str">
        <f t="shared" si="6"/>
        <v>NOR</v>
      </c>
      <c r="AE59" s="73" t="str">
        <f t="shared" si="6"/>
        <v>@NOR</v>
      </c>
      <c r="AF59" s="73" t="str">
        <f t="shared" si="6"/>
        <v>@NOR</v>
      </c>
      <c r="AG59" s="73" t="str">
        <f t="shared" si="6"/>
        <v>NOR</v>
      </c>
      <c r="AH59" s="73" t="str">
        <f t="shared" si="6"/>
        <v>@NOR</v>
      </c>
      <c r="AI59" s="73" t="str">
        <f t="shared" si="6"/>
        <v>NOR</v>
      </c>
      <c r="AJ59" s="73" t="str">
        <f t="shared" si="6"/>
        <v>@NOR</v>
      </c>
      <c r="AK59" s="73" t="str">
        <f t="shared" si="6"/>
        <v>NOR</v>
      </c>
      <c r="AL59" s="73" t="str">
        <f t="shared" si="6"/>
        <v>@NOR</v>
      </c>
      <c r="AM59" s="73" t="str">
        <f t="shared" si="6"/>
        <v>NOR</v>
      </c>
      <c r="AP59" s="66"/>
    </row>
    <row r="60" spans="1:42" x14ac:dyDescent="0.3">
      <c r="A60" s="41" t="str">
        <f t="shared" si="4"/>
        <v>SHU</v>
      </c>
      <c r="B60" s="73" t="str">
        <f t="shared" si="5"/>
        <v>SHU</v>
      </c>
      <c r="C60" s="73" t="str">
        <f t="shared" si="6"/>
        <v>@SHU</v>
      </c>
      <c r="D60" s="73" t="str">
        <f t="shared" si="6"/>
        <v>@SHU</v>
      </c>
      <c r="E60" s="73" t="str">
        <f t="shared" si="6"/>
        <v>SHU</v>
      </c>
      <c r="F60" s="73" t="str">
        <f t="shared" si="6"/>
        <v>@SHU</v>
      </c>
      <c r="G60" s="73" t="str">
        <f t="shared" si="6"/>
        <v>SHU</v>
      </c>
      <c r="H60" s="73" t="str">
        <f t="shared" si="6"/>
        <v>@SHU</v>
      </c>
      <c r="I60" s="73" t="str">
        <f t="shared" si="6"/>
        <v>SHU</v>
      </c>
      <c r="J60" s="73" t="str">
        <f t="shared" ref="C60:AM65" si="7">IF(IFERROR(FIND("@",J16),0), $A60, CONCATENATE("@", $A60))</f>
        <v>@SHU</v>
      </c>
      <c r="K60" s="73" t="str">
        <f t="shared" si="7"/>
        <v>SHU</v>
      </c>
      <c r="L60" s="73" t="str">
        <f t="shared" si="7"/>
        <v>@SHU</v>
      </c>
      <c r="M60" s="73" t="str">
        <f t="shared" si="7"/>
        <v>SHU</v>
      </c>
      <c r="N60" s="73" t="str">
        <f t="shared" si="7"/>
        <v>@SHU</v>
      </c>
      <c r="O60" s="73" t="str">
        <f t="shared" si="7"/>
        <v>SHU</v>
      </c>
      <c r="P60" s="73" t="str">
        <f t="shared" si="7"/>
        <v>@SHU</v>
      </c>
      <c r="Q60" s="73" t="str">
        <f t="shared" si="7"/>
        <v>SHU</v>
      </c>
      <c r="R60" s="73" t="str">
        <f t="shared" si="7"/>
        <v>@SHU</v>
      </c>
      <c r="S60" s="73" t="str">
        <f t="shared" si="7"/>
        <v>SHU</v>
      </c>
      <c r="T60" s="73" t="str">
        <f t="shared" si="7"/>
        <v>@SHU</v>
      </c>
      <c r="U60" s="73" t="str">
        <f t="shared" si="7"/>
        <v>SHU</v>
      </c>
      <c r="V60" s="73" t="str">
        <f t="shared" si="7"/>
        <v>SHU</v>
      </c>
      <c r="W60" s="73" t="str">
        <f t="shared" si="7"/>
        <v>@SHU</v>
      </c>
      <c r="X60" s="73" t="str">
        <f t="shared" si="7"/>
        <v>SHU</v>
      </c>
      <c r="Y60" s="73" t="str">
        <f t="shared" si="7"/>
        <v>@SHU</v>
      </c>
      <c r="Z60" s="73" t="str">
        <f t="shared" si="7"/>
        <v>SHU</v>
      </c>
      <c r="AA60" s="73" t="str">
        <f t="shared" si="7"/>
        <v>@SHU</v>
      </c>
      <c r="AB60" s="73" t="str">
        <f t="shared" si="7"/>
        <v>@SHU</v>
      </c>
      <c r="AC60" s="73" t="str">
        <f t="shared" si="7"/>
        <v>SHU</v>
      </c>
      <c r="AD60" s="73" t="str">
        <f t="shared" si="7"/>
        <v>@SHU</v>
      </c>
      <c r="AE60" s="73" t="str">
        <f t="shared" si="7"/>
        <v>SHU</v>
      </c>
      <c r="AF60" s="73" t="str">
        <f t="shared" si="7"/>
        <v>SHU</v>
      </c>
      <c r="AG60" s="73" t="str">
        <f t="shared" si="7"/>
        <v>@SHU</v>
      </c>
      <c r="AH60" s="73" t="str">
        <f t="shared" si="7"/>
        <v>SHU</v>
      </c>
      <c r="AI60" s="73" t="str">
        <f t="shared" si="7"/>
        <v>@SHU</v>
      </c>
      <c r="AJ60" s="73" t="str">
        <f t="shared" si="7"/>
        <v>@SHU</v>
      </c>
      <c r="AK60" s="73" t="str">
        <f t="shared" si="7"/>
        <v>SHU</v>
      </c>
      <c r="AL60" s="73" t="str">
        <f t="shared" si="7"/>
        <v>@SHU</v>
      </c>
      <c r="AM60" s="73" t="str">
        <f t="shared" si="7"/>
        <v>SHU</v>
      </c>
      <c r="AP60" s="66"/>
    </row>
    <row r="61" spans="1:42" x14ac:dyDescent="0.3">
      <c r="A61" s="41" t="str">
        <f t="shared" si="4"/>
        <v>SOU</v>
      </c>
      <c r="B61" s="73" t="str">
        <f t="shared" si="5"/>
        <v>SOU</v>
      </c>
      <c r="C61" s="73" t="str">
        <f t="shared" si="7"/>
        <v>@SOU</v>
      </c>
      <c r="D61" s="73" t="str">
        <f t="shared" si="7"/>
        <v>SOU</v>
      </c>
      <c r="E61" s="73" t="str">
        <f t="shared" si="7"/>
        <v>@SOU</v>
      </c>
      <c r="F61" s="73" t="str">
        <f t="shared" si="7"/>
        <v>SOU</v>
      </c>
      <c r="G61" s="73" t="str">
        <f t="shared" si="7"/>
        <v>@SOU</v>
      </c>
      <c r="H61" s="73" t="str">
        <f t="shared" si="7"/>
        <v>SOU</v>
      </c>
      <c r="I61" s="73" t="str">
        <f t="shared" si="7"/>
        <v>@SOU</v>
      </c>
      <c r="J61" s="73" t="str">
        <f t="shared" si="7"/>
        <v>SOU</v>
      </c>
      <c r="K61" s="73" t="str">
        <f t="shared" si="7"/>
        <v>@SOU</v>
      </c>
      <c r="L61" s="73" t="str">
        <f t="shared" si="7"/>
        <v>SOU</v>
      </c>
      <c r="M61" s="73" t="str">
        <f t="shared" si="7"/>
        <v>@SOU</v>
      </c>
      <c r="N61" s="73" t="str">
        <f t="shared" si="7"/>
        <v>SOU</v>
      </c>
      <c r="O61" s="73" t="str">
        <f t="shared" si="7"/>
        <v>@SOU</v>
      </c>
      <c r="P61" s="73" t="str">
        <f t="shared" si="7"/>
        <v>@SOU</v>
      </c>
      <c r="Q61" s="73" t="str">
        <f t="shared" si="7"/>
        <v>SOU</v>
      </c>
      <c r="R61" s="73" t="str">
        <f t="shared" si="7"/>
        <v>@SOU</v>
      </c>
      <c r="S61" s="73" t="str">
        <f t="shared" si="7"/>
        <v>SOU</v>
      </c>
      <c r="T61" s="73" t="str">
        <f t="shared" si="7"/>
        <v>SOU</v>
      </c>
      <c r="U61" s="73" t="str">
        <f t="shared" si="7"/>
        <v>@SOU</v>
      </c>
      <c r="V61" s="73" t="str">
        <f t="shared" si="7"/>
        <v>@SOU</v>
      </c>
      <c r="W61" s="73" t="str">
        <f t="shared" si="7"/>
        <v>SOU</v>
      </c>
      <c r="X61" s="73" t="str">
        <f t="shared" si="7"/>
        <v>@SOU</v>
      </c>
      <c r="Y61" s="73" t="str">
        <f t="shared" si="7"/>
        <v>SOU</v>
      </c>
      <c r="Z61" s="73" t="str">
        <f t="shared" si="7"/>
        <v>SOU</v>
      </c>
      <c r="AA61" s="73" t="str">
        <f t="shared" si="7"/>
        <v>@SOU</v>
      </c>
      <c r="AB61" s="73" t="str">
        <f t="shared" si="7"/>
        <v>@SOU</v>
      </c>
      <c r="AC61" s="73" t="str">
        <f t="shared" si="7"/>
        <v>SOU</v>
      </c>
      <c r="AD61" s="73" t="str">
        <f t="shared" si="7"/>
        <v>@SOU</v>
      </c>
      <c r="AE61" s="73" t="str">
        <f t="shared" si="7"/>
        <v>SOU</v>
      </c>
      <c r="AF61" s="73" t="str">
        <f t="shared" si="7"/>
        <v>@SOU</v>
      </c>
      <c r="AG61" s="73" t="str">
        <f t="shared" si="7"/>
        <v>SOU</v>
      </c>
      <c r="AH61" s="73" t="str">
        <f t="shared" si="7"/>
        <v>@SOU</v>
      </c>
      <c r="AI61" s="73" t="str">
        <f t="shared" si="7"/>
        <v>SOU</v>
      </c>
      <c r="AJ61" s="73" t="str">
        <f t="shared" si="7"/>
        <v>SOU</v>
      </c>
      <c r="AK61" s="73" t="str">
        <f t="shared" si="7"/>
        <v>@SOU</v>
      </c>
      <c r="AL61" s="73" t="str">
        <f t="shared" si="7"/>
        <v>SOU</v>
      </c>
      <c r="AM61" s="73" t="str">
        <f t="shared" si="7"/>
        <v>@SOU</v>
      </c>
      <c r="AP61" s="66"/>
    </row>
    <row r="62" spans="1:42" x14ac:dyDescent="0.3">
      <c r="A62" s="41" t="str">
        <f t="shared" si="4"/>
        <v>TOT</v>
      </c>
      <c r="B62" s="73" t="str">
        <f t="shared" si="5"/>
        <v>@TOT</v>
      </c>
      <c r="C62" s="73" t="str">
        <f t="shared" si="7"/>
        <v>TOT</v>
      </c>
      <c r="D62" s="73" t="str">
        <f t="shared" si="7"/>
        <v>@TOT</v>
      </c>
      <c r="E62" s="73" t="str">
        <f t="shared" si="7"/>
        <v>TOT</v>
      </c>
      <c r="F62" s="73" t="str">
        <f t="shared" si="7"/>
        <v>@TOT</v>
      </c>
      <c r="G62" s="73" t="str">
        <f t="shared" si="7"/>
        <v>TOT</v>
      </c>
      <c r="H62" s="73" t="str">
        <f t="shared" si="7"/>
        <v>@TOT</v>
      </c>
      <c r="I62" s="73" t="str">
        <f t="shared" si="7"/>
        <v>TOT</v>
      </c>
      <c r="J62" s="73" t="str">
        <f t="shared" si="7"/>
        <v>@TOT</v>
      </c>
      <c r="K62" s="73" t="str">
        <f t="shared" si="7"/>
        <v>TOT</v>
      </c>
      <c r="L62" s="73" t="str">
        <f t="shared" si="7"/>
        <v>TOT</v>
      </c>
      <c r="M62" s="73" t="str">
        <f t="shared" si="7"/>
        <v>@TOT</v>
      </c>
      <c r="N62" s="73" t="str">
        <f t="shared" si="7"/>
        <v>TOT</v>
      </c>
      <c r="O62" s="73" t="str">
        <f t="shared" si="7"/>
        <v>@TOT</v>
      </c>
      <c r="P62" s="73" t="str">
        <f t="shared" si="7"/>
        <v>TOT</v>
      </c>
      <c r="Q62" s="73" t="str">
        <f t="shared" si="7"/>
        <v>@TOT</v>
      </c>
      <c r="R62" s="73" t="str">
        <f t="shared" si="7"/>
        <v>TOT</v>
      </c>
      <c r="S62" s="73" t="str">
        <f t="shared" si="7"/>
        <v>@TOT</v>
      </c>
      <c r="T62" s="73" t="str">
        <f t="shared" si="7"/>
        <v>@TOT</v>
      </c>
      <c r="U62" s="73" t="str">
        <f t="shared" si="7"/>
        <v>TOT</v>
      </c>
      <c r="V62" s="73" t="str">
        <f t="shared" si="7"/>
        <v>TOT</v>
      </c>
      <c r="W62" s="73" t="str">
        <f t="shared" si="7"/>
        <v>@TOT</v>
      </c>
      <c r="X62" s="73" t="str">
        <f t="shared" si="7"/>
        <v>TOT</v>
      </c>
      <c r="Y62" s="73" t="str">
        <f t="shared" si="7"/>
        <v>@TOT</v>
      </c>
      <c r="Z62" s="73" t="str">
        <f t="shared" si="7"/>
        <v>@TOT</v>
      </c>
      <c r="AA62" s="73" t="str">
        <f t="shared" si="7"/>
        <v>TOT</v>
      </c>
      <c r="AB62" s="73" t="str">
        <f t="shared" si="7"/>
        <v>TOT</v>
      </c>
      <c r="AC62" s="73" t="str">
        <f t="shared" si="7"/>
        <v>@TOT</v>
      </c>
      <c r="AD62" s="73" t="str">
        <f t="shared" si="7"/>
        <v>TOT</v>
      </c>
      <c r="AE62" s="73" t="str">
        <f t="shared" si="7"/>
        <v>@TOT</v>
      </c>
      <c r="AF62" s="73" t="str">
        <f t="shared" si="7"/>
        <v>@TOT</v>
      </c>
      <c r="AG62" s="73" t="str">
        <f t="shared" si="7"/>
        <v>TOT</v>
      </c>
      <c r="AH62" s="73" t="str">
        <f t="shared" si="7"/>
        <v>@TOT</v>
      </c>
      <c r="AI62" s="73" t="str">
        <f t="shared" si="7"/>
        <v>TOT</v>
      </c>
      <c r="AJ62" s="73" t="str">
        <f t="shared" si="7"/>
        <v>@TOT</v>
      </c>
      <c r="AK62" s="73" t="str">
        <f t="shared" si="7"/>
        <v>TOT</v>
      </c>
      <c r="AL62" s="73" t="str">
        <f t="shared" si="7"/>
        <v>@TOT</v>
      </c>
      <c r="AM62" s="73" t="str">
        <f t="shared" si="7"/>
        <v>TOT</v>
      </c>
      <c r="AP62" s="66"/>
    </row>
    <row r="63" spans="1:42" x14ac:dyDescent="0.3">
      <c r="A63" s="41" t="str">
        <f t="shared" si="4"/>
        <v>WAT</v>
      </c>
      <c r="B63" s="73" t="str">
        <f t="shared" si="5"/>
        <v>@WAT</v>
      </c>
      <c r="C63" s="73" t="str">
        <f t="shared" si="7"/>
        <v>WAT</v>
      </c>
      <c r="D63" s="73" t="str">
        <f t="shared" si="7"/>
        <v>@WAT</v>
      </c>
      <c r="E63" s="73" t="str">
        <f t="shared" si="7"/>
        <v>WAT</v>
      </c>
      <c r="F63" s="73" t="str">
        <f t="shared" si="7"/>
        <v>@WAT</v>
      </c>
      <c r="G63" s="73" t="str">
        <f t="shared" si="7"/>
        <v>WAT</v>
      </c>
      <c r="H63" s="73" t="str">
        <f t="shared" si="7"/>
        <v>WAT</v>
      </c>
      <c r="I63" s="73" t="str">
        <f t="shared" si="7"/>
        <v>@WAT</v>
      </c>
      <c r="J63" s="73" t="str">
        <f t="shared" si="7"/>
        <v>WAT</v>
      </c>
      <c r="K63" s="73" t="str">
        <f t="shared" si="7"/>
        <v>@WAT</v>
      </c>
      <c r="L63" s="73" t="str">
        <f t="shared" si="7"/>
        <v>@WAT</v>
      </c>
      <c r="M63" s="73" t="str">
        <f t="shared" si="7"/>
        <v>WAT</v>
      </c>
      <c r="N63" s="73" t="str">
        <f t="shared" si="7"/>
        <v>@WAT</v>
      </c>
      <c r="O63" s="73" t="str">
        <f t="shared" si="7"/>
        <v>WAT</v>
      </c>
      <c r="P63" s="73" t="str">
        <f t="shared" si="7"/>
        <v>WAT</v>
      </c>
      <c r="Q63" s="73" t="str">
        <f t="shared" si="7"/>
        <v>@WAT</v>
      </c>
      <c r="R63" s="73" t="str">
        <f t="shared" si="7"/>
        <v>WAT</v>
      </c>
      <c r="S63" s="73" t="str">
        <f t="shared" si="7"/>
        <v>@WAT</v>
      </c>
      <c r="T63" s="73" t="str">
        <f t="shared" si="7"/>
        <v>WAT</v>
      </c>
      <c r="U63" s="73" t="str">
        <f t="shared" si="7"/>
        <v>@WAT</v>
      </c>
      <c r="V63" s="73" t="str">
        <f t="shared" si="7"/>
        <v>@WAT</v>
      </c>
      <c r="W63" s="73" t="str">
        <f t="shared" si="7"/>
        <v>WAT</v>
      </c>
      <c r="X63" s="73" t="str">
        <f t="shared" si="7"/>
        <v>@WAT</v>
      </c>
      <c r="Y63" s="73" t="str">
        <f t="shared" si="7"/>
        <v>WAT</v>
      </c>
      <c r="Z63" s="73" t="str">
        <f t="shared" si="7"/>
        <v>@WAT</v>
      </c>
      <c r="AA63" s="73" t="str">
        <f t="shared" si="7"/>
        <v>WAT</v>
      </c>
      <c r="AB63" s="73" t="str">
        <f t="shared" si="7"/>
        <v>WAT</v>
      </c>
      <c r="AC63" s="73" t="str">
        <f t="shared" si="7"/>
        <v>@WAT</v>
      </c>
      <c r="AD63" s="73" t="str">
        <f t="shared" si="7"/>
        <v>WAT</v>
      </c>
      <c r="AE63" s="73" t="str">
        <f t="shared" si="7"/>
        <v>@WAT</v>
      </c>
      <c r="AF63" s="73" t="str">
        <f t="shared" si="7"/>
        <v>WAT</v>
      </c>
      <c r="AG63" s="73" t="str">
        <f t="shared" si="7"/>
        <v>@WAT</v>
      </c>
      <c r="AH63" s="73" t="str">
        <f t="shared" si="7"/>
        <v>WAT</v>
      </c>
      <c r="AI63" s="73" t="str">
        <f t="shared" si="7"/>
        <v>@WAT</v>
      </c>
      <c r="AJ63" s="73" t="str">
        <f t="shared" si="7"/>
        <v>@WAT</v>
      </c>
      <c r="AK63" s="73" t="str">
        <f t="shared" si="7"/>
        <v>WAT</v>
      </c>
      <c r="AL63" s="73" t="str">
        <f t="shared" si="7"/>
        <v>@WAT</v>
      </c>
      <c r="AM63" s="73" t="str">
        <f t="shared" si="7"/>
        <v>WAT</v>
      </c>
      <c r="AP63" s="66"/>
    </row>
    <row r="64" spans="1:42" x14ac:dyDescent="0.3">
      <c r="A64" s="41" t="str">
        <f t="shared" si="4"/>
        <v>WHU</v>
      </c>
      <c r="B64" s="73" t="str">
        <f t="shared" si="5"/>
        <v>@WHU</v>
      </c>
      <c r="C64" s="73" t="str">
        <f t="shared" si="7"/>
        <v>WHU</v>
      </c>
      <c r="D64" s="73" t="str">
        <f t="shared" si="7"/>
        <v>WHU</v>
      </c>
      <c r="E64" s="73" t="str">
        <f t="shared" si="7"/>
        <v>@WHU</v>
      </c>
      <c r="F64" s="73" t="str">
        <f t="shared" si="7"/>
        <v>WHU</v>
      </c>
      <c r="G64" s="73" t="str">
        <f t="shared" si="7"/>
        <v>@WHU</v>
      </c>
      <c r="H64" s="73" t="str">
        <f t="shared" si="7"/>
        <v>WHU</v>
      </c>
      <c r="I64" s="73" t="str">
        <f t="shared" si="7"/>
        <v>@WHU</v>
      </c>
      <c r="J64" s="73" t="str">
        <f t="shared" si="7"/>
        <v>WHU</v>
      </c>
      <c r="K64" s="73" t="str">
        <f t="shared" si="7"/>
        <v>@WHU</v>
      </c>
      <c r="L64" s="73" t="str">
        <f t="shared" si="7"/>
        <v>@WHU</v>
      </c>
      <c r="M64" s="73" t="str">
        <f t="shared" si="7"/>
        <v>WHU</v>
      </c>
      <c r="N64" s="73" t="str">
        <f t="shared" si="7"/>
        <v>@WHU</v>
      </c>
      <c r="O64" s="73" t="str">
        <f t="shared" si="7"/>
        <v>WHU</v>
      </c>
      <c r="P64" s="73" t="str">
        <f t="shared" si="7"/>
        <v>WHU</v>
      </c>
      <c r="Q64" s="73" t="str">
        <f t="shared" si="7"/>
        <v>@WHU</v>
      </c>
      <c r="R64" s="73" t="str">
        <f t="shared" si="7"/>
        <v>WHU</v>
      </c>
      <c r="S64" s="73" t="str">
        <f t="shared" si="7"/>
        <v>@WHU</v>
      </c>
      <c r="T64" s="73" t="str">
        <f t="shared" si="7"/>
        <v>WHU</v>
      </c>
      <c r="U64" s="73" t="str">
        <f t="shared" si="7"/>
        <v>@WHU</v>
      </c>
      <c r="V64" s="73" t="str">
        <f t="shared" si="7"/>
        <v>@WHU</v>
      </c>
      <c r="W64" s="73" t="str">
        <f t="shared" si="7"/>
        <v>WHU</v>
      </c>
      <c r="X64" s="73" t="str">
        <f t="shared" si="7"/>
        <v>@WHU</v>
      </c>
      <c r="Y64" s="73" t="str">
        <f t="shared" si="7"/>
        <v>WHU</v>
      </c>
      <c r="Z64" s="73" t="str">
        <f t="shared" si="7"/>
        <v>@WHU</v>
      </c>
      <c r="AA64" s="73" t="str">
        <f t="shared" si="7"/>
        <v>WHU</v>
      </c>
      <c r="AB64" s="73" t="str">
        <f t="shared" si="7"/>
        <v>WHU</v>
      </c>
      <c r="AC64" s="73" t="str">
        <f t="shared" si="7"/>
        <v>@WHU</v>
      </c>
      <c r="AD64" s="73" t="str">
        <f t="shared" si="7"/>
        <v>WHU</v>
      </c>
      <c r="AE64" s="73" t="str">
        <f t="shared" si="7"/>
        <v>@WHU</v>
      </c>
      <c r="AF64" s="73" t="str">
        <f t="shared" si="7"/>
        <v>WHU</v>
      </c>
      <c r="AG64" s="73" t="str">
        <f t="shared" si="7"/>
        <v>@WHU</v>
      </c>
      <c r="AH64" s="73" t="str">
        <f t="shared" si="7"/>
        <v>WHU</v>
      </c>
      <c r="AI64" s="73" t="str">
        <f t="shared" si="7"/>
        <v>@WHU</v>
      </c>
      <c r="AJ64" s="73" t="str">
        <f t="shared" si="7"/>
        <v>WHU</v>
      </c>
      <c r="AK64" s="73" t="str">
        <f t="shared" si="7"/>
        <v>@WHU</v>
      </c>
      <c r="AL64" s="73" t="str">
        <f t="shared" si="7"/>
        <v>WHU</v>
      </c>
      <c r="AM64" s="73" t="str">
        <f t="shared" si="7"/>
        <v>@WHU</v>
      </c>
      <c r="AP64" s="66"/>
    </row>
    <row r="65" spans="1:46" x14ac:dyDescent="0.3">
      <c r="A65" s="41" t="str">
        <f t="shared" si="4"/>
        <v>WOL</v>
      </c>
      <c r="B65" s="73" t="str">
        <f t="shared" si="5"/>
        <v>WOL</v>
      </c>
      <c r="C65" s="73" t="str">
        <f t="shared" si="7"/>
        <v>@WOL</v>
      </c>
      <c r="D65" s="73" t="str">
        <f t="shared" si="7"/>
        <v>@WOL</v>
      </c>
      <c r="E65" s="73" t="str">
        <f t="shared" si="7"/>
        <v>WOL</v>
      </c>
      <c r="F65" s="73" t="str">
        <f t="shared" si="7"/>
        <v>@WOL</v>
      </c>
      <c r="G65" s="73" t="str">
        <f t="shared" si="7"/>
        <v>WOL</v>
      </c>
      <c r="H65" s="73" t="str">
        <f t="shared" si="7"/>
        <v>@WOL</v>
      </c>
      <c r="I65" s="73" t="str">
        <f t="shared" si="7"/>
        <v>WOL</v>
      </c>
      <c r="J65" s="73" t="str">
        <f t="shared" si="7"/>
        <v>@WOL</v>
      </c>
      <c r="K65" s="73" t="str">
        <f t="shared" si="7"/>
        <v>WOL</v>
      </c>
      <c r="L65" s="73" t="str">
        <f t="shared" si="7"/>
        <v>WOL</v>
      </c>
      <c r="M65" s="73" t="str">
        <f t="shared" si="7"/>
        <v>@WOL</v>
      </c>
      <c r="N65" s="73" t="str">
        <f t="shared" si="7"/>
        <v>WOL</v>
      </c>
      <c r="O65" s="73" t="str">
        <f t="shared" si="7"/>
        <v>@WOL</v>
      </c>
      <c r="P65" s="73" t="str">
        <f t="shared" si="7"/>
        <v>@WOL</v>
      </c>
      <c r="Q65" s="73" t="str">
        <f t="shared" si="7"/>
        <v>WOL</v>
      </c>
      <c r="R65" s="73" t="str">
        <f t="shared" si="7"/>
        <v>@WOL</v>
      </c>
      <c r="S65" s="73" t="str">
        <f t="shared" si="7"/>
        <v>WOL</v>
      </c>
      <c r="T65" s="73" t="str">
        <f t="shared" si="7"/>
        <v>@WOL</v>
      </c>
      <c r="U65" s="73" t="str">
        <f t="shared" si="7"/>
        <v>WOL</v>
      </c>
      <c r="V65" s="73" t="str">
        <f t="shared" si="7"/>
        <v>WOL</v>
      </c>
      <c r="W65" s="73" t="str">
        <f t="shared" si="7"/>
        <v>@WOL</v>
      </c>
      <c r="X65" s="73" t="str">
        <f t="shared" si="7"/>
        <v>WOL</v>
      </c>
      <c r="Y65" s="73" t="str">
        <f t="shared" si="7"/>
        <v>@WOL</v>
      </c>
      <c r="Z65" s="73" t="str">
        <f t="shared" si="7"/>
        <v>WOL</v>
      </c>
      <c r="AA65" s="73" t="str">
        <f t="shared" si="7"/>
        <v>@WOL</v>
      </c>
      <c r="AB65" s="73" t="str">
        <f t="shared" si="7"/>
        <v>@WOL</v>
      </c>
      <c r="AC65" s="73" t="str">
        <f t="shared" si="7"/>
        <v>WOL</v>
      </c>
      <c r="AD65" s="73" t="str">
        <f t="shared" si="7"/>
        <v>@WOL</v>
      </c>
      <c r="AE65" s="73" t="str">
        <f t="shared" si="7"/>
        <v>WOL</v>
      </c>
      <c r="AF65" s="73" t="str">
        <f t="shared" si="7"/>
        <v>@WOL</v>
      </c>
      <c r="AG65" s="73" t="str">
        <f t="shared" si="7"/>
        <v>WOL</v>
      </c>
      <c r="AH65" s="73" t="str">
        <f t="shared" si="7"/>
        <v>@WOL</v>
      </c>
      <c r="AI65" s="73" t="str">
        <f t="shared" si="7"/>
        <v>WOL</v>
      </c>
      <c r="AJ65" s="73" t="str">
        <f t="shared" si="7"/>
        <v>@WOL</v>
      </c>
      <c r="AK65" s="73" t="str">
        <f t="shared" si="7"/>
        <v>WOL</v>
      </c>
      <c r="AL65" s="73" t="str">
        <f t="shared" si="7"/>
        <v>@WOL</v>
      </c>
      <c r="AM65" s="73" t="str">
        <f t="shared" si="7"/>
        <v>WOL</v>
      </c>
      <c r="AP65" s="66"/>
    </row>
    <row r="66" spans="1:46" x14ac:dyDescent="0.3">
      <c r="AG66" s="34"/>
      <c r="AH66" s="34"/>
      <c r="AI66" s="34"/>
      <c r="AJ66" s="34"/>
      <c r="AK66" s="34"/>
      <c r="AL66" s="34"/>
      <c r="AM66" s="34"/>
    </row>
    <row r="67" spans="1:46" x14ac:dyDescent="0.3">
      <c r="A67" s="59" t="s">
        <v>0</v>
      </c>
      <c r="B67" s="59">
        <v>1</v>
      </c>
      <c r="C67" s="59">
        <v>2</v>
      </c>
      <c r="D67" s="59">
        <v>3</v>
      </c>
      <c r="E67" s="59">
        <v>4</v>
      </c>
      <c r="F67" s="59">
        <v>5</v>
      </c>
      <c r="G67" s="59">
        <v>6</v>
      </c>
      <c r="H67" s="59">
        <v>7</v>
      </c>
      <c r="I67" s="59">
        <v>8</v>
      </c>
      <c r="J67" s="59">
        <v>9</v>
      </c>
      <c r="K67" s="59">
        <v>10</v>
      </c>
      <c r="L67" s="59">
        <v>11</v>
      </c>
      <c r="M67" s="59">
        <v>12</v>
      </c>
      <c r="N67" s="59">
        <v>13</v>
      </c>
      <c r="O67" s="59">
        <v>14</v>
      </c>
      <c r="P67" s="59">
        <v>15</v>
      </c>
      <c r="Q67" s="59">
        <v>16</v>
      </c>
      <c r="R67" s="59">
        <v>17</v>
      </c>
      <c r="S67" s="59">
        <v>18</v>
      </c>
      <c r="T67" s="59">
        <v>19</v>
      </c>
      <c r="U67" s="59">
        <v>20</v>
      </c>
      <c r="V67" s="59">
        <v>21</v>
      </c>
      <c r="W67" s="59">
        <v>22</v>
      </c>
      <c r="X67" s="59">
        <v>23</v>
      </c>
      <c r="Y67" s="59">
        <v>24</v>
      </c>
      <c r="Z67" s="59">
        <v>25</v>
      </c>
      <c r="AA67" s="59">
        <v>26</v>
      </c>
      <c r="AB67" s="59">
        <v>27</v>
      </c>
      <c r="AC67" s="59">
        <v>28</v>
      </c>
      <c r="AD67" s="59">
        <v>29</v>
      </c>
      <c r="AE67" s="59">
        <v>30</v>
      </c>
      <c r="AF67" s="33">
        <v>31</v>
      </c>
      <c r="AG67" s="33">
        <v>32</v>
      </c>
      <c r="AH67" s="33">
        <v>33</v>
      </c>
      <c r="AI67" s="33">
        <v>34</v>
      </c>
      <c r="AJ67" s="33">
        <v>35</v>
      </c>
      <c r="AK67" s="33">
        <v>36</v>
      </c>
      <c r="AL67" s="33">
        <v>37</v>
      </c>
      <c r="AM67" s="33">
        <v>38</v>
      </c>
      <c r="AN67" s="63" t="s">
        <v>13</v>
      </c>
      <c r="AO67" s="59" t="s">
        <v>0</v>
      </c>
      <c r="AP67" s="63" t="str">
        <f>CONCATENATE("GW ",Fixtures!$D$6,"-",Fixtures!$D$6+8)</f>
        <v>GW 29-37</v>
      </c>
      <c r="AQ67" s="63" t="str">
        <f>CONCATENATE("GW ",Fixtures!$D$6,"-",Fixtures!$D$6+5)</f>
        <v>GW 29-34</v>
      </c>
      <c r="AR67" s="63" t="str">
        <f>CONCATENATE("GW ",Fixtures!$D$6,"-",Fixtures!$D$6+2)</f>
        <v>GW 29-31</v>
      </c>
      <c r="AS67" s="78"/>
      <c r="AT67" s="62"/>
    </row>
    <row r="68" spans="1:46" x14ac:dyDescent="0.3">
      <c r="A68" s="41" t="str">
        <f>$A46</f>
        <v>ARS</v>
      </c>
      <c r="B68" s="22">
        <f t="shared" ref="B68:AM68" ca="1" si="8">(VLOOKUP(B2,$AV$2:$AW$41,2,FALSE))</f>
        <v>113.18179964011702</v>
      </c>
      <c r="C68" s="22">
        <f t="shared" ca="1" si="8"/>
        <v>105.97747573556435</v>
      </c>
      <c r="D68" s="22">
        <f t="shared" ca="1" si="8"/>
        <v>63.604481380908148</v>
      </c>
      <c r="E68" s="22">
        <f t="shared" ca="1" si="8"/>
        <v>107.34964496981448</v>
      </c>
      <c r="F68" s="22">
        <f t="shared" ca="1" si="8"/>
        <v>93.837630767280928</v>
      </c>
      <c r="G68" s="22">
        <f t="shared" si="8"/>
        <v>156.77373604925978</v>
      </c>
      <c r="H68" s="22">
        <f t="shared" ca="1" si="8"/>
        <v>69.36842990792006</v>
      </c>
      <c r="I68" s="22">
        <f t="shared" ca="1" si="8"/>
        <v>132.08738726754845</v>
      </c>
      <c r="J68" s="22">
        <f t="shared" si="8"/>
        <v>76.690558940801111</v>
      </c>
      <c r="K68" s="22">
        <f t="shared" ca="1" si="8"/>
        <v>115.57565270378581</v>
      </c>
      <c r="L68" s="22">
        <f t="shared" ca="1" si="8"/>
        <v>85.974322937534794</v>
      </c>
      <c r="M68" s="22">
        <f t="shared" ca="1" si="8"/>
        <v>77.503332711190779</v>
      </c>
      <c r="N68" s="22">
        <f t="shared" ca="1" si="8"/>
        <v>115.06758805401438</v>
      </c>
      <c r="O68" s="22">
        <f t="shared" ca="1" si="8"/>
        <v>111.51424737315324</v>
      </c>
      <c r="P68" s="22">
        <f t="shared" ca="1" si="8"/>
        <v>117.74685282830752</v>
      </c>
      <c r="Q68" s="22">
        <f t="shared" ca="1" si="8"/>
        <v>116.93725886517113</v>
      </c>
      <c r="R68" s="22">
        <f t="shared" si="8"/>
        <v>80.629176891723787</v>
      </c>
      <c r="S68" s="22">
        <f t="shared" ca="1" si="8"/>
        <v>80.601527084220194</v>
      </c>
      <c r="T68" s="22">
        <f t="shared" ca="1" si="8"/>
        <v>108.07149867344872</v>
      </c>
      <c r="U68" s="22">
        <f t="shared" ca="1" si="8"/>
        <v>82.406694970854119</v>
      </c>
      <c r="V68" s="22">
        <f t="shared" ca="1" si="8"/>
        <v>84.783636554124513</v>
      </c>
      <c r="W68" s="22">
        <f t="shared" ca="1" si="8"/>
        <v>94.561897666733827</v>
      </c>
      <c r="X68" s="22">
        <f t="shared" si="8"/>
        <v>93.732905372090258</v>
      </c>
      <c r="Y68" s="22">
        <f t="shared" ca="1" si="8"/>
        <v>67.423659521607917</v>
      </c>
      <c r="Z68" s="85">
        <f t="shared" ca="1" si="8"/>
        <v>86.708843783643559</v>
      </c>
      <c r="AA68" s="85">
        <f t="shared" ca="1" si="8"/>
        <v>138.33331067125414</v>
      </c>
      <c r="AB68" s="86">
        <f t="shared" ca="1" si="8"/>
        <v>98.512977547380245</v>
      </c>
      <c r="AC68" s="130">
        <f t="shared" si="8"/>
        <v>65.969326547774003</v>
      </c>
      <c r="AD68" s="86">
        <f t="shared" ca="1" si="8"/>
        <v>142.92331639076471</v>
      </c>
      <c r="AE68" s="86">
        <f t="shared" ca="1" si="8"/>
        <v>96.338334132251603</v>
      </c>
      <c r="AF68" s="130">
        <f t="shared" ca="1" si="8"/>
        <v>94.146208407829945</v>
      </c>
      <c r="AG68" s="86">
        <f t="shared" ca="1" si="8"/>
        <v>136.29519123385396</v>
      </c>
      <c r="AH68" s="86">
        <f t="shared" ca="1" si="8"/>
        <v>70.342627857983004</v>
      </c>
      <c r="AI68" s="86">
        <f t="shared" ca="1" si="8"/>
        <v>94.726295535899851</v>
      </c>
      <c r="AJ68" s="86">
        <f t="shared" ca="1" si="8"/>
        <v>87.831527702575485</v>
      </c>
      <c r="AK68" s="22">
        <f t="shared" ca="1" si="8"/>
        <v>77.738810576665514</v>
      </c>
      <c r="AL68" s="22">
        <f t="shared" si="8"/>
        <v>128.26942040393982</v>
      </c>
      <c r="AM68" s="22">
        <f t="shared" ca="1" si="8"/>
        <v>114.69043760445447</v>
      </c>
      <c r="AN68" s="22">
        <f ca="1">IF(OR(Fixtures!$D$6&lt;=0,Fixtures!$D$6&gt;39),AVERAGE(B68:AM68),AVERAGE(OFFSET(A68,0,Fixtures!$D$6,1,38-Fixtures!$D$6+1)))</f>
        <v>104.33021698462184</v>
      </c>
      <c r="AO68" s="41" t="str">
        <f>$A46</f>
        <v>ARS</v>
      </c>
      <c r="AP68" s="67">
        <f ca="1">AVERAGE(OFFSET(A68,0,Fixtures!$D$6,1,9))</f>
        <v>103.17908136019599</v>
      </c>
      <c r="AQ68" s="67">
        <f ca="1">AVERAGE(OFFSET(A68,0,Fixtures!$D$6,1,6))</f>
        <v>105.79532892643051</v>
      </c>
      <c r="AR68" s="67">
        <f ca="1">AVERAGE(OFFSET(A68,0,Fixtures!$D$6,1,3))</f>
        <v>111.13595297694876</v>
      </c>
    </row>
    <row r="69" spans="1:46" x14ac:dyDescent="0.3">
      <c r="A69" s="41" t="str">
        <f t="shared" ref="A69:A87" si="9">$A47</f>
        <v>AVL</v>
      </c>
      <c r="B69" s="22">
        <f t="shared" ref="B69:AM69" ca="1" si="10">(VLOOKUP(B3,$AV$2:$AW$41,2,FALSE))</f>
        <v>87.831527702575485</v>
      </c>
      <c r="C69" s="22">
        <f t="shared" ca="1" si="10"/>
        <v>132.08738726754845</v>
      </c>
      <c r="D69" s="22">
        <f t="shared" ca="1" si="10"/>
        <v>98.512977547380245</v>
      </c>
      <c r="E69" s="22">
        <f t="shared" ca="1" si="10"/>
        <v>94.561897666733827</v>
      </c>
      <c r="F69" s="22">
        <f t="shared" ca="1" si="10"/>
        <v>142.92331639076471</v>
      </c>
      <c r="G69" s="22">
        <f t="shared" si="10"/>
        <v>95.273774492429425</v>
      </c>
      <c r="H69" s="22">
        <f t="shared" ca="1" si="10"/>
        <v>105.97747573556435</v>
      </c>
      <c r="I69" s="22">
        <f t="shared" ca="1" si="10"/>
        <v>111.51424737315324</v>
      </c>
      <c r="J69" s="22">
        <f t="shared" ca="1" si="10"/>
        <v>117.74685282830752</v>
      </c>
      <c r="K69" s="22">
        <f t="shared" si="10"/>
        <v>65.969326547774003</v>
      </c>
      <c r="L69" s="22">
        <f t="shared" ca="1" si="10"/>
        <v>77.738810576665514</v>
      </c>
      <c r="M69" s="22">
        <f t="shared" ca="1" si="10"/>
        <v>70.342627857983004</v>
      </c>
      <c r="N69" s="22">
        <f t="shared" ca="1" si="10"/>
        <v>138.33331067125414</v>
      </c>
      <c r="O69" s="22">
        <f t="shared" ca="1" si="10"/>
        <v>69.36842990792006</v>
      </c>
      <c r="P69" s="22">
        <f t="shared" ca="1" si="10"/>
        <v>67.423659521607917</v>
      </c>
      <c r="Q69" s="22">
        <f t="shared" ca="1" si="10"/>
        <v>94.726295535899851</v>
      </c>
      <c r="R69" s="22">
        <f t="shared" si="10"/>
        <v>76.690558940801111</v>
      </c>
      <c r="S69" s="22">
        <f t="shared" ca="1" si="10"/>
        <v>115.06758805401438</v>
      </c>
      <c r="T69" s="22">
        <f t="shared" ca="1" si="10"/>
        <v>136.29519123385396</v>
      </c>
      <c r="U69" s="22">
        <f t="shared" ca="1" si="10"/>
        <v>93.837630767280928</v>
      </c>
      <c r="V69" s="22">
        <f t="shared" ca="1" si="10"/>
        <v>86.708843783643559</v>
      </c>
      <c r="W69" s="22">
        <f t="shared" si="10"/>
        <v>80.629176891723787</v>
      </c>
      <c r="X69" s="22">
        <f t="shared" ca="1" si="10"/>
        <v>96.338334132251603</v>
      </c>
      <c r="Y69" s="22">
        <f t="shared" ca="1" si="10"/>
        <v>114.69043760445447</v>
      </c>
      <c r="Z69" s="85">
        <f t="shared" ca="1" si="10"/>
        <v>108.07149867344872</v>
      </c>
      <c r="AA69" s="85">
        <f t="shared" ca="1" si="10"/>
        <v>107.34964496981448</v>
      </c>
      <c r="AB69" s="86">
        <f t="shared" ca="1" si="10"/>
        <v>94.146208407829945</v>
      </c>
      <c r="AC69" s="130">
        <f t="shared" si="10"/>
        <v>93.732905372090258</v>
      </c>
      <c r="AD69" s="86">
        <f t="shared" ca="1" si="10"/>
        <v>77.503332711190779</v>
      </c>
      <c r="AE69" s="86">
        <f t="shared" ca="1" si="10"/>
        <v>82.406694970854119</v>
      </c>
      <c r="AF69" s="86">
        <f t="shared" ca="1" si="10"/>
        <v>113.18179964011702</v>
      </c>
      <c r="AG69" s="86">
        <f t="shared" ca="1" si="10"/>
        <v>85.974322937534794</v>
      </c>
      <c r="AH69" s="86">
        <f t="shared" ca="1" si="10"/>
        <v>63.604481380908148</v>
      </c>
      <c r="AI69" s="86">
        <f t="shared" ca="1" si="10"/>
        <v>84.783636554124513</v>
      </c>
      <c r="AJ69" s="86">
        <f t="shared" ca="1" si="10"/>
        <v>115.57565270378581</v>
      </c>
      <c r="AK69" s="22">
        <f t="shared" ca="1" si="10"/>
        <v>80.601527084220194</v>
      </c>
      <c r="AL69" s="22">
        <f t="shared" si="10"/>
        <v>116.44572437963596</v>
      </c>
      <c r="AM69" s="22">
        <f t="shared" ca="1" si="10"/>
        <v>116.93725886517113</v>
      </c>
      <c r="AN69" s="22">
        <f ca="1">IF(OR(Fixtures!$D$6&lt;=0,Fixtures!$D$6&gt;39),AVERAGE(B69:AM69),AVERAGE(OFFSET(A69,0,Fixtures!$D$6,1,38-Fixtures!$D$6+1)))</f>
        <v>93.701443122754242</v>
      </c>
      <c r="AO69" s="41" t="str">
        <f t="shared" ref="AO69:AO87" si="11">$A47</f>
        <v>AVL</v>
      </c>
      <c r="AP69" s="67">
        <f ca="1">AVERAGE(OFFSET(A69,0,Fixtures!$D$6,1,9))</f>
        <v>91.119685818041262</v>
      </c>
      <c r="AQ69" s="67">
        <f ca="1">AVERAGE(OFFSET(A69,0,Fixtures!$D$6,1,6))</f>
        <v>84.575711365788223</v>
      </c>
      <c r="AR69" s="67">
        <f ca="1">AVERAGE(OFFSET(A69,0,Fixtures!$D$6,1,3))</f>
        <v>91.030609107387306</v>
      </c>
    </row>
    <row r="70" spans="1:46" x14ac:dyDescent="0.3">
      <c r="A70" s="41" t="str">
        <f t="shared" si="9"/>
        <v>BOU</v>
      </c>
      <c r="B70" s="22">
        <f t="shared" ref="B70:AM70" si="12">(VLOOKUP(B4,$AV$2:$AW$41,2,FALSE))</f>
        <v>93.732905372090258</v>
      </c>
      <c r="C70" s="22">
        <f t="shared" si="12"/>
        <v>128.26942040393982</v>
      </c>
      <c r="D70" s="22">
        <f t="shared" si="12"/>
        <v>80.629176891723787</v>
      </c>
      <c r="E70" s="22">
        <f t="shared" ca="1" si="12"/>
        <v>77.503332711190779</v>
      </c>
      <c r="F70" s="22">
        <f t="shared" ca="1" si="12"/>
        <v>98.512977547380245</v>
      </c>
      <c r="G70" s="22">
        <f t="shared" ca="1" si="12"/>
        <v>94.146208407829945</v>
      </c>
      <c r="H70" s="22">
        <f t="shared" ca="1" si="12"/>
        <v>142.92331639076471</v>
      </c>
      <c r="I70" s="22">
        <f t="shared" si="12"/>
        <v>95.273774492429425</v>
      </c>
      <c r="J70" s="22">
        <f ca="1">(VLOOKUP(J4,$AV$2:$AW$41,2,FALSE))</f>
        <v>136.29519123385396</v>
      </c>
      <c r="K70" s="22">
        <f t="shared" ca="1" si="12"/>
        <v>93.837630767280928</v>
      </c>
      <c r="L70" s="22">
        <f t="shared" ca="1" si="12"/>
        <v>84.783636554124513</v>
      </c>
      <c r="M70" s="22">
        <f t="shared" ca="1" si="12"/>
        <v>113.18179964011702</v>
      </c>
      <c r="N70" s="22">
        <f t="shared" ca="1" si="12"/>
        <v>85.974322937534794</v>
      </c>
      <c r="O70" s="22">
        <f t="shared" ca="1" si="12"/>
        <v>87.831527702575485</v>
      </c>
      <c r="P70" s="22">
        <f t="shared" ca="1" si="12"/>
        <v>94.561897666733827</v>
      </c>
      <c r="Q70" s="22">
        <f t="shared" ca="1" si="12"/>
        <v>77.738810576665514</v>
      </c>
      <c r="R70" s="22">
        <f t="shared" ca="1" si="12"/>
        <v>67.423659521607917</v>
      </c>
      <c r="S70" s="22">
        <f t="shared" ca="1" si="12"/>
        <v>105.97747573556435</v>
      </c>
      <c r="T70" s="22">
        <f t="shared" si="12"/>
        <v>116.44572437963596</v>
      </c>
      <c r="U70" s="22">
        <f t="shared" ca="1" si="12"/>
        <v>96.338334132251603</v>
      </c>
      <c r="V70" s="22">
        <f t="shared" ca="1" si="12"/>
        <v>116.93725886517113</v>
      </c>
      <c r="W70" s="22">
        <f t="shared" ca="1" si="12"/>
        <v>114.69043760445447</v>
      </c>
      <c r="X70" s="22">
        <f t="shared" ca="1" si="12"/>
        <v>111.51424737315324</v>
      </c>
      <c r="Y70" s="22">
        <f t="shared" ca="1" si="12"/>
        <v>117.74685282830752</v>
      </c>
      <c r="Z70" s="85">
        <f t="shared" si="12"/>
        <v>156.77373604925978</v>
      </c>
      <c r="AA70" s="85">
        <f t="shared" si="12"/>
        <v>76.690558940801111</v>
      </c>
      <c r="AB70" s="86">
        <f t="shared" ca="1" si="12"/>
        <v>86.708843783643559</v>
      </c>
      <c r="AC70" s="86">
        <f t="shared" ca="1" si="12"/>
        <v>82.406694970854119</v>
      </c>
      <c r="AD70" s="86">
        <f t="shared" ca="1" si="12"/>
        <v>63.604481380908148</v>
      </c>
      <c r="AE70" s="86">
        <f t="shared" ca="1" si="12"/>
        <v>115.57565270378581</v>
      </c>
      <c r="AF70" s="86">
        <f t="shared" ca="1" si="12"/>
        <v>70.342627857983004</v>
      </c>
      <c r="AG70" s="86">
        <f t="shared" ca="1" si="12"/>
        <v>138.33331067125414</v>
      </c>
      <c r="AH70" s="86">
        <f t="shared" ca="1" si="12"/>
        <v>69.36842990792006</v>
      </c>
      <c r="AI70" s="86">
        <f t="shared" ca="1" si="12"/>
        <v>107.34964496981448</v>
      </c>
      <c r="AJ70" s="86">
        <f t="shared" ca="1" si="12"/>
        <v>94.726295535899851</v>
      </c>
      <c r="AK70" s="22">
        <f t="shared" si="12"/>
        <v>65.969326547774003</v>
      </c>
      <c r="AL70" s="22">
        <f t="shared" ca="1" si="12"/>
        <v>115.06758805401438</v>
      </c>
      <c r="AM70" s="22">
        <f t="shared" ca="1" si="12"/>
        <v>80.601527084220194</v>
      </c>
      <c r="AN70" s="22">
        <f ca="1">IF(OR(Fixtures!$D$6&lt;=0,Fixtures!$D$6&gt;39),AVERAGE(B70:AM70),AVERAGE(OFFSET(A70,0,Fixtures!$D$6,1,38-Fixtures!$D$6+1)))</f>
        <v>92.093888471357403</v>
      </c>
      <c r="AO70" s="41" t="str">
        <f t="shared" si="11"/>
        <v>BOU</v>
      </c>
      <c r="AP70" s="67">
        <f ca="1">AVERAGE(OFFSET(A70,0,Fixtures!$D$6,1,9))</f>
        <v>93.370817514372646</v>
      </c>
      <c r="AQ70" s="67">
        <f ca="1">AVERAGE(OFFSET(A70,0,Fixtures!$D$6,1,6))</f>
        <v>94.095691248610933</v>
      </c>
      <c r="AR70" s="67">
        <f ca="1">AVERAGE(OFFSET(A70,0,Fixtures!$D$6,1,3))</f>
        <v>83.174253980892317</v>
      </c>
    </row>
    <row r="71" spans="1:46" x14ac:dyDescent="0.3">
      <c r="A71" s="41" t="str">
        <f t="shared" si="9"/>
        <v>BRI</v>
      </c>
      <c r="B71" s="22">
        <f t="shared" ref="B71:AM71" ca="1" si="13">(VLOOKUP(B5,$AV$2:$AW$41,2,FALSE))</f>
        <v>93.837630767280928</v>
      </c>
      <c r="C71" s="22">
        <f t="shared" ca="1" si="13"/>
        <v>142.92331639076471</v>
      </c>
      <c r="D71" s="22">
        <f t="shared" ca="1" si="13"/>
        <v>115.06758805401438</v>
      </c>
      <c r="E71" s="22">
        <f t="shared" si="13"/>
        <v>65.969326547774003</v>
      </c>
      <c r="F71" s="22">
        <f t="shared" ca="1" si="13"/>
        <v>105.97747573556435</v>
      </c>
      <c r="G71" s="22">
        <f t="shared" ca="1" si="13"/>
        <v>113.18179964011702</v>
      </c>
      <c r="H71" s="22">
        <f t="shared" ca="1" si="13"/>
        <v>67.423659521607917</v>
      </c>
      <c r="I71" s="22">
        <f t="shared" ca="1" si="13"/>
        <v>107.34964496981448</v>
      </c>
      <c r="J71" s="22">
        <f t="shared" si="13"/>
        <v>128.26942040393982</v>
      </c>
      <c r="K71" s="22">
        <f t="shared" ca="1" si="13"/>
        <v>98.512977547380245</v>
      </c>
      <c r="L71" s="22">
        <f t="shared" ca="1" si="13"/>
        <v>136.29519123385396</v>
      </c>
      <c r="M71" s="22">
        <f t="shared" ca="1" si="13"/>
        <v>69.36842990792006</v>
      </c>
      <c r="N71" s="22">
        <f t="shared" ca="1" si="13"/>
        <v>94.726295535899851</v>
      </c>
      <c r="O71" s="22">
        <f t="shared" ca="1" si="13"/>
        <v>63.604481380908148</v>
      </c>
      <c r="P71" s="22">
        <f t="shared" si="13"/>
        <v>95.273774492429425</v>
      </c>
      <c r="Q71" s="22">
        <f t="shared" ca="1" si="13"/>
        <v>85.974322937534794</v>
      </c>
      <c r="R71" s="22">
        <f t="shared" ca="1" si="13"/>
        <v>94.561897666733827</v>
      </c>
      <c r="S71" s="22">
        <f t="shared" si="13"/>
        <v>93.732905372090258</v>
      </c>
      <c r="T71" s="22">
        <f t="shared" ca="1" si="13"/>
        <v>87.831527702575485</v>
      </c>
      <c r="U71" s="22">
        <f t="shared" ca="1" si="13"/>
        <v>132.08738726754845</v>
      </c>
      <c r="V71" s="22">
        <f t="shared" ca="1" si="13"/>
        <v>82.406694970854119</v>
      </c>
      <c r="W71" s="22">
        <f t="shared" ca="1" si="13"/>
        <v>80.601527084220194</v>
      </c>
      <c r="X71" s="22">
        <f t="shared" si="13"/>
        <v>156.77373604925978</v>
      </c>
      <c r="Y71" s="22">
        <f t="shared" ca="1" si="13"/>
        <v>108.07149867344872</v>
      </c>
      <c r="Z71" s="85">
        <f t="shared" ca="1" si="13"/>
        <v>116.93725886517113</v>
      </c>
      <c r="AA71" s="85">
        <f t="shared" ca="1" si="13"/>
        <v>114.69043760445447</v>
      </c>
      <c r="AB71" s="86">
        <f t="shared" si="13"/>
        <v>76.690558940801111</v>
      </c>
      <c r="AC71" s="86">
        <f t="shared" ca="1" si="13"/>
        <v>115.57565270378581</v>
      </c>
      <c r="AD71" s="86">
        <f t="shared" ca="1" si="13"/>
        <v>70.342627857983004</v>
      </c>
      <c r="AE71" s="86">
        <f t="shared" si="13"/>
        <v>116.44572437963596</v>
      </c>
      <c r="AF71" s="86">
        <f t="shared" ca="1" si="13"/>
        <v>77.503332711190779</v>
      </c>
      <c r="AG71" s="86">
        <f t="shared" ca="1" si="13"/>
        <v>84.783636554124513</v>
      </c>
      <c r="AH71" s="86">
        <f t="shared" ca="1" si="13"/>
        <v>111.51424737315324</v>
      </c>
      <c r="AI71" s="86">
        <f t="shared" ca="1" si="13"/>
        <v>77.738810576665514</v>
      </c>
      <c r="AJ71" s="86">
        <f t="shared" si="13"/>
        <v>80.629176891723787</v>
      </c>
      <c r="AK71" s="22">
        <f t="shared" ca="1" si="13"/>
        <v>94.146208407829945</v>
      </c>
      <c r="AL71" s="22">
        <f t="shared" ca="1" si="13"/>
        <v>138.33331067125414</v>
      </c>
      <c r="AM71" s="22">
        <f t="shared" ca="1" si="13"/>
        <v>86.708843783643559</v>
      </c>
      <c r="AN71" s="22">
        <f ca="1">IF(OR(Fixtures!$D$6&lt;=0,Fixtures!$D$6&gt;39),AVERAGE(B71:AM71),AVERAGE(OFFSET(A71,0,Fixtures!$D$6,1,38-Fixtures!$D$6+1)))</f>
        <v>93.814591920720446</v>
      </c>
      <c r="AO71" s="41" t="str">
        <f t="shared" si="11"/>
        <v>BRI</v>
      </c>
      <c r="AP71" s="67">
        <f ca="1">AVERAGE(OFFSET(A71,0,Fixtures!$D$6,1,9))</f>
        <v>94.604119491506765</v>
      </c>
      <c r="AQ71" s="67">
        <f ca="1">AVERAGE(OFFSET(A71,0,Fixtures!$D$6,1,6))</f>
        <v>89.721396575458826</v>
      </c>
      <c r="AR71" s="67">
        <f ca="1">AVERAGE(OFFSET(A71,0,Fixtures!$D$6,1,3))</f>
        <v>88.09722831626992</v>
      </c>
    </row>
    <row r="72" spans="1:46" x14ac:dyDescent="0.3">
      <c r="A72" s="41" t="str">
        <f t="shared" si="9"/>
        <v>BUR</v>
      </c>
      <c r="B72" s="22">
        <f t="shared" ref="B72:AM72" ca="1" si="14">(VLOOKUP(B6,$AV$2:$AW$41,2,FALSE))</f>
        <v>115.06758805401438</v>
      </c>
      <c r="C72" s="22">
        <f t="shared" si="14"/>
        <v>95.273774492429425</v>
      </c>
      <c r="D72" s="22">
        <f t="shared" ca="1" si="14"/>
        <v>70.342627857983004</v>
      </c>
      <c r="E72" s="22">
        <f t="shared" ca="1" si="14"/>
        <v>77.738810576665514</v>
      </c>
      <c r="F72" s="22">
        <f t="shared" ca="1" si="14"/>
        <v>96.338334132251603</v>
      </c>
      <c r="G72" s="22">
        <f t="shared" ca="1" si="14"/>
        <v>136.29519123385396</v>
      </c>
      <c r="H72" s="22">
        <f t="shared" si="14"/>
        <v>128.26942040393982</v>
      </c>
      <c r="I72" s="22">
        <f t="shared" ca="1" si="14"/>
        <v>98.512977547380245</v>
      </c>
      <c r="J72" s="22">
        <f t="shared" ca="1" si="14"/>
        <v>77.503332711190779</v>
      </c>
      <c r="K72" s="22">
        <f t="shared" ca="1" si="14"/>
        <v>82.406694970854119</v>
      </c>
      <c r="L72" s="22">
        <f t="shared" si="14"/>
        <v>76.690558940801111</v>
      </c>
      <c r="M72" s="22">
        <f t="shared" ca="1" si="14"/>
        <v>142.92331639076471</v>
      </c>
      <c r="N72" s="22">
        <f t="shared" ca="1" si="14"/>
        <v>93.837630767280928</v>
      </c>
      <c r="O72" s="22">
        <f t="shared" ca="1" si="14"/>
        <v>115.57565270378581</v>
      </c>
      <c r="P72" s="22">
        <f t="shared" si="14"/>
        <v>80.629176891723787</v>
      </c>
      <c r="Q72" s="22">
        <f t="shared" ca="1" si="14"/>
        <v>87.831527702575485</v>
      </c>
      <c r="R72" s="22">
        <f t="shared" ca="1" si="14"/>
        <v>138.33331067125414</v>
      </c>
      <c r="S72" s="22">
        <f t="shared" ca="1" si="14"/>
        <v>108.07149867344872</v>
      </c>
      <c r="T72" s="22">
        <f t="shared" ca="1" si="14"/>
        <v>80.601527084220194</v>
      </c>
      <c r="U72" s="22">
        <f t="shared" ca="1" si="14"/>
        <v>84.783636554124513</v>
      </c>
      <c r="V72" s="22">
        <f t="shared" si="14"/>
        <v>156.77373604925978</v>
      </c>
      <c r="W72" s="22">
        <f t="shared" ca="1" si="14"/>
        <v>67.423659521607917</v>
      </c>
      <c r="X72" s="22">
        <f t="shared" ca="1" si="14"/>
        <v>94.726295535899851</v>
      </c>
      <c r="Y72" s="22">
        <f t="shared" ca="1" si="14"/>
        <v>69.36842990792006</v>
      </c>
      <c r="Z72" s="85">
        <f t="shared" si="14"/>
        <v>116.44572437963596</v>
      </c>
      <c r="AA72" s="85">
        <f t="shared" ca="1" si="14"/>
        <v>94.146208407829945</v>
      </c>
      <c r="AB72" s="86">
        <f t="shared" ca="1" si="14"/>
        <v>132.08738726754845</v>
      </c>
      <c r="AC72" s="86">
        <f t="shared" ca="1" si="14"/>
        <v>113.18179964011702</v>
      </c>
      <c r="AD72" s="86">
        <f t="shared" ca="1" si="14"/>
        <v>107.34964496981448</v>
      </c>
      <c r="AE72" s="86">
        <f t="shared" si="14"/>
        <v>65.969326547774003</v>
      </c>
      <c r="AF72" s="86">
        <f t="shared" ca="1" si="14"/>
        <v>114.69043760445447</v>
      </c>
      <c r="AG72" s="86">
        <f t="shared" ca="1" si="14"/>
        <v>94.561897666733827</v>
      </c>
      <c r="AH72" s="86">
        <f t="shared" si="14"/>
        <v>93.732905372090258</v>
      </c>
      <c r="AI72" s="86">
        <f t="shared" ca="1" si="14"/>
        <v>116.93725886517113</v>
      </c>
      <c r="AJ72" s="86">
        <f t="shared" ca="1" si="14"/>
        <v>63.604481380908148</v>
      </c>
      <c r="AK72" s="22">
        <f t="shared" ca="1" si="14"/>
        <v>85.974322937534794</v>
      </c>
      <c r="AL72" s="22">
        <f t="shared" ca="1" si="14"/>
        <v>111.51424737315324</v>
      </c>
      <c r="AM72" s="22">
        <f t="shared" ca="1" si="14"/>
        <v>117.74685282830752</v>
      </c>
      <c r="AN72" s="22">
        <f ca="1">IF(OR(Fixtures!$D$6&lt;=0,Fixtures!$D$6&gt;39),AVERAGE(B72:AM72),AVERAGE(OFFSET(A72,0,Fixtures!$D$6,1,38-Fixtures!$D$6+1)))</f>
        <v>97.208137554594188</v>
      </c>
      <c r="AO72" s="41" t="str">
        <f t="shared" si="11"/>
        <v>BUR</v>
      </c>
      <c r="AP72" s="67">
        <f ca="1">AVERAGE(OFFSET(A72,0,Fixtures!$D$6,1,9))</f>
        <v>94.92605807973716</v>
      </c>
      <c r="AQ72" s="67">
        <f ca="1">AVERAGE(OFFSET(A72,0,Fixtures!$D$6,1,6))</f>
        <v>98.873578504339704</v>
      </c>
      <c r="AR72" s="67">
        <f ca="1">AVERAGE(OFFSET(A72,0,Fixtures!$D$6,1,3))</f>
        <v>96.003136374014318</v>
      </c>
    </row>
    <row r="73" spans="1:46" x14ac:dyDescent="0.3">
      <c r="A73" s="41" t="str">
        <f t="shared" si="9"/>
        <v>CHE</v>
      </c>
      <c r="B73" s="22">
        <f t="shared" ref="B73:AM73" ca="1" si="15">(VLOOKUP(B7,$AV$2:$AW$41,2,FALSE))</f>
        <v>69.36842990792006</v>
      </c>
      <c r="C73" s="22">
        <f t="shared" ca="1" si="15"/>
        <v>94.726295535899851</v>
      </c>
      <c r="D73" s="22">
        <f t="shared" ca="1" si="15"/>
        <v>111.51424737315324</v>
      </c>
      <c r="E73" s="22">
        <f t="shared" si="15"/>
        <v>93.732905372090258</v>
      </c>
      <c r="F73" s="22">
        <f t="shared" ca="1" si="15"/>
        <v>70.342627857983004</v>
      </c>
      <c r="G73" s="22">
        <f t="shared" ca="1" si="15"/>
        <v>77.738810576665514</v>
      </c>
      <c r="H73" s="22">
        <f t="shared" ca="1" si="15"/>
        <v>117.74685282830752</v>
      </c>
      <c r="I73" s="22">
        <f t="shared" ca="1" si="15"/>
        <v>94.146208407829945</v>
      </c>
      <c r="J73" s="22">
        <f t="shared" ca="1" si="15"/>
        <v>138.33331067125414</v>
      </c>
      <c r="K73" s="22">
        <f t="shared" ca="1" si="15"/>
        <v>86.708843783643559</v>
      </c>
      <c r="L73" s="22">
        <f t="shared" ca="1" si="15"/>
        <v>93.837630767280928</v>
      </c>
      <c r="M73" s="22">
        <f t="shared" ca="1" si="15"/>
        <v>115.57565270378581</v>
      </c>
      <c r="N73" s="22">
        <f t="shared" si="15"/>
        <v>65.969326547774003</v>
      </c>
      <c r="O73" s="22">
        <f t="shared" ca="1" si="15"/>
        <v>142.92331639076471</v>
      </c>
      <c r="P73" s="22">
        <f t="shared" si="15"/>
        <v>156.77373604925978</v>
      </c>
      <c r="Q73" s="22">
        <f t="shared" ca="1" si="15"/>
        <v>80.601527084220194</v>
      </c>
      <c r="R73" s="22">
        <f t="shared" ca="1" si="15"/>
        <v>132.08738726754845</v>
      </c>
      <c r="S73" s="22">
        <f t="shared" ca="1" si="15"/>
        <v>87.831527702575485</v>
      </c>
      <c r="T73" s="22">
        <f t="shared" ca="1" si="15"/>
        <v>115.06758805401438</v>
      </c>
      <c r="U73" s="22">
        <f t="shared" si="15"/>
        <v>95.273774492429425</v>
      </c>
      <c r="V73" s="22">
        <f t="shared" ca="1" si="15"/>
        <v>96.338334132251603</v>
      </c>
      <c r="W73" s="22">
        <f t="shared" ca="1" si="15"/>
        <v>105.97747573556435</v>
      </c>
      <c r="X73" s="22">
        <f t="shared" ca="1" si="15"/>
        <v>113.18179964011702</v>
      </c>
      <c r="Y73" s="22">
        <f t="shared" si="15"/>
        <v>116.44572437963596</v>
      </c>
      <c r="Z73" s="85">
        <f t="shared" ca="1" si="15"/>
        <v>77.503332711190779</v>
      </c>
      <c r="AA73" s="85">
        <f t="shared" ca="1" si="15"/>
        <v>84.783636554124513</v>
      </c>
      <c r="AB73" s="86">
        <f t="shared" ca="1" si="15"/>
        <v>107.34964496981448</v>
      </c>
      <c r="AC73" s="86">
        <f t="shared" ca="1" si="15"/>
        <v>108.07149867344872</v>
      </c>
      <c r="AD73" s="86">
        <f t="shared" ca="1" si="15"/>
        <v>98.512977547380245</v>
      </c>
      <c r="AE73" s="86">
        <f t="shared" si="15"/>
        <v>128.26942040393982</v>
      </c>
      <c r="AF73" s="86">
        <f t="shared" si="15"/>
        <v>80.629176891723787</v>
      </c>
      <c r="AG73" s="86">
        <f t="shared" ca="1" si="15"/>
        <v>116.93725886517113</v>
      </c>
      <c r="AH73" s="86">
        <f t="shared" ca="1" si="15"/>
        <v>114.69043760445447</v>
      </c>
      <c r="AI73" s="86">
        <f t="shared" ca="1" si="15"/>
        <v>94.561897666733827</v>
      </c>
      <c r="AJ73" s="86">
        <f t="shared" si="15"/>
        <v>76.690558940801111</v>
      </c>
      <c r="AK73" s="22">
        <f t="shared" ca="1" si="15"/>
        <v>136.29519123385396</v>
      </c>
      <c r="AL73" s="22">
        <f t="shared" ca="1" si="15"/>
        <v>63.604481380908148</v>
      </c>
      <c r="AM73" s="22">
        <f t="shared" ca="1" si="15"/>
        <v>85.974322937534794</v>
      </c>
      <c r="AN73" s="22">
        <f ca="1">IF(OR(Fixtures!$D$6&lt;=0,Fixtures!$D$6&gt;39),AVERAGE(B73:AM73),AVERAGE(OFFSET(A73,0,Fixtures!$D$6,1,38-Fixtures!$D$6+1)))</f>
        <v>99.616572347250127</v>
      </c>
      <c r="AO73" s="41" t="str">
        <f t="shared" si="11"/>
        <v>CHE</v>
      </c>
      <c r="AP73" s="67">
        <f ca="1">AVERAGE(OFFSET(A73,0,Fixtures!$D$6,1,9))</f>
        <v>101.1323778372185</v>
      </c>
      <c r="AQ73" s="67">
        <f ca="1">AVERAGE(OFFSET(A73,0,Fixtures!$D$6,1,6))</f>
        <v>105.60019482990054</v>
      </c>
      <c r="AR73" s="67">
        <f ca="1">AVERAGE(OFFSET(A73,0,Fixtures!$D$6,1,3))</f>
        <v>102.47052494768128</v>
      </c>
    </row>
    <row r="74" spans="1:46" x14ac:dyDescent="0.3">
      <c r="A74" s="41" t="str">
        <f t="shared" si="9"/>
        <v>CRY</v>
      </c>
      <c r="B74" s="22">
        <f t="shared" ref="B74:AM75" ca="1" si="16">(VLOOKUP(B8,$AV$2:$AW$41,2,FALSE))</f>
        <v>98.512977547380245</v>
      </c>
      <c r="C74" s="22">
        <f t="shared" si="16"/>
        <v>76.690558940801111</v>
      </c>
      <c r="D74" s="22">
        <f t="shared" ca="1" si="16"/>
        <v>69.36842990792006</v>
      </c>
      <c r="E74" s="22">
        <f t="shared" si="16"/>
        <v>156.77373604925978</v>
      </c>
      <c r="F74" s="22">
        <f t="shared" ca="1" si="16"/>
        <v>87.831527702575485</v>
      </c>
      <c r="G74" s="22">
        <f t="shared" ca="1" si="16"/>
        <v>85.974322937534794</v>
      </c>
      <c r="H74" s="22">
        <f t="shared" ca="1" si="16"/>
        <v>136.29519123385396</v>
      </c>
      <c r="I74" s="22">
        <f t="shared" ca="1" si="16"/>
        <v>116.93725886517113</v>
      </c>
      <c r="J74" s="22">
        <f t="shared" si="16"/>
        <v>80.629176891723787</v>
      </c>
      <c r="K74" s="22">
        <f t="shared" si="16"/>
        <v>95.273774492429425</v>
      </c>
      <c r="L74" s="22">
        <f t="shared" ca="1" si="16"/>
        <v>94.726295535899851</v>
      </c>
      <c r="M74" s="22">
        <f t="shared" ca="1" si="16"/>
        <v>67.423659521607917</v>
      </c>
      <c r="N74" s="22">
        <f t="shared" ca="1" si="16"/>
        <v>77.738810576665514</v>
      </c>
      <c r="O74" s="22">
        <f t="shared" ca="1" si="16"/>
        <v>86.708843783643559</v>
      </c>
      <c r="P74" s="22">
        <f t="shared" ca="1" si="16"/>
        <v>132.08738726754845</v>
      </c>
      <c r="Q74" s="22">
        <f t="shared" ca="1" si="16"/>
        <v>93.837630767280928</v>
      </c>
      <c r="R74" s="22">
        <f t="shared" ca="1" si="16"/>
        <v>117.74685282830752</v>
      </c>
      <c r="S74" s="22">
        <f t="shared" ca="1" si="16"/>
        <v>113.18179964011702</v>
      </c>
      <c r="T74" s="22">
        <f t="shared" ca="1" si="16"/>
        <v>142.92331639076471</v>
      </c>
      <c r="U74" s="22">
        <f t="shared" ca="1" si="16"/>
        <v>94.146208407829945</v>
      </c>
      <c r="V74" s="22">
        <f t="shared" ca="1" si="16"/>
        <v>111.51424737315324</v>
      </c>
      <c r="W74" s="22">
        <f t="shared" si="16"/>
        <v>116.44572437963596</v>
      </c>
      <c r="X74" s="22">
        <f t="shared" si="16"/>
        <v>65.969326547774003</v>
      </c>
      <c r="Y74" s="22">
        <f t="shared" ca="1" si="16"/>
        <v>115.06758805401438</v>
      </c>
      <c r="Z74" s="85">
        <f t="shared" si="16"/>
        <v>93.732905372090258</v>
      </c>
      <c r="AA74" s="85">
        <f t="shared" ca="1" si="16"/>
        <v>80.601527084220194</v>
      </c>
      <c r="AB74" s="86">
        <f t="shared" ca="1" si="16"/>
        <v>138.33331067125414</v>
      </c>
      <c r="AC74" s="86">
        <f t="shared" ca="1" si="16"/>
        <v>96.338334132251603</v>
      </c>
      <c r="AD74" s="86">
        <f t="shared" ca="1" si="16"/>
        <v>114.69043760445447</v>
      </c>
      <c r="AE74" s="86">
        <f t="shared" ca="1" si="16"/>
        <v>108.07149867344872</v>
      </c>
      <c r="AF74" s="86">
        <f t="shared" ca="1" si="16"/>
        <v>63.604481380908148</v>
      </c>
      <c r="AG74" s="86">
        <f t="shared" ca="1" si="16"/>
        <v>105.97747573556435</v>
      </c>
      <c r="AH74" s="86">
        <f t="shared" ca="1" si="16"/>
        <v>77.503332711190779</v>
      </c>
      <c r="AI74" s="86">
        <f t="shared" ca="1" si="16"/>
        <v>82.406694970854119</v>
      </c>
      <c r="AJ74" s="86">
        <f t="shared" si="16"/>
        <v>128.26942040393982</v>
      </c>
      <c r="AK74" s="22">
        <f t="shared" ca="1" si="16"/>
        <v>84.783636554124513</v>
      </c>
      <c r="AL74" s="22">
        <f t="shared" ca="1" si="16"/>
        <v>70.342627857983004</v>
      </c>
      <c r="AM74" s="22">
        <f t="shared" ca="1" si="16"/>
        <v>107.34964496981448</v>
      </c>
      <c r="AN74" s="22">
        <f ca="1">IF(OR(Fixtures!$D$6&lt;=0,Fixtures!$D$6&gt;39),AVERAGE(B74:AM74),AVERAGE(OFFSET(A74,0,Fixtures!$D$6,1,38-Fixtures!$D$6+1)))</f>
        <v>94.299925086228228</v>
      </c>
      <c r="AO74" s="41" t="str">
        <f t="shared" si="11"/>
        <v>CRY</v>
      </c>
      <c r="AP74" s="67">
        <f ca="1">AVERAGE(OFFSET(A74,0,Fixtures!$D$6,1,9))</f>
        <v>92.849956210274215</v>
      </c>
      <c r="AQ74" s="67">
        <f ca="1">AVERAGE(OFFSET(A74,0,Fixtures!$D$6,1,6))</f>
        <v>92.042320179403433</v>
      </c>
      <c r="AR74" s="67">
        <f ca="1">AVERAGE(OFFSET(A74,0,Fixtures!$D$6,1,3))</f>
        <v>95.455472552937124</v>
      </c>
    </row>
    <row r="75" spans="1:46" x14ac:dyDescent="0.3">
      <c r="A75" s="41" t="str">
        <f t="shared" si="9"/>
        <v>EVE</v>
      </c>
      <c r="B75" s="22">
        <f t="shared" ref="B75:AM75" ca="1" si="17">(VLOOKUP(B9,$AV$2:$AW$41,2,FALSE))</f>
        <v>94.561897666733827</v>
      </c>
      <c r="C75" s="22">
        <f t="shared" ca="1" si="17"/>
        <v>114.69043760445447</v>
      </c>
      <c r="D75" s="22">
        <f t="shared" si="17"/>
        <v>128.26942040393982</v>
      </c>
      <c r="E75" s="22">
        <f t="shared" ca="1" si="17"/>
        <v>85.974322937534794</v>
      </c>
      <c r="F75" s="22">
        <f t="shared" ca="1" si="17"/>
        <v>108.07149867344872</v>
      </c>
      <c r="G75" s="22">
        <f t="shared" si="17"/>
        <v>93.732905372090258</v>
      </c>
      <c r="H75" s="22">
        <f t="shared" si="17"/>
        <v>80.629176891723787</v>
      </c>
      <c r="I75" s="22">
        <f t="shared" ca="1" si="17"/>
        <v>86.708843783643559</v>
      </c>
      <c r="J75" s="22">
        <f t="shared" ca="1" si="17"/>
        <v>142.92331639076471</v>
      </c>
      <c r="K75" s="22">
        <f t="shared" ca="1" si="17"/>
        <v>96.338334132251603</v>
      </c>
      <c r="L75" s="22">
        <f t="shared" ca="1" si="17"/>
        <v>107.34964496981448</v>
      </c>
      <c r="M75" s="22">
        <f t="shared" ca="1" si="17"/>
        <v>94.146208407829945</v>
      </c>
      <c r="N75" s="22">
        <f t="shared" ca="1" si="17"/>
        <v>136.29519123385396</v>
      </c>
      <c r="O75" s="22">
        <f t="shared" ca="1" si="17"/>
        <v>77.503332711190779</v>
      </c>
      <c r="P75" s="22">
        <f t="shared" ca="1" si="17"/>
        <v>63.604481380908148</v>
      </c>
      <c r="Q75" s="22">
        <f t="shared" ca="1" si="17"/>
        <v>82.406694970854119</v>
      </c>
      <c r="R75" s="22">
        <f t="shared" ca="1" si="17"/>
        <v>69.36842990792006</v>
      </c>
      <c r="S75" s="22">
        <f t="shared" si="17"/>
        <v>116.44572437963596</v>
      </c>
      <c r="T75" s="22">
        <f t="shared" ca="1" si="17"/>
        <v>105.97747573556435</v>
      </c>
      <c r="U75" s="22">
        <f t="shared" ca="1" si="17"/>
        <v>113.18179964011702</v>
      </c>
      <c r="V75" s="22">
        <f t="shared" si="17"/>
        <v>65.969326547774003</v>
      </c>
      <c r="W75" s="22">
        <f t="shared" ca="1" si="17"/>
        <v>117.74685282830752</v>
      </c>
      <c r="X75" s="22">
        <f t="shared" ca="1" si="17"/>
        <v>116.93725886517113</v>
      </c>
      <c r="Y75" s="22">
        <f t="shared" ca="1" si="17"/>
        <v>138.33331067125414</v>
      </c>
      <c r="Z75" s="85">
        <f t="shared" ca="1" si="17"/>
        <v>93.837630767280928</v>
      </c>
      <c r="AA75" s="85">
        <f t="shared" ca="1" si="17"/>
        <v>115.57565270378581</v>
      </c>
      <c r="AB75" s="86">
        <f t="shared" si="17"/>
        <v>95.273774492429425</v>
      </c>
      <c r="AC75" s="86">
        <f t="shared" ca="1" si="16"/>
        <v>84.783636554124513</v>
      </c>
      <c r="AD75" s="86">
        <f t="shared" ca="1" si="17"/>
        <v>67.423659521607917</v>
      </c>
      <c r="AE75" s="86">
        <f t="shared" ca="1" si="17"/>
        <v>77.738810576665514</v>
      </c>
      <c r="AF75" s="86">
        <f t="shared" ca="1" si="17"/>
        <v>111.51424737315324</v>
      </c>
      <c r="AG75" s="86">
        <f t="shared" ca="1" si="17"/>
        <v>94.726295535899851</v>
      </c>
      <c r="AH75" s="86">
        <f t="shared" ca="1" si="17"/>
        <v>87.831527702575485</v>
      </c>
      <c r="AI75" s="86">
        <f t="shared" ca="1" si="17"/>
        <v>115.06758805401438</v>
      </c>
      <c r="AJ75" s="86">
        <f t="shared" ca="1" si="17"/>
        <v>70.342627857983004</v>
      </c>
      <c r="AK75" s="22">
        <f t="shared" si="17"/>
        <v>156.77373604925978</v>
      </c>
      <c r="AL75" s="22">
        <f t="shared" si="17"/>
        <v>76.690558940801111</v>
      </c>
      <c r="AM75" s="22">
        <f t="shared" ca="1" si="17"/>
        <v>132.08738726754845</v>
      </c>
      <c r="AN75" s="22">
        <f ca="1">IF(OR(Fixtures!$D$6&lt;=0,Fixtures!$D$6&gt;39),AVERAGE(B75:AM75),AVERAGE(OFFSET(A75,0,Fixtures!$D$6,1,38-Fixtures!$D$6+1)))</f>
        <v>99.019643887950878</v>
      </c>
      <c r="AO75" s="41" t="str">
        <f t="shared" si="11"/>
        <v>EVE</v>
      </c>
      <c r="AP75" s="67">
        <f ca="1">AVERAGE(OFFSET(A75,0,Fixtures!$D$6,1,9))</f>
        <v>95.345450179106706</v>
      </c>
      <c r="AQ75" s="67">
        <f ca="1">AVERAGE(OFFSET(A75,0,Fixtures!$D$6,1,6))</f>
        <v>92.383688127319417</v>
      </c>
      <c r="AR75" s="67">
        <f ca="1">AVERAGE(OFFSET(A75,0,Fixtures!$D$6,1,3))</f>
        <v>85.5589058238089</v>
      </c>
    </row>
    <row r="76" spans="1:46" x14ac:dyDescent="0.3">
      <c r="A76" s="41" t="str">
        <f t="shared" si="9"/>
        <v>LEI</v>
      </c>
      <c r="B76" s="22">
        <f t="shared" ref="B76:AM76" ca="1" si="18">(VLOOKUP(B10,$AV$2:$AW$41,2,FALSE))</f>
        <v>85.974322937534794</v>
      </c>
      <c r="C76" s="22">
        <f t="shared" ca="1" si="18"/>
        <v>67.423659521607917</v>
      </c>
      <c r="D76" s="22">
        <f t="shared" si="18"/>
        <v>76.690558940801111</v>
      </c>
      <c r="E76" s="22">
        <f t="shared" ca="1" si="18"/>
        <v>132.08738726754845</v>
      </c>
      <c r="F76" s="22">
        <f t="shared" ca="1" si="18"/>
        <v>69.36842990792006</v>
      </c>
      <c r="G76" s="22">
        <f t="shared" ca="1" si="18"/>
        <v>107.34964496981448</v>
      </c>
      <c r="H76" s="22">
        <f t="shared" ca="1" si="18"/>
        <v>138.33331067125414</v>
      </c>
      <c r="I76" s="22">
        <f t="shared" ca="1" si="18"/>
        <v>63.604481380908148</v>
      </c>
      <c r="J76" s="22">
        <f t="shared" ca="1" si="18"/>
        <v>105.97747573556435</v>
      </c>
      <c r="K76" s="22">
        <f t="shared" ca="1" si="18"/>
        <v>94.146208407829945</v>
      </c>
      <c r="L76" s="22">
        <f t="shared" ca="1" si="18"/>
        <v>94.561897666733827</v>
      </c>
      <c r="M76" s="22">
        <f t="shared" si="18"/>
        <v>116.44572437963596</v>
      </c>
      <c r="N76" s="22">
        <f t="shared" ca="1" si="18"/>
        <v>96.338334132251603</v>
      </c>
      <c r="O76" s="22">
        <f t="shared" ca="1" si="18"/>
        <v>98.512977547380245</v>
      </c>
      <c r="P76" s="22">
        <f t="shared" ca="1" si="18"/>
        <v>114.69043760445447</v>
      </c>
      <c r="Q76" s="22">
        <f t="shared" si="18"/>
        <v>128.26942040393982</v>
      </c>
      <c r="R76" s="22">
        <f t="shared" ca="1" si="18"/>
        <v>136.29519123385396</v>
      </c>
      <c r="S76" s="22">
        <f t="shared" si="18"/>
        <v>65.969326547774003</v>
      </c>
      <c r="T76" s="22">
        <f t="shared" ca="1" si="18"/>
        <v>77.738810576665514</v>
      </c>
      <c r="U76" s="22">
        <f t="shared" ca="1" si="18"/>
        <v>116.93725886517113</v>
      </c>
      <c r="V76" s="22">
        <f t="shared" ca="1" si="18"/>
        <v>113.18179964011702</v>
      </c>
      <c r="W76" s="22">
        <f t="shared" ca="1" si="18"/>
        <v>115.06758805401438</v>
      </c>
      <c r="X76" s="22">
        <f t="shared" ca="1" si="18"/>
        <v>86.708843783643559</v>
      </c>
      <c r="Y76" s="22">
        <f t="shared" ca="1" si="18"/>
        <v>142.92331639076471</v>
      </c>
      <c r="Z76" s="85">
        <f t="shared" ca="1" si="18"/>
        <v>82.406694970854119</v>
      </c>
      <c r="AA76" s="85">
        <f t="shared" ca="1" si="18"/>
        <v>70.342627857983004</v>
      </c>
      <c r="AB76" s="86">
        <f t="shared" si="18"/>
        <v>80.629176891723787</v>
      </c>
      <c r="AC76" s="86">
        <f t="shared" ca="1" si="18"/>
        <v>111.51424737315324</v>
      </c>
      <c r="AD76" s="86">
        <f t="shared" si="18"/>
        <v>156.77373604925978</v>
      </c>
      <c r="AE76" s="86">
        <f t="shared" ca="1" si="18"/>
        <v>93.837630767280928</v>
      </c>
      <c r="AF76" s="86">
        <f t="shared" ca="1" si="18"/>
        <v>117.74685282830752</v>
      </c>
      <c r="AG76" s="86">
        <f t="shared" ca="1" si="18"/>
        <v>80.601527084220194</v>
      </c>
      <c r="AH76" s="86">
        <f t="shared" ca="1" si="18"/>
        <v>115.57565270378581</v>
      </c>
      <c r="AI76" s="86">
        <f t="shared" si="18"/>
        <v>95.273774492429425</v>
      </c>
      <c r="AJ76" s="86">
        <f t="shared" ca="1" si="18"/>
        <v>108.07149867344872</v>
      </c>
      <c r="AK76" s="22">
        <f t="shared" si="18"/>
        <v>93.732905372090258</v>
      </c>
      <c r="AL76" s="22">
        <f t="shared" ca="1" si="18"/>
        <v>87.831527702575485</v>
      </c>
      <c r="AM76" s="22">
        <f t="shared" ca="1" si="18"/>
        <v>84.783636554124513</v>
      </c>
      <c r="AN76" s="22">
        <f ca="1">IF(OR(Fixtures!$D$6&lt;=0,Fixtures!$D$6&gt;39),AVERAGE(B76:AM76),AVERAGE(OFFSET(A76,0,Fixtures!$D$6,1,38-Fixtures!$D$6+1)))</f>
        <v>103.42287422275226</v>
      </c>
      <c r="AO76" s="41" t="str">
        <f t="shared" si="11"/>
        <v>LEI</v>
      </c>
      <c r="AP76" s="67">
        <f ca="1">AVERAGE(OFFSET(A76,0,Fixtures!$D$6,1,9))</f>
        <v>105.49390063037758</v>
      </c>
      <c r="AQ76" s="67">
        <f ca="1">AVERAGE(OFFSET(A76,0,Fixtures!$D$6,1,6))</f>
        <v>109.96819565421396</v>
      </c>
      <c r="AR76" s="67">
        <f ca="1">AVERAGE(OFFSET(A76,0,Fixtures!$D$6,1,3))</f>
        <v>122.78607321494941</v>
      </c>
    </row>
    <row r="77" spans="1:46" x14ac:dyDescent="0.3">
      <c r="A77" s="41" t="str">
        <f t="shared" si="9"/>
        <v>LIV</v>
      </c>
      <c r="B77" s="22">
        <f t="shared" ref="B77:AM77" ca="1" si="19">(VLOOKUP(B11,$AV$2:$AW$41,2,FALSE))</f>
        <v>136.29519123385396</v>
      </c>
      <c r="C77" s="22">
        <f t="shared" ca="1" si="19"/>
        <v>94.146208407829945</v>
      </c>
      <c r="D77" s="22">
        <f t="shared" si="19"/>
        <v>116.44572437963596</v>
      </c>
      <c r="E77" s="22">
        <f t="shared" ca="1" si="19"/>
        <v>86.708843783643559</v>
      </c>
      <c r="F77" s="22">
        <f t="shared" ca="1" si="19"/>
        <v>138.33331067125414</v>
      </c>
      <c r="G77" s="22">
        <f t="shared" ca="1" si="19"/>
        <v>67.423659521607917</v>
      </c>
      <c r="H77" s="22">
        <f t="shared" si="19"/>
        <v>76.690558940801111</v>
      </c>
      <c r="I77" s="22">
        <f t="shared" ca="1" si="19"/>
        <v>94.726295535899851</v>
      </c>
      <c r="J77" s="22">
        <f t="shared" ca="1" si="19"/>
        <v>69.36842990792006</v>
      </c>
      <c r="K77" s="22">
        <f t="shared" ca="1" si="19"/>
        <v>107.34964496981448</v>
      </c>
      <c r="L77" s="22">
        <f t="shared" si="19"/>
        <v>128.26942040393982</v>
      </c>
      <c r="M77" s="22">
        <f t="shared" si="19"/>
        <v>80.629176891723787</v>
      </c>
      <c r="N77" s="22">
        <f t="shared" ca="1" si="19"/>
        <v>94.561897666733827</v>
      </c>
      <c r="O77" s="22">
        <f t="shared" ca="1" si="19"/>
        <v>117.74685282830752</v>
      </c>
      <c r="P77" s="22">
        <f t="shared" ca="1" si="19"/>
        <v>98.512977547380245</v>
      </c>
      <c r="Q77" s="22">
        <f t="shared" ca="1" si="19"/>
        <v>108.07149867344872</v>
      </c>
      <c r="R77" s="22">
        <f t="shared" ca="1" si="19"/>
        <v>114.69043760445447</v>
      </c>
      <c r="S77" s="92">
        <f t="shared" ca="1" si="19"/>
        <v>116.93725886517113</v>
      </c>
      <c r="T77" s="22">
        <f t="shared" ca="1" si="19"/>
        <v>77.503332711190779</v>
      </c>
      <c r="U77" s="22">
        <f t="shared" ca="1" si="19"/>
        <v>85.974322937534794</v>
      </c>
      <c r="V77" s="22">
        <f t="shared" si="19"/>
        <v>93.732905372090258</v>
      </c>
      <c r="W77" s="22">
        <f t="shared" ca="1" si="19"/>
        <v>87.831527702575485</v>
      </c>
      <c r="X77" s="22">
        <f t="shared" ca="1" si="19"/>
        <v>84.783636554124513</v>
      </c>
      <c r="Y77" s="92">
        <f t="shared" ca="1" si="19"/>
        <v>70.342627857983004</v>
      </c>
      <c r="Z77" s="85">
        <f t="shared" ca="1" si="19"/>
        <v>115.06758805401438</v>
      </c>
      <c r="AA77" s="85">
        <f t="shared" ca="1" si="19"/>
        <v>111.51424737315324</v>
      </c>
      <c r="AB77" s="86">
        <f t="shared" ca="1" si="19"/>
        <v>142.92331639076471</v>
      </c>
      <c r="AC77" s="86">
        <f t="shared" ca="1" si="19"/>
        <v>93.837630767280928</v>
      </c>
      <c r="AD77" s="86">
        <f t="shared" ca="1" si="19"/>
        <v>132.08738726754845</v>
      </c>
      <c r="AE77" s="86">
        <f t="shared" ca="1" si="19"/>
        <v>80.601527084220194</v>
      </c>
      <c r="AF77" s="86">
        <f t="shared" ca="1" si="19"/>
        <v>115.57565270378581</v>
      </c>
      <c r="AG77" s="86">
        <f t="shared" si="19"/>
        <v>65.969326547774003</v>
      </c>
      <c r="AH77" s="86">
        <f t="shared" si="19"/>
        <v>156.77373604925978</v>
      </c>
      <c r="AI77" s="86">
        <f t="shared" ca="1" si="19"/>
        <v>96.338334132251603</v>
      </c>
      <c r="AJ77" s="86">
        <f t="shared" ca="1" si="19"/>
        <v>105.97747573556435</v>
      </c>
      <c r="AK77" s="22">
        <f t="shared" si="19"/>
        <v>95.273774492429425</v>
      </c>
      <c r="AL77" s="22">
        <f t="shared" ca="1" si="19"/>
        <v>82.406694970854119</v>
      </c>
      <c r="AM77" s="22">
        <f t="shared" ca="1" si="19"/>
        <v>113.18179964011702</v>
      </c>
      <c r="AN77" s="22">
        <f ca="1">IF(OR(Fixtures!$D$6&lt;=0,Fixtures!$D$6&gt;39),AVERAGE(B77:AM77),AVERAGE(OFFSET(A77,0,Fixtures!$D$6,1,38-Fixtures!$D$6+1)))</f>
        <v>104.41857086238046</v>
      </c>
      <c r="AO77" s="41" t="str">
        <f t="shared" si="11"/>
        <v>LIV</v>
      </c>
      <c r="AP77" s="67">
        <f ca="1">AVERAGE(OFFSET(A77,0,Fixtures!$D$6,1,9))</f>
        <v>103.44487877596529</v>
      </c>
      <c r="AQ77" s="67">
        <f ca="1">AVERAGE(OFFSET(A77,0,Fixtures!$D$6,1,6))</f>
        <v>107.89099396413997</v>
      </c>
      <c r="AR77" s="67">
        <f ca="1">AVERAGE(OFFSET(A77,0,Fixtures!$D$6,1,3))</f>
        <v>109.42152235185148</v>
      </c>
    </row>
    <row r="78" spans="1:46" x14ac:dyDescent="0.3">
      <c r="A78" s="41" t="str">
        <f t="shared" si="9"/>
        <v>MCI</v>
      </c>
      <c r="B78" s="22">
        <f t="shared" ref="B78:AM78" ca="1" si="20">(VLOOKUP(B12,$AV$2:$AW$41,2,FALSE))</f>
        <v>116.93725886517113</v>
      </c>
      <c r="C78" s="22">
        <f t="shared" ca="1" si="20"/>
        <v>107.34964496981448</v>
      </c>
      <c r="D78" s="22">
        <f t="shared" ca="1" si="20"/>
        <v>108.07149867344872</v>
      </c>
      <c r="E78" s="22">
        <f t="shared" ca="1" si="20"/>
        <v>117.74685282830752</v>
      </c>
      <c r="F78" s="22">
        <f t="shared" ca="1" si="20"/>
        <v>111.51424737315324</v>
      </c>
      <c r="G78" s="22">
        <f t="shared" ca="1" si="20"/>
        <v>114.69043760445447</v>
      </c>
      <c r="H78" s="22">
        <f t="shared" ca="1" si="20"/>
        <v>80.601527084220194</v>
      </c>
      <c r="I78" s="22">
        <f t="shared" ca="1" si="20"/>
        <v>85.974322937534794</v>
      </c>
      <c r="J78" s="22">
        <f t="shared" ca="1" si="20"/>
        <v>94.561897666733827</v>
      </c>
      <c r="K78" s="22">
        <f t="shared" si="20"/>
        <v>156.77373604925978</v>
      </c>
      <c r="L78" s="22">
        <f t="shared" ca="1" si="20"/>
        <v>115.06758805401438</v>
      </c>
      <c r="M78" s="22">
        <f t="shared" ca="1" si="20"/>
        <v>63.604481380908148</v>
      </c>
      <c r="N78" s="22">
        <f t="shared" ca="1" si="20"/>
        <v>82.406694970854119</v>
      </c>
      <c r="O78" s="22">
        <f t="shared" ca="1" si="20"/>
        <v>113.18179964011702</v>
      </c>
      <c r="P78" s="22">
        <f t="shared" ca="1" si="20"/>
        <v>86.708843783643559</v>
      </c>
      <c r="Q78" s="22">
        <f t="shared" ca="1" si="20"/>
        <v>84.783636554124513</v>
      </c>
      <c r="R78" s="22">
        <f t="shared" si="20"/>
        <v>95.273774492429425</v>
      </c>
      <c r="S78" s="22">
        <f t="shared" ca="1" si="20"/>
        <v>94.726295535899851</v>
      </c>
      <c r="T78" s="22">
        <f t="shared" ca="1" si="20"/>
        <v>70.342627857983004</v>
      </c>
      <c r="U78" s="22">
        <f t="shared" si="20"/>
        <v>93.732905372090258</v>
      </c>
      <c r="V78" s="22">
        <f t="shared" ca="1" si="20"/>
        <v>98.512977547380245</v>
      </c>
      <c r="W78" s="22">
        <f t="shared" si="20"/>
        <v>128.26942040393982</v>
      </c>
      <c r="X78" s="22">
        <f t="shared" ca="1" si="20"/>
        <v>115.57565270378581</v>
      </c>
      <c r="Y78" s="22">
        <f t="shared" si="20"/>
        <v>76.690558940801111</v>
      </c>
      <c r="Z78" s="85">
        <f t="shared" ca="1" si="20"/>
        <v>87.831527702575485</v>
      </c>
      <c r="AA78" s="85">
        <f t="shared" ca="1" si="20"/>
        <v>142.92331639076471</v>
      </c>
      <c r="AB78" s="86">
        <f t="shared" ca="1" si="20"/>
        <v>77.503332711190779</v>
      </c>
      <c r="AC78" s="130">
        <f t="shared" si="20"/>
        <v>116.44572437963596</v>
      </c>
      <c r="AD78" s="86">
        <f t="shared" ca="1" si="20"/>
        <v>69.36842990792006</v>
      </c>
      <c r="AE78" s="86">
        <f t="shared" ca="1" si="20"/>
        <v>105.97747573556435</v>
      </c>
      <c r="AF78" s="86">
        <f t="shared" ca="1" si="20"/>
        <v>67.423659521607917</v>
      </c>
      <c r="AG78" s="86">
        <f t="shared" ca="1" si="20"/>
        <v>77.738810576665514</v>
      </c>
      <c r="AH78" s="86">
        <f t="shared" ca="1" si="20"/>
        <v>94.146208407829945</v>
      </c>
      <c r="AI78" s="86">
        <f t="shared" ca="1" si="20"/>
        <v>138.33331067125414</v>
      </c>
      <c r="AJ78" s="86">
        <f t="shared" ca="1" si="20"/>
        <v>96.338334132251603</v>
      </c>
      <c r="AK78" s="22">
        <f t="shared" ca="1" si="20"/>
        <v>132.08738726754845</v>
      </c>
      <c r="AL78" s="22">
        <f t="shared" ca="1" si="20"/>
        <v>93.837630767280928</v>
      </c>
      <c r="AM78" s="22">
        <f t="shared" ca="1" si="20"/>
        <v>136.29519123385396</v>
      </c>
      <c r="AN78" s="22">
        <f ca="1">IF(OR(Fixtures!$D$6&lt;=0,Fixtures!$D$6&gt;39),AVERAGE(B78:AM78),AVERAGE(OFFSET(A78,0,Fixtures!$D$6,1,38-Fixtures!$D$6+1)))</f>
        <v>101.15464382217769</v>
      </c>
      <c r="AO78" s="41" t="str">
        <f t="shared" si="11"/>
        <v>MCI</v>
      </c>
      <c r="AP78" s="67">
        <f ca="1">AVERAGE(OFFSET(A78,0,Fixtures!$D$6,1,9))</f>
        <v>97.250138554213663</v>
      </c>
      <c r="AQ78" s="67">
        <f ca="1">AVERAGE(OFFSET(A78,0,Fixtures!$D$6,1,6))</f>
        <v>92.164649136806986</v>
      </c>
      <c r="AR78" s="67">
        <f ca="1">AVERAGE(OFFSET(A78,0,Fixtures!$D$6,1,3))</f>
        <v>80.92318838836411</v>
      </c>
    </row>
    <row r="79" spans="1:46" x14ac:dyDescent="0.3">
      <c r="A79" s="41" t="str">
        <f t="shared" si="9"/>
        <v>MUN</v>
      </c>
      <c r="B79" s="22">
        <f t="shared" ref="B79:AM79" ca="1" si="21">(VLOOKUP(B13,$AV$2:$AW$41,2,FALSE))</f>
        <v>82.406694970854119</v>
      </c>
      <c r="C79" s="22">
        <f t="shared" ca="1" si="21"/>
        <v>70.342627857983004</v>
      </c>
      <c r="D79" s="22">
        <f t="shared" ca="1" si="21"/>
        <v>115.57565270378581</v>
      </c>
      <c r="E79" s="22">
        <f t="shared" ca="1" si="21"/>
        <v>94.146208407829945</v>
      </c>
      <c r="F79" s="22">
        <f t="shared" ca="1" si="21"/>
        <v>94.726295535899851</v>
      </c>
      <c r="G79" s="22">
        <f t="shared" ca="1" si="21"/>
        <v>116.93725886517113</v>
      </c>
      <c r="H79" s="22">
        <f t="shared" si="21"/>
        <v>116.44572437963596</v>
      </c>
      <c r="I79" s="22">
        <f t="shared" ca="1" si="21"/>
        <v>113.18179964011702</v>
      </c>
      <c r="J79" s="22">
        <f t="shared" ca="1" si="21"/>
        <v>77.738810576665514</v>
      </c>
      <c r="K79" s="22">
        <f t="shared" ca="1" si="21"/>
        <v>111.51424737315324</v>
      </c>
      <c r="L79" s="22">
        <f t="shared" ca="1" si="21"/>
        <v>108.07149867344872</v>
      </c>
      <c r="M79" s="22">
        <f t="shared" ca="1" si="21"/>
        <v>117.74685282830752</v>
      </c>
      <c r="N79" s="22">
        <f t="shared" si="21"/>
        <v>76.690558940801111</v>
      </c>
      <c r="O79" s="22">
        <f t="shared" si="21"/>
        <v>156.77373604925978</v>
      </c>
      <c r="P79" s="22">
        <f t="shared" ca="1" si="21"/>
        <v>107.34964496981448</v>
      </c>
      <c r="Q79" s="22">
        <f t="shared" si="21"/>
        <v>65.969326547774003</v>
      </c>
      <c r="R79" s="22">
        <f t="shared" ca="1" si="21"/>
        <v>98.512977547380245</v>
      </c>
      <c r="S79" s="22">
        <f t="shared" ca="1" si="21"/>
        <v>93.837630767280928</v>
      </c>
      <c r="T79" s="22">
        <f t="shared" ca="1" si="21"/>
        <v>138.33331067125414</v>
      </c>
      <c r="U79" s="22">
        <f t="shared" ca="1" si="21"/>
        <v>86.708843783643559</v>
      </c>
      <c r="V79" s="22">
        <f t="shared" si="21"/>
        <v>95.273774492429425</v>
      </c>
      <c r="W79" s="22">
        <f t="shared" ca="1" si="21"/>
        <v>136.29519123385396</v>
      </c>
      <c r="X79" s="22">
        <f t="shared" ca="1" si="21"/>
        <v>63.604481380908148</v>
      </c>
      <c r="Y79" s="22">
        <f t="shared" ca="1" si="21"/>
        <v>105.97747573556435</v>
      </c>
      <c r="Z79" s="85">
        <f t="shared" ca="1" si="21"/>
        <v>85.974322937534794</v>
      </c>
      <c r="AA79" s="85">
        <f t="shared" ca="1" si="21"/>
        <v>67.423659521607917</v>
      </c>
      <c r="AB79" s="86">
        <f t="shared" ca="1" si="21"/>
        <v>114.69043760445447</v>
      </c>
      <c r="AC79" s="86">
        <f t="shared" ref="B79:AM80" ca="1" si="22">(VLOOKUP(AC13,$AV$2:$AW$41,2,FALSE))</f>
        <v>80.601527084220194</v>
      </c>
      <c r="AD79" s="86">
        <f t="shared" si="21"/>
        <v>80.629176891723787</v>
      </c>
      <c r="AE79" s="86">
        <f t="shared" ca="1" si="21"/>
        <v>87.831527702575485</v>
      </c>
      <c r="AF79" s="86">
        <f t="shared" si="21"/>
        <v>93.732905372090258</v>
      </c>
      <c r="AG79" s="86">
        <f t="shared" ca="1" si="21"/>
        <v>96.338334132251603</v>
      </c>
      <c r="AH79" s="86">
        <f t="shared" ca="1" si="21"/>
        <v>132.08738726754845</v>
      </c>
      <c r="AI79" s="86">
        <f t="shared" si="21"/>
        <v>128.26942040393982</v>
      </c>
      <c r="AJ79" s="86">
        <f t="shared" ca="1" si="21"/>
        <v>115.06758805401438</v>
      </c>
      <c r="AK79" s="22">
        <f t="shared" ca="1" si="21"/>
        <v>94.561897666733827</v>
      </c>
      <c r="AL79" s="22">
        <f t="shared" ca="1" si="21"/>
        <v>142.92331639076471</v>
      </c>
      <c r="AM79" s="22">
        <f t="shared" ca="1" si="21"/>
        <v>77.503332711190779</v>
      </c>
      <c r="AN79" s="22">
        <f ca="1">IF(OR(Fixtures!$D$6&lt;=0,Fixtures!$D$6&gt;39),AVERAGE(B79:AM79),AVERAGE(OFFSET(A79,0,Fixtures!$D$6,1,38-Fixtures!$D$6+1)))</f>
        <v>104.8944886592833</v>
      </c>
      <c r="AO79" s="41" t="str">
        <f t="shared" si="11"/>
        <v>MUN</v>
      </c>
      <c r="AP79" s="67">
        <f ca="1">AVERAGE(OFFSET(A79,0,Fixtures!$D$6,1,9))</f>
        <v>107.93795043129359</v>
      </c>
      <c r="AQ79" s="67">
        <f ca="1">AVERAGE(OFFSET(A79,0,Fixtures!$D$6,1,6))</f>
        <v>103.14812529502156</v>
      </c>
      <c r="AR79" s="67">
        <f ca="1">AVERAGE(OFFSET(A79,0,Fixtures!$D$6,1,3))</f>
        <v>87.397869988796515</v>
      </c>
    </row>
    <row r="80" spans="1:46" x14ac:dyDescent="0.3">
      <c r="A80" s="41" t="str">
        <f t="shared" si="9"/>
        <v>NEW</v>
      </c>
      <c r="B80" s="22">
        <f t="shared" si="22"/>
        <v>116.44572437963596</v>
      </c>
      <c r="C80" s="22">
        <f t="shared" ca="1" si="22"/>
        <v>111.51424737315324</v>
      </c>
      <c r="D80" s="22">
        <f t="shared" ca="1" si="22"/>
        <v>87.831527702575485</v>
      </c>
      <c r="E80" s="22">
        <f t="shared" ca="1" si="22"/>
        <v>114.69043760445447</v>
      </c>
      <c r="F80" s="22">
        <f t="shared" ca="1" si="22"/>
        <v>63.604481380908148</v>
      </c>
      <c r="G80" s="22">
        <f t="shared" ca="1" si="22"/>
        <v>117.74685282830752</v>
      </c>
      <c r="H80" s="22">
        <f t="shared" ca="1" si="22"/>
        <v>77.503332711190779</v>
      </c>
      <c r="I80" s="22">
        <f t="shared" ca="1" si="22"/>
        <v>84.783636554124513</v>
      </c>
      <c r="J80" s="22">
        <f t="shared" ca="1" si="22"/>
        <v>67.423659521607917</v>
      </c>
      <c r="K80" s="22">
        <f t="shared" ca="1" si="22"/>
        <v>85.974322937534794</v>
      </c>
      <c r="L80" s="22">
        <f t="shared" ca="1" si="22"/>
        <v>116.93725886517113</v>
      </c>
      <c r="M80" s="22">
        <f t="shared" ca="1" si="22"/>
        <v>132.08738726754845</v>
      </c>
      <c r="N80" s="22">
        <f t="shared" si="22"/>
        <v>128.26942040393982</v>
      </c>
      <c r="O80" s="22">
        <f t="shared" si="22"/>
        <v>80.629176891723787</v>
      </c>
      <c r="P80" s="22">
        <f t="shared" si="22"/>
        <v>76.690558940801111</v>
      </c>
      <c r="Q80" s="22">
        <f t="shared" ca="1" si="22"/>
        <v>115.06758805401438</v>
      </c>
      <c r="R80" s="22">
        <f t="shared" ca="1" si="22"/>
        <v>86.708843783643559</v>
      </c>
      <c r="S80" s="22">
        <f t="shared" ca="1" si="22"/>
        <v>115.57565270378581</v>
      </c>
      <c r="T80" s="22">
        <f t="shared" ca="1" si="22"/>
        <v>69.36842990792006</v>
      </c>
      <c r="U80" s="22">
        <f t="shared" ca="1" si="22"/>
        <v>98.512977547380245</v>
      </c>
      <c r="V80" s="22">
        <f t="shared" ca="1" si="22"/>
        <v>94.726295535899851</v>
      </c>
      <c r="W80" s="22">
        <f t="shared" ca="1" si="22"/>
        <v>70.342627857983004</v>
      </c>
      <c r="X80" s="22">
        <f t="shared" ca="1" si="22"/>
        <v>82.406694970854119</v>
      </c>
      <c r="Y80" s="22">
        <f t="shared" ca="1" si="22"/>
        <v>80.601527084220194</v>
      </c>
      <c r="Z80" s="85">
        <f t="shared" ca="1" si="22"/>
        <v>136.29519123385396</v>
      </c>
      <c r="AA80" s="85">
        <f t="shared" si="22"/>
        <v>95.273774492429425</v>
      </c>
      <c r="AB80" s="86">
        <f t="shared" ca="1" si="22"/>
        <v>94.561897666733827</v>
      </c>
      <c r="AC80" s="86">
        <f t="shared" ca="1" si="22"/>
        <v>105.97747573556435</v>
      </c>
      <c r="AD80" s="86">
        <f t="shared" ca="1" si="22"/>
        <v>94.146208407829945</v>
      </c>
      <c r="AE80" s="86">
        <f t="shared" si="22"/>
        <v>93.732905372090258</v>
      </c>
      <c r="AF80" s="86">
        <f t="shared" si="22"/>
        <v>156.77373604925978</v>
      </c>
      <c r="AG80" s="86">
        <f t="shared" ca="1" si="22"/>
        <v>108.07149867344872</v>
      </c>
      <c r="AH80" s="86">
        <f t="shared" ca="1" si="22"/>
        <v>142.92331639076471</v>
      </c>
      <c r="AI80" s="86">
        <f t="shared" si="22"/>
        <v>65.969326547774003</v>
      </c>
      <c r="AJ80" s="86">
        <f t="shared" ca="1" si="22"/>
        <v>93.837630767280928</v>
      </c>
      <c r="AK80" s="22">
        <f t="shared" ca="1" si="22"/>
        <v>107.34964496981448</v>
      </c>
      <c r="AL80" s="22">
        <f t="shared" ca="1" si="22"/>
        <v>96.338334132251603</v>
      </c>
      <c r="AM80" s="22">
        <f t="shared" ca="1" si="22"/>
        <v>77.738810576665514</v>
      </c>
      <c r="AN80" s="22">
        <f ca="1">IF(OR(Fixtures!$D$6&lt;=0,Fixtures!$D$6&gt;39),AVERAGE(B80:AM80),AVERAGE(OFFSET(A80,0,Fixtures!$D$6,1,38-Fixtures!$D$6+1)))</f>
        <v>103.68814118871801</v>
      </c>
      <c r="AO80" s="41" t="str">
        <f t="shared" si="11"/>
        <v>NEW</v>
      </c>
      <c r="AP80" s="67">
        <f ca="1">AVERAGE(OFFSET(A80,0,Fixtures!$D$6,1,9))</f>
        <v>106.57140014561271</v>
      </c>
      <c r="AQ80" s="67">
        <f ca="1">AVERAGE(OFFSET(A80,0,Fixtures!$D$6,1,6))</f>
        <v>110.26949857352791</v>
      </c>
      <c r="AR80" s="67">
        <f ca="1">AVERAGE(OFFSET(A80,0,Fixtures!$D$6,1,3))</f>
        <v>114.88428327639333</v>
      </c>
    </row>
    <row r="81" spans="1:51" x14ac:dyDescent="0.3">
      <c r="A81" s="41" t="str">
        <f t="shared" si="9"/>
        <v>NOR</v>
      </c>
      <c r="B81" s="22">
        <f t="shared" ref="B81:AM81" ca="1" si="23">(VLOOKUP(B15,$AV$2:$AW$41,2,FALSE))</f>
        <v>63.604481380908148</v>
      </c>
      <c r="C81" s="22">
        <f t="shared" ca="1" si="23"/>
        <v>138.33331067125414</v>
      </c>
      <c r="D81" s="22">
        <f t="shared" ca="1" si="23"/>
        <v>82.406694970854119</v>
      </c>
      <c r="E81" s="22">
        <f t="shared" ca="1" si="23"/>
        <v>116.93725886517113</v>
      </c>
      <c r="F81" s="22">
        <f t="shared" si="23"/>
        <v>80.629176891723787</v>
      </c>
      <c r="G81" s="22">
        <f t="shared" ca="1" si="23"/>
        <v>86.708843783643559</v>
      </c>
      <c r="H81" s="22">
        <f t="shared" ca="1" si="23"/>
        <v>94.561897666733827</v>
      </c>
      <c r="I81" s="22">
        <f t="shared" si="23"/>
        <v>156.77373604925978</v>
      </c>
      <c r="J81" s="22">
        <f t="shared" ca="1" si="23"/>
        <v>108.07149867344872</v>
      </c>
      <c r="K81" s="22">
        <f t="shared" ca="1" si="23"/>
        <v>84.783636554124513</v>
      </c>
      <c r="L81" s="22">
        <f t="shared" ca="1" si="23"/>
        <v>96.338334132251603</v>
      </c>
      <c r="M81" s="22">
        <f t="shared" ca="1" si="23"/>
        <v>114.69043760445447</v>
      </c>
      <c r="N81" s="22">
        <f t="shared" ca="1" si="23"/>
        <v>80.601527084220194</v>
      </c>
      <c r="O81" s="22">
        <f t="shared" si="23"/>
        <v>116.44572437963596</v>
      </c>
      <c r="P81" s="22">
        <f t="shared" ca="1" si="23"/>
        <v>94.146208407829945</v>
      </c>
      <c r="Q81" s="22">
        <f t="shared" si="23"/>
        <v>93.732905372090258</v>
      </c>
      <c r="R81" s="22">
        <f t="shared" ca="1" si="23"/>
        <v>77.503332711190779</v>
      </c>
      <c r="S81" s="22">
        <f t="shared" ca="1" si="23"/>
        <v>85.974322937534794</v>
      </c>
      <c r="T81" s="22">
        <f t="shared" si="23"/>
        <v>128.26942040393982</v>
      </c>
      <c r="U81" s="22">
        <f t="shared" ca="1" si="23"/>
        <v>107.34964496981448</v>
      </c>
      <c r="V81" s="22">
        <f t="shared" ca="1" si="23"/>
        <v>115.57565270378581</v>
      </c>
      <c r="W81" s="22">
        <f t="shared" ca="1" si="23"/>
        <v>69.36842990792006</v>
      </c>
      <c r="X81" s="22">
        <f t="shared" ca="1" si="23"/>
        <v>132.08738726754845</v>
      </c>
      <c r="Y81" s="22">
        <f t="shared" ca="1" si="23"/>
        <v>87.831527702575485</v>
      </c>
      <c r="Z81" s="85">
        <f t="shared" ca="1" si="23"/>
        <v>113.18179964011702</v>
      </c>
      <c r="AA81" s="85">
        <f t="shared" ca="1" si="23"/>
        <v>77.738810576665514</v>
      </c>
      <c r="AB81" s="86">
        <f t="shared" ca="1" si="23"/>
        <v>70.342627857983004</v>
      </c>
      <c r="AC81" s="86">
        <f t="shared" ca="1" si="23"/>
        <v>94.726295535899851</v>
      </c>
      <c r="AD81" s="86">
        <f t="shared" si="23"/>
        <v>76.690558940801111</v>
      </c>
      <c r="AE81" s="86">
        <f t="shared" ca="1" si="23"/>
        <v>115.06758805401438</v>
      </c>
      <c r="AF81" s="86">
        <f t="shared" ca="1" si="23"/>
        <v>98.512977547380245</v>
      </c>
      <c r="AG81" s="86">
        <f t="shared" si="23"/>
        <v>95.273774492429425</v>
      </c>
      <c r="AH81" s="86">
        <f t="shared" ca="1" si="23"/>
        <v>117.74685282830752</v>
      </c>
      <c r="AI81" s="86">
        <f t="shared" ca="1" si="23"/>
        <v>93.837630767280928</v>
      </c>
      <c r="AJ81" s="86">
        <f t="shared" ca="1" si="23"/>
        <v>142.92331639076471</v>
      </c>
      <c r="AK81" s="22">
        <f t="shared" ca="1" si="23"/>
        <v>67.423659521607917</v>
      </c>
      <c r="AL81" s="22">
        <f t="shared" ca="1" si="23"/>
        <v>105.97747573556435</v>
      </c>
      <c r="AM81" s="22">
        <f t="shared" si="23"/>
        <v>65.969326547774003</v>
      </c>
      <c r="AN81" s="22">
        <f ca="1">IF(OR(Fixtures!$D$6&lt;=0,Fixtures!$D$6&gt;39),AVERAGE(B81:AM81),AVERAGE(OFFSET(A81,0,Fixtures!$D$6,1,38-Fixtures!$D$6+1)))</f>
        <v>97.942316082592441</v>
      </c>
      <c r="AO81" s="41" t="str">
        <f t="shared" si="11"/>
        <v>NOR</v>
      </c>
      <c r="AP81" s="67">
        <f ca="1">AVERAGE(OFFSET(A81,0,Fixtures!$D$6,1,9))</f>
        <v>101.49487047535006</v>
      </c>
      <c r="AQ81" s="67">
        <f ca="1">AVERAGE(OFFSET(A81,0,Fixtures!$D$6,1,6))</f>
        <v>99.521563771702247</v>
      </c>
      <c r="AR81" s="67">
        <f ca="1">AVERAGE(OFFSET(A81,0,Fixtures!$D$6,1,3))</f>
        <v>96.757041514065236</v>
      </c>
    </row>
    <row r="82" spans="1:51" x14ac:dyDescent="0.3">
      <c r="A82" s="41" t="str">
        <f t="shared" si="9"/>
        <v>SHU</v>
      </c>
      <c r="B82" s="22">
        <f t="shared" ref="B82:AM82" ca="1" si="24">(VLOOKUP(B16,$AV$2:$AW$41,2,FALSE))</f>
        <v>108.07149867344872</v>
      </c>
      <c r="C82" s="22">
        <f t="shared" ca="1" si="24"/>
        <v>115.57565270378581</v>
      </c>
      <c r="D82" s="22">
        <f t="shared" ca="1" si="24"/>
        <v>94.726295535899851</v>
      </c>
      <c r="E82" s="22">
        <f t="shared" ca="1" si="24"/>
        <v>67.423659521607917</v>
      </c>
      <c r="F82" s="22">
        <f t="shared" ca="1" si="24"/>
        <v>115.06758805401438</v>
      </c>
      <c r="G82" s="22">
        <f t="shared" ca="1" si="24"/>
        <v>80.601527084220194</v>
      </c>
      <c r="H82" s="22">
        <f t="shared" ca="1" si="24"/>
        <v>77.738810576665514</v>
      </c>
      <c r="I82" s="22">
        <f t="shared" ca="1" si="24"/>
        <v>93.837630767280928</v>
      </c>
      <c r="J82" s="22">
        <f t="shared" si="24"/>
        <v>116.44572437963596</v>
      </c>
      <c r="K82" s="22">
        <f t="shared" ca="1" si="24"/>
        <v>116.93725886517113</v>
      </c>
      <c r="L82" s="22">
        <f t="shared" ca="1" si="24"/>
        <v>105.97747573556435</v>
      </c>
      <c r="M82" s="22">
        <f t="shared" ca="1" si="24"/>
        <v>87.831527702575485</v>
      </c>
      <c r="N82" s="22">
        <f t="shared" ca="1" si="24"/>
        <v>84.783636554124513</v>
      </c>
      <c r="O82" s="22">
        <f t="shared" ca="1" si="24"/>
        <v>70.342627857983004</v>
      </c>
      <c r="P82" s="22">
        <f t="shared" ca="1" si="24"/>
        <v>138.33331067125414</v>
      </c>
      <c r="Q82" s="22">
        <f t="shared" ca="1" si="24"/>
        <v>111.51424737315324</v>
      </c>
      <c r="R82" s="22">
        <f t="shared" si="24"/>
        <v>156.77373604925978</v>
      </c>
      <c r="S82" s="22">
        <f t="shared" ca="1" si="24"/>
        <v>96.338334132251603</v>
      </c>
      <c r="T82" s="22">
        <f t="shared" ca="1" si="24"/>
        <v>114.69043760445447</v>
      </c>
      <c r="U82" s="22">
        <f t="shared" si="24"/>
        <v>65.969326547774003</v>
      </c>
      <c r="V82" s="22">
        <f t="shared" ca="1" si="24"/>
        <v>63.604481380908148</v>
      </c>
      <c r="W82" s="22">
        <f t="shared" ca="1" si="24"/>
        <v>142.92331639076471</v>
      </c>
      <c r="X82" s="22">
        <f t="shared" si="24"/>
        <v>95.273774492429425</v>
      </c>
      <c r="Y82" s="22">
        <f t="shared" si="24"/>
        <v>80.629176891723787</v>
      </c>
      <c r="Z82" s="85">
        <f t="shared" ca="1" si="24"/>
        <v>94.561897666733827</v>
      </c>
      <c r="AA82" s="85">
        <f t="shared" ca="1" si="24"/>
        <v>132.08738726754845</v>
      </c>
      <c r="AB82" s="86">
        <f t="shared" ca="1" si="24"/>
        <v>117.74685282830752</v>
      </c>
      <c r="AC82" s="130">
        <f t="shared" si="24"/>
        <v>128.26942040393982</v>
      </c>
      <c r="AD82" s="86">
        <f t="shared" ca="1" si="24"/>
        <v>136.29519123385396</v>
      </c>
      <c r="AE82" s="86">
        <f t="shared" ca="1" si="24"/>
        <v>113.18179964011702</v>
      </c>
      <c r="AF82" s="86">
        <f t="shared" ca="1" si="24"/>
        <v>69.36842990792006</v>
      </c>
      <c r="AG82" s="86">
        <f t="shared" ca="1" si="24"/>
        <v>107.34964496981448</v>
      </c>
      <c r="AH82" s="86">
        <f t="shared" ca="1" si="24"/>
        <v>86.708843783643559</v>
      </c>
      <c r="AI82" s="86">
        <f t="shared" ca="1" si="24"/>
        <v>85.974322937534794</v>
      </c>
      <c r="AJ82" s="86">
        <f t="shared" ca="1" si="24"/>
        <v>82.406694970854119</v>
      </c>
      <c r="AK82" s="22">
        <f t="shared" ca="1" si="24"/>
        <v>77.503332711190779</v>
      </c>
      <c r="AL82" s="22">
        <f t="shared" ca="1" si="24"/>
        <v>98.512977547380245</v>
      </c>
      <c r="AM82" s="22">
        <f t="shared" ca="1" si="24"/>
        <v>94.146208407829945</v>
      </c>
      <c r="AN82" s="22">
        <f ca="1">IF(OR(Fixtures!$D$6&lt;=0,Fixtures!$D$6&gt;39),AVERAGE(B82:AM82),AVERAGE(OFFSET(A82,0,Fixtures!$D$6,1,38-Fixtures!$D$6+1)))</f>
        <v>95.144744611013905</v>
      </c>
      <c r="AO82" s="41" t="str">
        <f t="shared" si="11"/>
        <v>SHU</v>
      </c>
      <c r="AP82" s="67">
        <f ca="1">AVERAGE(OFFSET(A82,0,Fixtures!$D$6,1,9))</f>
        <v>95.255693078034341</v>
      </c>
      <c r="AQ82" s="67">
        <f ca="1">AVERAGE(OFFSET(A82,0,Fixtures!$D$6,1,6))</f>
        <v>99.813038745480654</v>
      </c>
      <c r="AR82" s="67">
        <f ca="1">AVERAGE(OFFSET(A82,0,Fixtures!$D$6,1,3))</f>
        <v>106.28180692729701</v>
      </c>
    </row>
    <row r="83" spans="1:51" x14ac:dyDescent="0.3">
      <c r="A83" s="41" t="str">
        <f t="shared" si="9"/>
        <v>SOU</v>
      </c>
      <c r="B83" s="22">
        <f t="shared" ref="B83:AM83" ca="1" si="25">(VLOOKUP(B17,$AV$2:$AW$41,2,FALSE))</f>
        <v>86.708843783643559</v>
      </c>
      <c r="C83" s="22">
        <f t="shared" ca="1" si="25"/>
        <v>77.738810576665514</v>
      </c>
      <c r="D83" s="22">
        <f t="shared" ca="1" si="25"/>
        <v>96.338334132251603</v>
      </c>
      <c r="E83" s="22">
        <f t="shared" ca="1" si="25"/>
        <v>84.783636554124513</v>
      </c>
      <c r="F83" s="22">
        <f t="shared" si="25"/>
        <v>76.690558940801111</v>
      </c>
      <c r="G83" s="22">
        <f t="shared" ca="1" si="25"/>
        <v>132.08738726754845</v>
      </c>
      <c r="H83" s="22">
        <f t="shared" ca="1" si="25"/>
        <v>87.831527702575485</v>
      </c>
      <c r="I83" s="22">
        <f t="shared" ca="1" si="25"/>
        <v>82.406694970854119</v>
      </c>
      <c r="J83" s="22">
        <f t="shared" ca="1" si="25"/>
        <v>70.342627857983004</v>
      </c>
      <c r="K83" s="22">
        <f t="shared" ca="1" si="25"/>
        <v>94.726295535899851</v>
      </c>
      <c r="L83" s="22">
        <f t="shared" si="25"/>
        <v>65.969326547774003</v>
      </c>
      <c r="M83" s="22">
        <f t="shared" ca="1" si="25"/>
        <v>98.512977547380245</v>
      </c>
      <c r="N83" s="22">
        <f t="shared" si="25"/>
        <v>95.273774492429425</v>
      </c>
      <c r="O83" s="22">
        <f t="shared" ca="1" si="25"/>
        <v>114.69043760445447</v>
      </c>
      <c r="P83" s="22">
        <f t="shared" ca="1" si="25"/>
        <v>136.29519123385396</v>
      </c>
      <c r="Q83" s="22">
        <f t="shared" ca="1" si="25"/>
        <v>113.18179964011702</v>
      </c>
      <c r="R83" s="22">
        <f t="shared" ca="1" si="25"/>
        <v>142.92331639076471</v>
      </c>
      <c r="S83" s="22">
        <f t="shared" si="25"/>
        <v>128.26942040393982</v>
      </c>
      <c r="T83" s="22">
        <f t="shared" ca="1" si="25"/>
        <v>67.423659521607917</v>
      </c>
      <c r="U83" s="22">
        <f t="shared" ca="1" si="25"/>
        <v>115.57565270378581</v>
      </c>
      <c r="V83" s="22">
        <f t="shared" ca="1" si="25"/>
        <v>107.34964496981448</v>
      </c>
      <c r="W83" s="22">
        <f t="shared" ca="1" si="25"/>
        <v>77.503332711190779</v>
      </c>
      <c r="X83" s="22">
        <f t="shared" ca="1" si="25"/>
        <v>85.974322937534794</v>
      </c>
      <c r="Y83" s="22">
        <f t="shared" ca="1" si="25"/>
        <v>94.561897666733827</v>
      </c>
      <c r="Z83" s="85">
        <f t="shared" ca="1" si="25"/>
        <v>63.604481380908148</v>
      </c>
      <c r="AA83" s="85">
        <f t="shared" ca="1" si="25"/>
        <v>105.97747573556435</v>
      </c>
      <c r="AB83" s="86">
        <f t="shared" si="25"/>
        <v>156.77373604925978</v>
      </c>
      <c r="AC83" s="86">
        <f t="shared" ca="1" si="25"/>
        <v>116.93725886517113</v>
      </c>
      <c r="AD83" s="86">
        <f t="shared" ca="1" si="25"/>
        <v>138.33331067125414</v>
      </c>
      <c r="AE83" s="86">
        <f t="shared" ca="1" si="25"/>
        <v>111.51424737315324</v>
      </c>
      <c r="AF83" s="130">
        <f t="shared" si="25"/>
        <v>116.44572437963596</v>
      </c>
      <c r="AG83" s="86">
        <f t="shared" ca="1" si="25"/>
        <v>93.837630767280928</v>
      </c>
      <c r="AH83" s="86">
        <f t="shared" si="25"/>
        <v>80.629176891723787</v>
      </c>
      <c r="AI83" s="86">
        <f t="shared" ca="1" si="25"/>
        <v>80.601527084220194</v>
      </c>
      <c r="AJ83" s="86">
        <f t="shared" ca="1" si="25"/>
        <v>69.36842990792006</v>
      </c>
      <c r="AK83" s="22">
        <f t="shared" ca="1" si="25"/>
        <v>117.74685282830752</v>
      </c>
      <c r="AL83" s="22">
        <f t="shared" ca="1" si="25"/>
        <v>108.07149867344872</v>
      </c>
      <c r="AM83" s="22">
        <f t="shared" si="25"/>
        <v>93.732905372090258</v>
      </c>
      <c r="AN83" s="22">
        <f ca="1">IF(OR(Fixtures!$D$6&lt;=0,Fixtures!$D$6&gt;39),AVERAGE(B83:AM83),AVERAGE(OFFSET(A83,0,Fixtures!$D$6,1,38-Fixtures!$D$6+1)))</f>
        <v>101.02813039490347</v>
      </c>
      <c r="AO83" s="41" t="str">
        <f t="shared" si="11"/>
        <v>SOU</v>
      </c>
      <c r="AP83" s="67">
        <f ca="1">AVERAGE(OFFSET(A83,0,Fixtures!$D$6,1,9))</f>
        <v>101.83871095299384</v>
      </c>
      <c r="AQ83" s="67">
        <f ca="1">AVERAGE(OFFSET(A83,0,Fixtures!$D$6,1,6))</f>
        <v>103.56026952787805</v>
      </c>
      <c r="AR83" s="67">
        <f ca="1">AVERAGE(OFFSET(A83,0,Fixtures!$D$6,1,3))</f>
        <v>122.09776080801446</v>
      </c>
    </row>
    <row r="84" spans="1:51" x14ac:dyDescent="0.3">
      <c r="A84" s="41" t="str">
        <f t="shared" si="9"/>
        <v>TOT</v>
      </c>
      <c r="B84" s="22">
        <f t="shared" ref="B84:AM84" si="26">(VLOOKUP(B18,$AV$2:$AW$41,2,FALSE))</f>
        <v>156.77373604925978</v>
      </c>
      <c r="C84" s="22">
        <f t="shared" si="26"/>
        <v>65.969326547774003</v>
      </c>
      <c r="D84" s="22">
        <f t="shared" ca="1" si="26"/>
        <v>138.33331067125414</v>
      </c>
      <c r="E84" s="22">
        <f t="shared" si="26"/>
        <v>95.273774492429425</v>
      </c>
      <c r="F84" s="22">
        <f t="shared" ca="1" si="26"/>
        <v>115.57565270378581</v>
      </c>
      <c r="G84" s="22">
        <f t="shared" ca="1" si="26"/>
        <v>77.503332711190779</v>
      </c>
      <c r="H84" s="22">
        <f t="shared" ca="1" si="26"/>
        <v>115.06758805401438</v>
      </c>
      <c r="I84" s="22">
        <f t="shared" ca="1" si="26"/>
        <v>96.338334132251603</v>
      </c>
      <c r="J84" s="22">
        <f t="shared" ca="1" si="26"/>
        <v>114.69043760445447</v>
      </c>
      <c r="K84" s="22">
        <f t="shared" ca="1" si="26"/>
        <v>63.604481380908148</v>
      </c>
      <c r="L84" s="22">
        <f t="shared" ca="1" si="26"/>
        <v>80.601527084220194</v>
      </c>
      <c r="M84" s="22">
        <f t="shared" si="26"/>
        <v>93.732905372090258</v>
      </c>
      <c r="N84" s="22">
        <f t="shared" ca="1" si="26"/>
        <v>116.93725886517113</v>
      </c>
      <c r="O84" s="22">
        <f t="shared" ca="1" si="26"/>
        <v>132.08738726754845</v>
      </c>
      <c r="P84" s="22">
        <f t="shared" ca="1" si="26"/>
        <v>69.36842990792006</v>
      </c>
      <c r="Q84" s="22">
        <f t="shared" ca="1" si="26"/>
        <v>105.97747573556435</v>
      </c>
      <c r="R84" s="22">
        <f t="shared" ca="1" si="26"/>
        <v>70.342627857983004</v>
      </c>
      <c r="S84" s="22">
        <f t="shared" ca="1" si="26"/>
        <v>82.406694970854119</v>
      </c>
      <c r="T84" s="22">
        <f t="shared" ca="1" si="26"/>
        <v>117.74685282830752</v>
      </c>
      <c r="U84" s="22">
        <f t="shared" ca="1" si="26"/>
        <v>111.51424737315324</v>
      </c>
      <c r="V84" s="22">
        <f t="shared" ca="1" si="26"/>
        <v>94.146208407829945</v>
      </c>
      <c r="W84" s="22">
        <f t="shared" ca="1" si="26"/>
        <v>77.738810576665514</v>
      </c>
      <c r="X84" s="22">
        <f t="shared" ca="1" si="26"/>
        <v>93.837630767280928</v>
      </c>
      <c r="Y84" s="22">
        <f t="shared" ca="1" si="26"/>
        <v>136.29519123385396</v>
      </c>
      <c r="Z84" s="85">
        <f t="shared" si="26"/>
        <v>80.629176891723787</v>
      </c>
      <c r="AA84" s="85">
        <f t="shared" si="26"/>
        <v>128.26942040393982</v>
      </c>
      <c r="AB84" s="86">
        <f t="shared" ca="1" si="26"/>
        <v>67.423659521607917</v>
      </c>
      <c r="AC84" s="86">
        <f t="shared" ca="1" si="26"/>
        <v>85.974322937534794</v>
      </c>
      <c r="AD84" s="86">
        <f t="shared" ca="1" si="26"/>
        <v>86.708843783643559</v>
      </c>
      <c r="AE84" s="86">
        <f t="shared" ca="1" si="26"/>
        <v>84.783636554124513</v>
      </c>
      <c r="AF84" s="86">
        <f t="shared" ca="1" si="26"/>
        <v>142.92331639076471</v>
      </c>
      <c r="AG84" s="86">
        <f t="shared" si="26"/>
        <v>76.690558940801111</v>
      </c>
      <c r="AH84" s="86">
        <f t="shared" ca="1" si="26"/>
        <v>98.512977547380245</v>
      </c>
      <c r="AI84" s="86">
        <f t="shared" ca="1" si="26"/>
        <v>108.07149867344872</v>
      </c>
      <c r="AJ84" s="86">
        <f t="shared" si="26"/>
        <v>116.44572437963596</v>
      </c>
      <c r="AK84" s="22">
        <f t="shared" ca="1" si="26"/>
        <v>113.18179964011702</v>
      </c>
      <c r="AL84" s="22">
        <f t="shared" ca="1" si="26"/>
        <v>94.726295535899851</v>
      </c>
      <c r="AM84" s="22">
        <f t="shared" ca="1" si="26"/>
        <v>94.561897666733827</v>
      </c>
      <c r="AN84" s="22">
        <f ca="1">IF(OR(Fixtures!$D$6&lt;=0,Fixtures!$D$6&gt;39),AVERAGE(B84:AM84),AVERAGE(OFFSET(A84,0,Fixtures!$D$6,1,38-Fixtures!$D$6+1)))</f>
        <v>101.66065491125494</v>
      </c>
      <c r="AO84" s="41" t="str">
        <f t="shared" si="11"/>
        <v>TOT</v>
      </c>
      <c r="AP84" s="67">
        <f ca="1">AVERAGE(OFFSET(A84,0,Fixtures!$D$6,1,9))</f>
        <v>102.44940571620174</v>
      </c>
      <c r="AQ84" s="67">
        <f ca="1">AVERAGE(OFFSET(A84,0,Fixtures!$D$6,1,6))</f>
        <v>99.615138648360471</v>
      </c>
      <c r="AR84" s="67">
        <f ca="1">AVERAGE(OFFSET(A84,0,Fixtures!$D$6,1,3))</f>
        <v>104.80526557617759</v>
      </c>
    </row>
    <row r="85" spans="1:51" x14ac:dyDescent="0.3">
      <c r="A85" s="41" t="str">
        <f t="shared" si="9"/>
        <v>WAT</v>
      </c>
      <c r="B85" s="22">
        <f t="shared" ref="B85:AM85" ca="1" si="27">(VLOOKUP(B19,$AV$2:$AW$41,2,FALSE))</f>
        <v>117.74685282830752</v>
      </c>
      <c r="C85" s="22">
        <f t="shared" ca="1" si="27"/>
        <v>80.601527084220194</v>
      </c>
      <c r="D85" s="22">
        <f t="shared" ca="1" si="27"/>
        <v>142.92331639076471</v>
      </c>
      <c r="E85" s="22">
        <f t="shared" ca="1" si="27"/>
        <v>113.18179964011702</v>
      </c>
      <c r="F85" s="22">
        <f t="shared" si="27"/>
        <v>116.44572437963596</v>
      </c>
      <c r="G85" s="22">
        <f t="shared" si="27"/>
        <v>65.969326547774003</v>
      </c>
      <c r="H85" s="22">
        <f t="shared" ca="1" si="27"/>
        <v>70.342627857983004</v>
      </c>
      <c r="I85" s="22">
        <f t="shared" si="27"/>
        <v>93.732905372090258</v>
      </c>
      <c r="J85" s="22">
        <f t="shared" ca="1" si="27"/>
        <v>87.831527702575485</v>
      </c>
      <c r="K85" s="22">
        <f t="shared" ca="1" si="27"/>
        <v>132.08738726754845</v>
      </c>
      <c r="L85" s="22">
        <f t="shared" ca="1" si="27"/>
        <v>82.406694970854119</v>
      </c>
      <c r="M85" s="22">
        <f t="shared" ca="1" si="27"/>
        <v>111.51424737315324</v>
      </c>
      <c r="N85" s="22">
        <f t="shared" ca="1" si="27"/>
        <v>105.97747573556435</v>
      </c>
      <c r="O85" s="22">
        <f t="shared" ca="1" si="27"/>
        <v>94.146208407829945</v>
      </c>
      <c r="P85" s="22">
        <f t="shared" ca="1" si="27"/>
        <v>77.503332711190779</v>
      </c>
      <c r="Q85" s="22">
        <f t="shared" ca="1" si="27"/>
        <v>115.57565270378581</v>
      </c>
      <c r="R85" s="22">
        <f t="shared" ca="1" si="27"/>
        <v>63.604481380908148</v>
      </c>
      <c r="S85" s="22">
        <f t="shared" ca="1" si="27"/>
        <v>84.783636554124513</v>
      </c>
      <c r="T85" s="22">
        <f t="shared" si="27"/>
        <v>76.690558940801111</v>
      </c>
      <c r="U85" s="22">
        <f t="shared" si="27"/>
        <v>156.77373604925978</v>
      </c>
      <c r="V85" s="22">
        <f t="shared" ca="1" si="27"/>
        <v>85.974322937534794</v>
      </c>
      <c r="W85" s="22">
        <f t="shared" ca="1" si="27"/>
        <v>108.07149867344872</v>
      </c>
      <c r="X85" s="22">
        <f t="shared" ca="1" si="27"/>
        <v>107.34964496981448</v>
      </c>
      <c r="Y85" s="22">
        <f t="shared" si="27"/>
        <v>128.26942040393982</v>
      </c>
      <c r="Z85" s="85">
        <f t="shared" ca="1" si="27"/>
        <v>98.512977547380245</v>
      </c>
      <c r="AA85" s="85">
        <f t="shared" ca="1" si="27"/>
        <v>96.338334132251603</v>
      </c>
      <c r="AB85" s="86">
        <f t="shared" ca="1" si="27"/>
        <v>69.36842990792006</v>
      </c>
      <c r="AC85" s="86">
        <f t="shared" ca="1" si="27"/>
        <v>77.738810576665514</v>
      </c>
      <c r="AD85" s="86">
        <f t="shared" ca="1" si="27"/>
        <v>94.561897666733827</v>
      </c>
      <c r="AE85" s="86">
        <f t="shared" ca="1" si="27"/>
        <v>94.726295535899851</v>
      </c>
      <c r="AF85" s="86">
        <f t="shared" ca="1" si="27"/>
        <v>86.708843783643559</v>
      </c>
      <c r="AG85" s="86">
        <f t="shared" ca="1" si="27"/>
        <v>115.06758805401438</v>
      </c>
      <c r="AH85" s="86">
        <f t="shared" ca="1" si="27"/>
        <v>67.423659521607917</v>
      </c>
      <c r="AI85" s="86">
        <f t="shared" ca="1" si="27"/>
        <v>136.29519123385396</v>
      </c>
      <c r="AJ85" s="86">
        <f t="shared" ca="1" si="27"/>
        <v>138.33331067125414</v>
      </c>
      <c r="AK85" s="22">
        <f t="shared" ca="1" si="27"/>
        <v>116.93725886517113</v>
      </c>
      <c r="AL85" s="22">
        <f t="shared" si="27"/>
        <v>80.629176891723787</v>
      </c>
      <c r="AM85" s="22">
        <f t="shared" si="27"/>
        <v>95.273774492429425</v>
      </c>
      <c r="AN85" s="22">
        <f ca="1">IF(OR(Fixtures!$D$6&lt;=0,Fixtures!$D$6&gt;39),AVERAGE(B85:AM85),AVERAGE(OFFSET(A85,0,Fixtures!$D$6,1,38-Fixtures!$D$6+1)))</f>
        <v>102.5956996716332</v>
      </c>
      <c r="AO85" s="41" t="str">
        <f t="shared" si="11"/>
        <v>WAT</v>
      </c>
      <c r="AP85" s="67">
        <f ca="1">AVERAGE(OFFSET(A85,0,Fixtures!$D$6,1,9))</f>
        <v>103.40924691376694</v>
      </c>
      <c r="AQ85" s="67">
        <f ca="1">AVERAGE(OFFSET(A85,0,Fixtures!$D$6,1,6))</f>
        <v>99.130579299292251</v>
      </c>
      <c r="AR85" s="67">
        <f ca="1">AVERAGE(OFFSET(A85,0,Fixtures!$D$6,1,3))</f>
        <v>91.999012328759079</v>
      </c>
    </row>
    <row r="86" spans="1:51" x14ac:dyDescent="0.3">
      <c r="A86" s="41" t="str">
        <f t="shared" si="9"/>
        <v>WHU</v>
      </c>
      <c r="B86" s="22">
        <f t="shared" ref="B86:AM86" si="28">(VLOOKUP(B20,$AV$2:$AW$41,2,FALSE))</f>
        <v>80.629176891723787</v>
      </c>
      <c r="C86" s="22">
        <f t="shared" ca="1" si="28"/>
        <v>96.338334132251603</v>
      </c>
      <c r="D86" s="22">
        <f t="shared" ca="1" si="28"/>
        <v>93.837630767280928</v>
      </c>
      <c r="E86" s="22">
        <f t="shared" ca="1" si="28"/>
        <v>136.29519123385396</v>
      </c>
      <c r="F86" s="22">
        <f t="shared" si="28"/>
        <v>128.26942040393982</v>
      </c>
      <c r="G86" s="22">
        <f t="shared" ca="1" si="28"/>
        <v>84.783636554124513</v>
      </c>
      <c r="H86" s="22">
        <f t="shared" ca="1" si="28"/>
        <v>108.07149867344872</v>
      </c>
      <c r="I86" s="22">
        <f t="shared" ca="1" si="28"/>
        <v>115.57565270378581</v>
      </c>
      <c r="J86" s="22">
        <f t="shared" ca="1" si="28"/>
        <v>80.601527084220194</v>
      </c>
      <c r="K86" s="22">
        <f t="shared" si="28"/>
        <v>93.732905372090258</v>
      </c>
      <c r="L86" s="22">
        <f t="shared" ca="1" si="28"/>
        <v>138.33331067125414</v>
      </c>
      <c r="M86" s="22">
        <f t="shared" ca="1" si="28"/>
        <v>86.708843783643559</v>
      </c>
      <c r="N86" s="22">
        <f t="shared" ca="1" si="28"/>
        <v>107.34964496981448</v>
      </c>
      <c r="O86" s="22">
        <f t="shared" ca="1" si="28"/>
        <v>67.423659521607917</v>
      </c>
      <c r="P86" s="22">
        <f t="shared" ca="1" si="28"/>
        <v>70.342627857983004</v>
      </c>
      <c r="Q86" s="22">
        <f t="shared" si="28"/>
        <v>116.44572437963596</v>
      </c>
      <c r="R86" s="22">
        <f t="shared" ca="1" si="28"/>
        <v>94.146208407829945</v>
      </c>
      <c r="S86" s="92">
        <f t="shared" ca="1" si="28"/>
        <v>77.738810576665514</v>
      </c>
      <c r="T86" s="22">
        <f t="shared" ca="1" si="28"/>
        <v>94.561897666733827</v>
      </c>
      <c r="U86" s="22">
        <f t="shared" ca="1" si="28"/>
        <v>94.726295535899851</v>
      </c>
      <c r="V86" s="22">
        <f t="shared" ca="1" si="28"/>
        <v>132.08738726754845</v>
      </c>
      <c r="W86" s="22">
        <f t="shared" si="28"/>
        <v>76.690558940801111</v>
      </c>
      <c r="X86" s="22">
        <f t="shared" ca="1" si="28"/>
        <v>98.512977547380245</v>
      </c>
      <c r="Y86" s="92">
        <f t="shared" ca="1" si="28"/>
        <v>77.503332711190779</v>
      </c>
      <c r="Z86" s="85">
        <f t="shared" ca="1" si="28"/>
        <v>117.74685282830752</v>
      </c>
      <c r="AA86" s="85">
        <f t="shared" si="28"/>
        <v>65.969326547774003</v>
      </c>
      <c r="AB86" s="86">
        <f t="shared" ca="1" si="28"/>
        <v>63.604481380908148</v>
      </c>
      <c r="AC86" s="86">
        <f t="shared" ca="1" si="28"/>
        <v>115.06758805401438</v>
      </c>
      <c r="AD86" s="86">
        <f t="shared" si="28"/>
        <v>95.273774492429425</v>
      </c>
      <c r="AE86" s="86">
        <f t="shared" ca="1" si="28"/>
        <v>85.974322937534794</v>
      </c>
      <c r="AF86" s="86">
        <f t="shared" ca="1" si="28"/>
        <v>87.831527702575485</v>
      </c>
      <c r="AG86" s="86">
        <f t="shared" ca="1" si="28"/>
        <v>82.406694970854119</v>
      </c>
      <c r="AH86" s="86">
        <f t="shared" ca="1" si="28"/>
        <v>113.18179964011702</v>
      </c>
      <c r="AI86" s="86">
        <f t="shared" ca="1" si="28"/>
        <v>105.97747573556435</v>
      </c>
      <c r="AJ86" s="86">
        <f t="shared" ca="1" si="28"/>
        <v>111.51424737315324</v>
      </c>
      <c r="AK86" s="22">
        <f t="shared" ca="1" si="28"/>
        <v>114.69043760445447</v>
      </c>
      <c r="AL86" s="22">
        <f t="shared" ca="1" si="28"/>
        <v>69.36842990792006</v>
      </c>
      <c r="AM86" s="22">
        <f t="shared" si="28"/>
        <v>156.77373604925978</v>
      </c>
      <c r="AN86" s="22">
        <f ca="1">IF(OR(Fixtures!$D$6&lt;=0,Fixtures!$D$6&gt;39),AVERAGE(B86:AM86),AVERAGE(OFFSET(A86,0,Fixtures!$D$6,1,38-Fixtures!$D$6+1)))</f>
        <v>102.29924464138627</v>
      </c>
      <c r="AO86" s="41" t="str">
        <f t="shared" si="11"/>
        <v>WHU</v>
      </c>
      <c r="AP86" s="67">
        <f ca="1">AVERAGE(OFFSET(A86,0,Fixtures!$D$6,1,9))</f>
        <v>96.246523373844767</v>
      </c>
      <c r="AQ86" s="67">
        <f ca="1">AVERAGE(OFFSET(A86,0,Fixtures!$D$6,1,6))</f>
        <v>95.107599246512521</v>
      </c>
      <c r="AR86" s="67">
        <f ca="1">AVERAGE(OFFSET(A86,0,Fixtures!$D$6,1,3))</f>
        <v>89.693208377513244</v>
      </c>
    </row>
    <row r="87" spans="1:51" x14ac:dyDescent="0.3">
      <c r="A87" s="41" t="str">
        <f t="shared" si="9"/>
        <v>WOL</v>
      </c>
      <c r="B87" s="22">
        <f t="shared" ref="B87:AM87" ca="1" si="29">(VLOOKUP(B21,$AV$2:$AW$41,2,FALSE))</f>
        <v>77.503332711190779</v>
      </c>
      <c r="C87" s="22">
        <f t="shared" ca="1" si="29"/>
        <v>84.783636554124513</v>
      </c>
      <c r="D87" s="22">
        <f t="shared" ca="1" si="29"/>
        <v>105.97747573556435</v>
      </c>
      <c r="E87" s="22">
        <f t="shared" ca="1" si="29"/>
        <v>80.601527084220194</v>
      </c>
      <c r="F87" s="22">
        <f t="shared" ca="1" si="29"/>
        <v>82.406694970854119</v>
      </c>
      <c r="G87" s="22">
        <f t="shared" ca="1" si="29"/>
        <v>94.561897666733827</v>
      </c>
      <c r="H87" s="22">
        <f t="shared" ca="1" si="29"/>
        <v>114.69043760445447</v>
      </c>
      <c r="I87" s="22">
        <f t="shared" si="29"/>
        <v>65.969326547774003</v>
      </c>
      <c r="J87" s="22">
        <f t="shared" ca="1" si="29"/>
        <v>115.06758805401438</v>
      </c>
      <c r="K87" s="22">
        <f t="shared" ca="1" si="29"/>
        <v>113.18179964011702</v>
      </c>
      <c r="L87" s="22">
        <f t="shared" si="29"/>
        <v>95.273774492429425</v>
      </c>
      <c r="M87" s="22">
        <f t="shared" si="29"/>
        <v>156.77373604925978</v>
      </c>
      <c r="N87" s="22">
        <f t="shared" ca="1" si="29"/>
        <v>108.07149867344872</v>
      </c>
      <c r="O87" s="22">
        <f t="shared" si="29"/>
        <v>93.732905372090258</v>
      </c>
      <c r="P87" s="22">
        <f t="shared" ca="1" si="29"/>
        <v>142.92331639076471</v>
      </c>
      <c r="Q87" s="22">
        <f t="shared" ca="1" si="29"/>
        <v>96.338334132251603</v>
      </c>
      <c r="R87" s="22">
        <f t="shared" ca="1" si="29"/>
        <v>107.34964496981448</v>
      </c>
      <c r="S87" s="22">
        <f t="shared" ca="1" si="29"/>
        <v>111.51424737315324</v>
      </c>
      <c r="T87" s="22">
        <f t="shared" si="29"/>
        <v>80.629176891723787</v>
      </c>
      <c r="U87" s="22">
        <f t="shared" ca="1" si="29"/>
        <v>63.604481380908148</v>
      </c>
      <c r="V87" s="22">
        <f t="shared" ca="1" si="29"/>
        <v>93.837630767280928</v>
      </c>
      <c r="W87" s="22">
        <f t="shared" ca="1" si="29"/>
        <v>138.33331067125414</v>
      </c>
      <c r="X87" s="22">
        <f t="shared" ca="1" si="29"/>
        <v>94.146208407829945</v>
      </c>
      <c r="Y87" s="22">
        <f t="shared" ca="1" si="29"/>
        <v>77.738810576665514</v>
      </c>
      <c r="Z87" s="85">
        <f t="shared" ca="1" si="29"/>
        <v>69.36842990792006</v>
      </c>
      <c r="AA87" s="85">
        <f t="shared" ca="1" si="29"/>
        <v>94.726295535899851</v>
      </c>
      <c r="AB87" s="86">
        <f t="shared" ca="1" si="29"/>
        <v>136.29519123385396</v>
      </c>
      <c r="AC87" s="86">
        <f t="shared" ca="1" si="29"/>
        <v>87.831527702575485</v>
      </c>
      <c r="AD87" s="86">
        <f t="shared" ca="1" si="29"/>
        <v>117.74685282830752</v>
      </c>
      <c r="AE87" s="86">
        <f t="shared" ca="1" si="29"/>
        <v>116.93725886517113</v>
      </c>
      <c r="AF87" s="86">
        <f t="shared" ca="1" si="29"/>
        <v>132.08738726754845</v>
      </c>
      <c r="AG87" s="86">
        <f t="shared" si="29"/>
        <v>128.26942040393982</v>
      </c>
      <c r="AH87" s="86">
        <f t="shared" si="29"/>
        <v>116.44572437963596</v>
      </c>
      <c r="AI87" s="86">
        <f t="shared" si="29"/>
        <v>76.690558940801111</v>
      </c>
      <c r="AJ87" s="86">
        <f t="shared" ca="1" si="29"/>
        <v>98.512977547380245</v>
      </c>
      <c r="AK87" s="22">
        <f t="shared" ca="1" si="29"/>
        <v>86.708843783643559</v>
      </c>
      <c r="AL87" s="22">
        <f t="shared" ca="1" si="29"/>
        <v>115.57565270378581</v>
      </c>
      <c r="AM87" s="22">
        <f t="shared" ca="1" si="29"/>
        <v>67.423659521607917</v>
      </c>
      <c r="AN87" s="22">
        <f ca="1">IF(OR(Fixtures!$D$6&lt;=0,Fixtures!$D$6&gt;39),AVERAGE(B87:AM87),AVERAGE(OFFSET(A87,0,Fixtures!$D$6,1,38-Fixtures!$D$6+1)))</f>
        <v>105.63983362418216</v>
      </c>
      <c r="AO87" s="41" t="str">
        <f t="shared" si="11"/>
        <v>WOL</v>
      </c>
      <c r="AP87" s="67">
        <f ca="1">AVERAGE(OFFSET(A87,0,Fixtures!$D$6,1,9))</f>
        <v>109.88607519113485</v>
      </c>
      <c r="AQ87" s="67">
        <f ca="1">AVERAGE(OFFSET(A87,0,Fixtures!$D$6,1,6))</f>
        <v>114.69620044756732</v>
      </c>
      <c r="AR87" s="67">
        <f ca="1">AVERAGE(OFFSET(A87,0,Fixtures!$D$6,1,3))</f>
        <v>122.25716632034236</v>
      </c>
    </row>
    <row r="88" spans="1:51" x14ac:dyDescent="0.25">
      <c r="A88" s="68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6"/>
      <c r="W88" s="66"/>
      <c r="X88" s="66"/>
      <c r="Y88" s="66"/>
      <c r="Z88" s="66"/>
      <c r="AD88" s="66"/>
      <c r="AE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2"/>
    </row>
    <row r="89" spans="1:51" x14ac:dyDescent="0.3">
      <c r="A89" s="59" t="s">
        <v>0</v>
      </c>
      <c r="B89" s="59">
        <v>1</v>
      </c>
      <c r="C89" s="59">
        <v>2</v>
      </c>
      <c r="D89" s="59">
        <v>3</v>
      </c>
      <c r="E89" s="59">
        <v>4</v>
      </c>
      <c r="F89" s="59">
        <v>5</v>
      </c>
      <c r="G89" s="59">
        <v>6</v>
      </c>
      <c r="H89" s="59">
        <v>7</v>
      </c>
      <c r="I89" s="59">
        <v>8</v>
      </c>
      <c r="J89" s="59">
        <v>9</v>
      </c>
      <c r="K89" s="59">
        <v>10</v>
      </c>
      <c r="L89" s="59">
        <v>11</v>
      </c>
      <c r="M89" s="59">
        <v>12</v>
      </c>
      <c r="N89" s="59">
        <v>13</v>
      </c>
      <c r="O89" s="59">
        <v>14</v>
      </c>
      <c r="P89" s="59">
        <v>15</v>
      </c>
      <c r="Q89" s="59">
        <v>16</v>
      </c>
      <c r="R89" s="59">
        <v>17</v>
      </c>
      <c r="S89" s="59">
        <v>18</v>
      </c>
      <c r="T89" s="59">
        <v>19</v>
      </c>
      <c r="U89" s="59">
        <v>20</v>
      </c>
      <c r="V89" s="59">
        <v>21</v>
      </c>
      <c r="W89" s="59">
        <v>22</v>
      </c>
      <c r="X89" s="59">
        <v>23</v>
      </c>
      <c r="Y89" s="59">
        <v>24</v>
      </c>
      <c r="Z89" s="59">
        <v>25</v>
      </c>
      <c r="AA89" s="59">
        <v>26</v>
      </c>
      <c r="AB89" s="59">
        <v>27</v>
      </c>
      <c r="AC89" s="59">
        <v>28</v>
      </c>
      <c r="AD89" s="59">
        <v>29</v>
      </c>
      <c r="AE89" s="59">
        <v>30</v>
      </c>
      <c r="AF89" s="33">
        <v>31</v>
      </c>
      <c r="AG89" s="59">
        <v>32</v>
      </c>
      <c r="AH89" s="59">
        <v>33</v>
      </c>
      <c r="AI89" s="59">
        <v>34</v>
      </c>
      <c r="AJ89" s="59">
        <v>35</v>
      </c>
      <c r="AK89" s="59">
        <v>36</v>
      </c>
      <c r="AL89" s="59">
        <v>37</v>
      </c>
      <c r="AM89" s="59">
        <v>38</v>
      </c>
    </row>
    <row r="90" spans="1:51" x14ac:dyDescent="0.3">
      <c r="A90" s="41" t="str">
        <f>$A68</f>
        <v>ARS</v>
      </c>
      <c r="B90" s="9">
        <f t="shared" ref="B90:AH90" ca="1" si="30">AVERAGE(B24:G24)</f>
        <v>1.3724158535654667</v>
      </c>
      <c r="C90" s="9">
        <f t="shared" ca="1" si="30"/>
        <v>1.2892447498677198</v>
      </c>
      <c r="D90" s="9">
        <f t="shared" ca="1" si="30"/>
        <v>1.3498236500254446</v>
      </c>
      <c r="E90" s="9">
        <f t="shared" ca="1" si="30"/>
        <v>1.3746650059947114</v>
      </c>
      <c r="F90" s="9">
        <f t="shared" ca="1" si="30"/>
        <v>1.3937505743468863</v>
      </c>
      <c r="G90" s="9">
        <f t="shared" ca="1" si="30"/>
        <v>1.4150914947857665</v>
      </c>
      <c r="H90" s="9">
        <f t="shared" ca="1" si="30"/>
        <v>1.1984778794951336</v>
      </c>
      <c r="I90" s="9">
        <f t="shared" ca="1" si="30"/>
        <v>1.3337695133611345</v>
      </c>
      <c r="J90" s="9">
        <f t="shared" ca="1" si="30"/>
        <v>1.2389949818031989</v>
      </c>
      <c r="K90" s="9">
        <f t="shared" ca="1" si="30"/>
        <v>1.366603282415457</v>
      </c>
      <c r="L90" s="9">
        <f t="shared" ca="1" si="30"/>
        <v>1.3204329702786033</v>
      </c>
      <c r="M90" s="9">
        <f t="shared" ca="1" si="30"/>
        <v>1.3080314319493376</v>
      </c>
      <c r="N90" s="9">
        <f t="shared" ca="1" si="30"/>
        <v>1.3139127473343455</v>
      </c>
      <c r="O90" s="9">
        <f t="shared" ca="1" si="30"/>
        <v>1.2520913113872527</v>
      </c>
      <c r="P90" s="9">
        <f t="shared" ca="1" si="30"/>
        <v>1.2315992058016121</v>
      </c>
      <c r="Q90" s="9">
        <f t="shared" ca="1" si="30"/>
        <v>1.1551196135553845</v>
      </c>
      <c r="R90" s="9">
        <f t="shared" ca="1" si="30"/>
        <v>1.1126443714572583</v>
      </c>
      <c r="S90" s="9">
        <f t="shared" ca="1" si="30"/>
        <v>1.1430469815286735</v>
      </c>
      <c r="T90" s="9">
        <f t="shared" ca="1" si="30"/>
        <v>1.118031380211896</v>
      </c>
      <c r="U90" s="9">
        <f t="shared" ca="1" si="30"/>
        <v>1.0774785627509396</v>
      </c>
      <c r="V90" s="9">
        <f t="shared" ca="1" si="30"/>
        <v>1.2072366764283367</v>
      </c>
      <c r="W90" s="9">
        <f t="shared" ca="1" si="30"/>
        <v>1.23909080110597</v>
      </c>
      <c r="X90" s="9">
        <f t="shared" ca="1" si="30"/>
        <v>1.1848134033149336</v>
      </c>
      <c r="Y90" s="9">
        <f t="shared" ca="1" si="30"/>
        <v>1.2989425145594284</v>
      </c>
      <c r="Z90" s="9">
        <f t="shared" ca="1" si="30"/>
        <v>1.3538313627609673</v>
      </c>
      <c r="AA90" s="9">
        <f t="shared" ca="1" si="30"/>
        <v>1.3679497432502359</v>
      </c>
      <c r="AB90" s="9">
        <f t="shared" ca="1" si="30"/>
        <v>1.3632210013026984</v>
      </c>
      <c r="AC90" s="9">
        <f t="shared" ca="1" si="30"/>
        <v>1.2681878640349511</v>
      </c>
      <c r="AD90" s="9">
        <f t="shared" ca="1" si="30"/>
        <v>1.3627371888780901</v>
      </c>
      <c r="AE90" s="9">
        <f t="shared" ca="1" si="30"/>
        <v>1.1978646747903117</v>
      </c>
      <c r="AF90" s="9">
        <f t="shared" ca="1" si="30"/>
        <v>1.1953508790249014</v>
      </c>
      <c r="AG90" s="9">
        <f t="shared" ca="1" si="30"/>
        <v>1.2601271156114944</v>
      </c>
      <c r="AH90" s="9">
        <f t="shared" ca="1" si="30"/>
        <v>1.2100008556490891</v>
      </c>
      <c r="AX90" s="80"/>
      <c r="AY90" s="66"/>
    </row>
    <row r="91" spans="1:51" x14ac:dyDescent="0.3">
      <c r="A91" s="41" t="str">
        <f t="shared" ref="A91:A109" si="31">$A69</f>
        <v>AVL</v>
      </c>
      <c r="B91" s="9">
        <f t="shared" ref="B91:B109" ca="1" si="32">AVERAGE(B25:G25)</f>
        <v>1.3765310034696967</v>
      </c>
      <c r="C91" s="9">
        <f t="shared" ref="C91:C109" ca="1" si="33">AVERAGE(C25:H25)</f>
        <v>1.4547070099867161</v>
      </c>
      <c r="D91" s="9">
        <f t="shared" ref="D91:D109" ca="1" si="34">AVERAGE(D25:I25)</f>
        <v>1.3611018614564712</v>
      </c>
      <c r="E91" s="9">
        <f t="shared" ref="E91:E109" ca="1" si="35">AVERAGE(E25:J25)</f>
        <v>1.4051767141761218</v>
      </c>
      <c r="F91" s="9">
        <f t="shared" ref="F91:F109" ca="1" si="36">AVERAGE(F25:K25)</f>
        <v>1.3515690223358374</v>
      </c>
      <c r="G91" s="9">
        <f t="shared" ref="G91:G109" ca="1" si="37">AVERAGE(G25:L25)</f>
        <v>1.2021972783998376</v>
      </c>
      <c r="H91" s="9">
        <f t="shared" ref="H91:H109" ca="1" si="38">AVERAGE(H25:M25)</f>
        <v>1.1554543247688467</v>
      </c>
      <c r="I91" s="9">
        <f t="shared" ref="I91:I109" ca="1" si="39">AVERAGE(I25:N25)</f>
        <v>1.2295984397005879</v>
      </c>
      <c r="J91" s="9">
        <f t="shared" ref="J91:J109" ca="1" si="40">AVERAGE(J25:O25)</f>
        <v>1.1505800126541679</v>
      </c>
      <c r="K91" s="9">
        <f t="shared" ref="K91:K109" ca="1" si="41">AVERAGE(K25:P25)</f>
        <v>1.0071718758480106</v>
      </c>
      <c r="L91" s="9">
        <f t="shared" ref="L91:L109" ca="1" si="42">AVERAGE(L25:Q25)</f>
        <v>1.1005545963942596</v>
      </c>
      <c r="M91" s="9">
        <f t="shared" ref="M91:M109" ca="1" si="43">AVERAGE(M25:R25)</f>
        <v>1.0662001189397818</v>
      </c>
      <c r="N91" s="9">
        <f t="shared" ref="N91:N109" ca="1" si="44">AVERAGE(N25:S25)</f>
        <v>1.1979959402899569</v>
      </c>
      <c r="O91" s="9">
        <f t="shared" ref="O91:O109" ca="1" si="45">AVERAGE(O25:T25)</f>
        <v>1.1933255442976554</v>
      </c>
      <c r="P91" s="9">
        <f t="shared" ref="P91:P109" ca="1" si="46">AVERAGE(P25:U25)</f>
        <v>1.2392024041921064</v>
      </c>
      <c r="Q91" s="9">
        <f t="shared" ref="Q91:Q109" ca="1" si="47">AVERAGE(Q25:V25)</f>
        <v>1.2753598456023603</v>
      </c>
      <c r="R91" s="9">
        <f t="shared" ref="R91:R109" ca="1" si="48">AVERAGE(R25:W25)</f>
        <v>1.2430559848910652</v>
      </c>
      <c r="S91" s="9">
        <f t="shared" ref="S91:S109" ca="1" si="49">AVERAGE(S25:X25)</f>
        <v>1.279893241443766</v>
      </c>
      <c r="T91" s="9">
        <f t="shared" ref="T91:T109" ca="1" si="50">AVERAGE(T25:Y25)</f>
        <v>1.279028992805636</v>
      </c>
      <c r="U91" s="9">
        <f t="shared" ref="U91:U109" ca="1" si="51">AVERAGE(U25:Z25)</f>
        <v>1.1693268210038881</v>
      </c>
      <c r="V91" s="9">
        <f t="shared" ref="V91:V109" ca="1" si="52">AVERAGE(V25:AA25)</f>
        <v>1.239386450362397</v>
      </c>
      <c r="W91" s="9">
        <f t="shared" ref="W91:W109" ca="1" si="53">AVERAGE(W25:AB25)</f>
        <v>1.2533306301011979</v>
      </c>
      <c r="X91" s="9">
        <f t="shared" ref="X91:X109" ca="1" si="54">AVERAGE(X25:AC25)</f>
        <v>1.2833581151719338</v>
      </c>
      <c r="Y91" s="9">
        <f t="shared" ref="Y91:Y109" ca="1" si="55">AVERAGE(Y25:AD25)</f>
        <v>1.2480447133868802</v>
      </c>
      <c r="Z91" s="9">
        <f t="shared" ref="Z91:Z109" ca="1" si="56">AVERAGE(Z25:AE25)</f>
        <v>1.1740657995677801</v>
      </c>
      <c r="AA91" s="9">
        <f t="shared" ref="AA91:AA109" ca="1" si="57">AVERAGE(AA25:AF25)</f>
        <v>1.1836470099560479</v>
      </c>
      <c r="AB91" s="9">
        <f t="shared" ref="AB91:AB109" ca="1" si="58">AVERAGE(AB25:AG25)</f>
        <v>1.134664984407507</v>
      </c>
      <c r="AC91" s="9">
        <f t="shared" ref="AC91:AC109" ca="1" si="59">AVERAGE(AC25:AH25)</f>
        <v>1.0774028555867925</v>
      </c>
      <c r="AD91" s="9">
        <f t="shared" ref="AD91:AD109" ca="1" si="60">AVERAGE(AD25:AI25)</f>
        <v>1.0568954071740677</v>
      </c>
      <c r="AE91" s="9">
        <f t="shared" ref="AE91:AE109" ca="1" si="61">AVERAGE(AE25:AJ25)</f>
        <v>1.1764299945987364</v>
      </c>
      <c r="AF91" s="9">
        <f t="shared" ref="AF91:AH109" ca="1" si="62">AVERAGE(AF25:AK25)</f>
        <v>1.138711559380625</v>
      </c>
      <c r="AG91" s="9">
        <f t="shared" ca="1" si="62"/>
        <v>1.1933470263014392</v>
      </c>
      <c r="AH91" s="9">
        <f t="shared" ca="1" si="62"/>
        <v>1.2155784953112896</v>
      </c>
      <c r="AX91" s="80"/>
      <c r="AY91" s="66"/>
    </row>
    <row r="92" spans="1:51" x14ac:dyDescent="0.3">
      <c r="A92" s="41" t="str">
        <f t="shared" si="31"/>
        <v>BOU</v>
      </c>
      <c r="B92" s="9">
        <f t="shared" ca="1" si="32"/>
        <v>1.0317972686343317</v>
      </c>
      <c r="C92" s="9">
        <f t="shared" ca="1" si="33"/>
        <v>1.1297292110051878</v>
      </c>
      <c r="D92" s="9">
        <f t="shared" ca="1" si="34"/>
        <v>1.0759826877909631</v>
      </c>
      <c r="E92" s="9">
        <f t="shared" ca="1" si="35"/>
        <v>1.1868067446686166</v>
      </c>
      <c r="F92" s="9">
        <f t="shared" ca="1" si="36"/>
        <v>1.2134136409850018</v>
      </c>
      <c r="G92" s="9">
        <f t="shared" ca="1" si="37"/>
        <v>1.1860802440261735</v>
      </c>
      <c r="H92" s="9">
        <f t="shared" ca="1" si="38"/>
        <v>1.2170872698866888</v>
      </c>
      <c r="I92" s="9">
        <f t="shared" ca="1" si="39"/>
        <v>1.1037089624189449</v>
      </c>
      <c r="J92" s="9">
        <f t="shared" ca="1" si="40"/>
        <v>1.0915863056620625</v>
      </c>
      <c r="K92" s="9">
        <f t="shared" ca="1" si="41"/>
        <v>0.97427129757380015</v>
      </c>
      <c r="L92" s="9">
        <f t="shared" ca="1" si="42"/>
        <v>0.97618764825523152</v>
      </c>
      <c r="M92" s="9">
        <f t="shared" ca="1" si="43"/>
        <v>0.917220281925759</v>
      </c>
      <c r="N92" s="9">
        <f t="shared" ca="1" si="44"/>
        <v>0.94384660806119569</v>
      </c>
      <c r="O92" s="9">
        <f t="shared" ca="1" si="45"/>
        <v>1.0045113487736526</v>
      </c>
      <c r="P92" s="9">
        <f t="shared" ca="1" si="46"/>
        <v>1.0183680640044341</v>
      </c>
      <c r="Q92" s="9">
        <f t="shared" ca="1" si="47"/>
        <v>1.0548152326188529</v>
      </c>
      <c r="R92" s="9">
        <f t="shared" ca="1" si="48"/>
        <v>1.1283812901828156</v>
      </c>
      <c r="S92" s="9">
        <f t="shared" ca="1" si="49"/>
        <v>1.2002003359395534</v>
      </c>
      <c r="T92" s="9">
        <f t="shared" ca="1" si="50"/>
        <v>1.2236316904519164</v>
      </c>
      <c r="U92" s="9">
        <f t="shared" ca="1" si="51"/>
        <v>1.3039197066114374</v>
      </c>
      <c r="V92" s="9">
        <f t="shared" ca="1" si="52"/>
        <v>1.2719154958659589</v>
      </c>
      <c r="W92" s="9">
        <f t="shared" ca="1" si="53"/>
        <v>1.2226765078714312</v>
      </c>
      <c r="X92" s="9">
        <f t="shared" ca="1" si="54"/>
        <v>1.1584036230218</v>
      </c>
      <c r="Y92" s="9">
        <f t="shared" ca="1" si="55"/>
        <v>1.0803635277620796</v>
      </c>
      <c r="Z92" s="9">
        <f t="shared" ca="1" si="56"/>
        <v>1.0760409404718549</v>
      </c>
      <c r="AA92" s="9">
        <f t="shared" ca="1" si="57"/>
        <v>0.8785050099880235</v>
      </c>
      <c r="AB92" s="9">
        <f t="shared" ca="1" si="58"/>
        <v>1.0289882363313394</v>
      </c>
      <c r="AC92" s="9">
        <f t="shared" ca="1" si="59"/>
        <v>1.0007424805302472</v>
      </c>
      <c r="AD92" s="9">
        <f t="shared" ca="1" si="60"/>
        <v>1.0504007674051017</v>
      </c>
      <c r="AE92" s="9">
        <f t="shared" ca="1" si="61"/>
        <v>1.1353837709682144</v>
      </c>
      <c r="AF92" s="9">
        <f t="shared" ca="1" si="62"/>
        <v>1.0127444009717219</v>
      </c>
      <c r="AG92" s="9">
        <f t="shared" ca="1" si="62"/>
        <v>1.1272486186196882</v>
      </c>
      <c r="AH92" s="9">
        <f t="shared" ca="1" si="62"/>
        <v>0.98313595827996225</v>
      </c>
    </row>
    <row r="93" spans="1:51" x14ac:dyDescent="0.3">
      <c r="A93" s="41" t="str">
        <f t="shared" si="31"/>
        <v>BRI</v>
      </c>
      <c r="B93" s="9">
        <f t="shared" ca="1" si="32"/>
        <v>1.3772165462448205</v>
      </c>
      <c r="C93" s="9">
        <f t="shared" ca="1" si="33"/>
        <v>1.3265397812848605</v>
      </c>
      <c r="D93" s="9">
        <f t="shared" ca="1" si="34"/>
        <v>1.243122881045269</v>
      </c>
      <c r="E93" s="9">
        <f t="shared" ca="1" si="35"/>
        <v>1.2193927170143766</v>
      </c>
      <c r="F93" s="9">
        <f t="shared" ca="1" si="36"/>
        <v>1.3238302948075218</v>
      </c>
      <c r="G93" s="9">
        <f t="shared" ca="1" si="37"/>
        <v>1.394922474731457</v>
      </c>
      <c r="H93" s="9">
        <f t="shared" ca="1" si="38"/>
        <v>1.310863935431499</v>
      </c>
      <c r="I93" s="9">
        <f t="shared" ca="1" si="39"/>
        <v>1.4036318777216614</v>
      </c>
      <c r="J93" s="9">
        <f t="shared" ca="1" si="40"/>
        <v>1.273936054054263</v>
      </c>
      <c r="K93" s="9">
        <f t="shared" ca="1" si="41"/>
        <v>1.2106319572561117</v>
      </c>
      <c r="L93" s="9">
        <f t="shared" ca="1" si="42"/>
        <v>1.1812299962284907</v>
      </c>
      <c r="M93" s="9">
        <f t="shared" ca="1" si="43"/>
        <v>1.0430532327140509</v>
      </c>
      <c r="N93" s="9">
        <f t="shared" ca="1" si="44"/>
        <v>1.1297606119500465</v>
      </c>
      <c r="O93" s="9">
        <f t="shared" ca="1" si="45"/>
        <v>1.0761463709160008</v>
      </c>
      <c r="P93" s="9">
        <f t="shared" ca="1" si="46"/>
        <v>1.2638498642721547</v>
      </c>
      <c r="Q93" s="9">
        <f t="shared" ca="1" si="47"/>
        <v>1.2742974150083672</v>
      </c>
      <c r="R93" s="9">
        <f t="shared" ca="1" si="48"/>
        <v>1.2273345397679916</v>
      </c>
      <c r="S93" s="9">
        <f t="shared" ca="1" si="49"/>
        <v>1.4135315570736295</v>
      </c>
      <c r="T93" s="9">
        <f t="shared" ca="1" si="50"/>
        <v>1.401078302702752</v>
      </c>
      <c r="U93" s="9">
        <f t="shared" ca="1" si="51"/>
        <v>1.456919368152396</v>
      </c>
      <c r="V93" s="9">
        <f t="shared" ca="1" si="52"/>
        <v>1.4161251639965424</v>
      </c>
      <c r="W93" s="9">
        <f t="shared" ca="1" si="53"/>
        <v>1.3700246159146763</v>
      </c>
      <c r="X93" s="9">
        <f t="shared" ca="1" si="54"/>
        <v>1.4863998141860792</v>
      </c>
      <c r="Y93" s="9">
        <f t="shared" ca="1" si="55"/>
        <v>1.25373669633901</v>
      </c>
      <c r="Z93" s="9">
        <f t="shared" ca="1" si="56"/>
        <v>1.3194493664978382</v>
      </c>
      <c r="AA93" s="9">
        <f t="shared" ca="1" si="57"/>
        <v>1.2437930485376587</v>
      </c>
      <c r="AB93" s="9">
        <f t="shared" ca="1" si="58"/>
        <v>1.1736644241912981</v>
      </c>
      <c r="AC93" s="9">
        <f t="shared" ca="1" si="59"/>
        <v>1.2404757286071106</v>
      </c>
      <c r="AD93" s="9">
        <f t="shared" ca="1" si="60"/>
        <v>1.1517519067740798</v>
      </c>
      <c r="AE93" s="9">
        <f t="shared" ca="1" si="61"/>
        <v>1.2058632237718514</v>
      </c>
      <c r="AF93" s="9">
        <f t="shared" ca="1" si="62"/>
        <v>1.1134340612224449</v>
      </c>
      <c r="AG93" s="9">
        <f t="shared" ca="1" si="62"/>
        <v>1.2891178874235636</v>
      </c>
      <c r="AH93" s="9">
        <f t="shared" ca="1" si="62"/>
        <v>1.2566643073590786</v>
      </c>
    </row>
    <row r="94" spans="1:51" x14ac:dyDescent="0.3">
      <c r="A94" s="41" t="str">
        <f t="shared" si="31"/>
        <v>BUR</v>
      </c>
      <c r="B94" s="9">
        <f t="shared" ca="1" si="32"/>
        <v>1.1843071687704823</v>
      </c>
      <c r="C94" s="9">
        <f t="shared" ca="1" si="33"/>
        <v>1.1622526505624167</v>
      </c>
      <c r="D94" s="9">
        <f t="shared" ca="1" si="34"/>
        <v>1.2070633135768503</v>
      </c>
      <c r="E94" s="9">
        <f t="shared" ca="1" si="35"/>
        <v>1.2198314581218226</v>
      </c>
      <c r="F94" s="9">
        <f t="shared" ca="1" si="36"/>
        <v>1.2300042997739915</v>
      </c>
      <c r="G94" s="9">
        <f t="shared" ca="1" si="37"/>
        <v>1.1949706489289667</v>
      </c>
      <c r="H94" s="9">
        <f t="shared" ca="1" si="38"/>
        <v>1.2094154941689126</v>
      </c>
      <c r="I94" s="9">
        <f t="shared" ca="1" si="39"/>
        <v>1.1480206907193617</v>
      </c>
      <c r="J94" s="9">
        <f t="shared" ca="1" si="40"/>
        <v>1.1852058216846042</v>
      </c>
      <c r="K94" s="9">
        <f t="shared" ca="1" si="41"/>
        <v>1.2227280596433592</v>
      </c>
      <c r="L94" s="9">
        <f t="shared" ca="1" si="42"/>
        <v>1.1997480786991506</v>
      </c>
      <c r="M94" s="9">
        <f t="shared" ca="1" si="43"/>
        <v>1.3644756781913336</v>
      </c>
      <c r="N94" s="9">
        <f t="shared" ca="1" si="44"/>
        <v>1.2456998391830261</v>
      </c>
      <c r="O94" s="9">
        <f t="shared" ca="1" si="45"/>
        <v>1.2220987428521461</v>
      </c>
      <c r="P94" s="9">
        <f t="shared" ca="1" si="46"/>
        <v>1.1549929026065056</v>
      </c>
      <c r="Q94" s="9">
        <f t="shared" ca="1" si="47"/>
        <v>1.3209367173137003</v>
      </c>
      <c r="R94" s="9">
        <f t="shared" ca="1" si="48"/>
        <v>1.2845477561526208</v>
      </c>
      <c r="S94" s="9">
        <f t="shared" ca="1" si="49"/>
        <v>1.1895138559026528</v>
      </c>
      <c r="T94" s="9">
        <f t="shared" ca="1" si="50"/>
        <v>1.1205029992254789</v>
      </c>
      <c r="U94" s="9">
        <f t="shared" ca="1" si="51"/>
        <v>1.2305568254888466</v>
      </c>
      <c r="V94" s="9">
        <f t="shared" ca="1" si="52"/>
        <v>1.2136563257195663</v>
      </c>
      <c r="W94" s="9">
        <f t="shared" ca="1" si="53"/>
        <v>1.1598567248898588</v>
      </c>
      <c r="X94" s="9">
        <f t="shared" ca="1" si="54"/>
        <v>1.2414473726150594</v>
      </c>
      <c r="Y94" s="9">
        <f t="shared" ca="1" si="55"/>
        <v>1.2689577657754143</v>
      </c>
      <c r="Z94" s="9">
        <f t="shared" ca="1" si="56"/>
        <v>1.2628968759726173</v>
      </c>
      <c r="AA94" s="9">
        <f t="shared" ca="1" si="57"/>
        <v>1.2590715339310925</v>
      </c>
      <c r="AB94" s="9">
        <f t="shared" ca="1" si="58"/>
        <v>1.2598127431629043</v>
      </c>
      <c r="AC94" s="9">
        <f t="shared" ca="1" si="59"/>
        <v>1.1762258249737476</v>
      </c>
      <c r="AD94" s="9">
        <f t="shared" ca="1" si="60"/>
        <v>1.1829221275307171</v>
      </c>
      <c r="AE94" s="9">
        <f t="shared" ca="1" si="61"/>
        <v>1.0623844481089058</v>
      </c>
      <c r="AF94" s="9">
        <f t="shared" ca="1" si="62"/>
        <v>1.1321216136023402</v>
      </c>
      <c r="AG94" s="9">
        <f t="shared" ca="1" si="62"/>
        <v>1.0810131334888327</v>
      </c>
      <c r="AH94" s="9">
        <f t="shared" ca="1" si="62"/>
        <v>1.169010017074009</v>
      </c>
    </row>
    <row r="95" spans="1:51" x14ac:dyDescent="0.3">
      <c r="A95" s="41" t="str">
        <f t="shared" si="31"/>
        <v>CHE</v>
      </c>
      <c r="B95" s="9">
        <f t="shared" ca="1" si="32"/>
        <v>1.5013207703521327</v>
      </c>
      <c r="C95" s="9">
        <f t="shared" ca="1" si="33"/>
        <v>1.6954227961392643</v>
      </c>
      <c r="D95" s="9">
        <f t="shared" ca="1" si="34"/>
        <v>1.6391006557510419</v>
      </c>
      <c r="E95" s="9">
        <f t="shared" ca="1" si="35"/>
        <v>1.7889774413554289</v>
      </c>
      <c r="F95" s="9">
        <f t="shared" ca="1" si="36"/>
        <v>1.7164509988443835</v>
      </c>
      <c r="G95" s="9">
        <f t="shared" ca="1" si="37"/>
        <v>1.777628340927154</v>
      </c>
      <c r="H95" s="9">
        <f t="shared" ca="1" si="38"/>
        <v>1.8980432217418144</v>
      </c>
      <c r="I95" s="9">
        <f t="shared" ca="1" si="39"/>
        <v>1.6950904582109538</v>
      </c>
      <c r="J95" s="9">
        <f t="shared" ca="1" si="40"/>
        <v>1.9047985102025218</v>
      </c>
      <c r="K95" s="9">
        <f t="shared" ca="1" si="41"/>
        <v>1.9634847403219375</v>
      </c>
      <c r="L95" s="9">
        <f t="shared" ca="1" si="42"/>
        <v>1.9475822352500793</v>
      </c>
      <c r="M95" s="9">
        <f t="shared" ca="1" si="43"/>
        <v>2.1236086800461251</v>
      </c>
      <c r="N95" s="9">
        <f t="shared" ca="1" si="44"/>
        <v>1.9844914906910687</v>
      </c>
      <c r="O95" s="9">
        <f t="shared" ca="1" si="45"/>
        <v>2.1789175556305533</v>
      </c>
      <c r="P95" s="9">
        <f t="shared" ca="1" si="46"/>
        <v>1.9721455107697261</v>
      </c>
      <c r="Q95" s="9">
        <f t="shared" ca="1" si="47"/>
        <v>1.7240667716667335</v>
      </c>
      <c r="R95" s="9">
        <f t="shared" ca="1" si="48"/>
        <v>1.8514637831274527</v>
      </c>
      <c r="S95" s="9">
        <f t="shared" ca="1" si="49"/>
        <v>1.7258065526281221</v>
      </c>
      <c r="T95" s="9">
        <f t="shared" ca="1" si="50"/>
        <v>1.8676927251027455</v>
      </c>
      <c r="U95" s="9">
        <f t="shared" ca="1" si="51"/>
        <v>1.7032994225922833</v>
      </c>
      <c r="V95" s="9">
        <f t="shared" ca="1" si="52"/>
        <v>1.7250432720606226</v>
      </c>
      <c r="W95" s="9">
        <f t="shared" ca="1" si="53"/>
        <v>1.8158309767609702</v>
      </c>
      <c r="X95" s="9">
        <f t="shared" ca="1" si="54"/>
        <v>1.7599615090680008</v>
      </c>
      <c r="Y95" s="9">
        <f t="shared" ca="1" si="55"/>
        <v>1.778768951963656</v>
      </c>
      <c r="Z95" s="9">
        <f t="shared" ca="1" si="56"/>
        <v>1.7421767777255137</v>
      </c>
      <c r="AA95" s="9">
        <f t="shared" ca="1" si="57"/>
        <v>1.7969706278921154</v>
      </c>
      <c r="AB95" s="9">
        <f t="shared" ca="1" si="58"/>
        <v>1.831635130416424</v>
      </c>
      <c r="AC95" s="9">
        <f t="shared" ca="1" si="59"/>
        <v>1.854997034330486</v>
      </c>
      <c r="AD95" s="9">
        <f t="shared" ca="1" si="60"/>
        <v>1.8198201294635166</v>
      </c>
      <c r="AE95" s="9">
        <f t="shared" ca="1" si="61"/>
        <v>1.7059951577807808</v>
      </c>
      <c r="AF95" s="9">
        <f t="shared" ca="1" si="62"/>
        <v>1.8057578042653901</v>
      </c>
      <c r="AG95" s="9">
        <f t="shared" ca="1" si="62"/>
        <v>1.7147735017854677</v>
      </c>
      <c r="AH95" s="9">
        <f t="shared" ca="1" si="62"/>
        <v>1.6838983313218072</v>
      </c>
    </row>
    <row r="96" spans="1:51" x14ac:dyDescent="0.3">
      <c r="A96" s="41" t="str">
        <f t="shared" si="31"/>
        <v>CRY</v>
      </c>
      <c r="B96" s="9">
        <f t="shared" ca="1" si="32"/>
        <v>0.91271268628180524</v>
      </c>
      <c r="C96" s="9">
        <f t="shared" ca="1" si="33"/>
        <v>0.977456625646827</v>
      </c>
      <c r="D96" s="9">
        <f t="shared" ca="1" si="34"/>
        <v>1.0338842570342446</v>
      </c>
      <c r="E96" s="9">
        <f t="shared" ca="1" si="35"/>
        <v>1.0747935669012545</v>
      </c>
      <c r="F96" s="9">
        <f t="shared" ca="1" si="36"/>
        <v>0.93972268401701797</v>
      </c>
      <c r="G96" s="9">
        <f t="shared" ca="1" si="37"/>
        <v>0.97890287287243349</v>
      </c>
      <c r="H96" s="9">
        <f t="shared" ca="1" si="38"/>
        <v>0.92610741988988676</v>
      </c>
      <c r="I96" s="9">
        <f t="shared" ca="1" si="39"/>
        <v>0.82576468216244114</v>
      </c>
      <c r="J96" s="9">
        <f t="shared" ca="1" si="40"/>
        <v>0.78338312375264341</v>
      </c>
      <c r="K96" s="9">
        <f t="shared" ca="1" si="41"/>
        <v>0.87156237338717857</v>
      </c>
      <c r="L96" s="9">
        <f t="shared" ca="1" si="42"/>
        <v>0.86954883714956643</v>
      </c>
      <c r="M96" s="9">
        <f t="shared" ca="1" si="43"/>
        <v>0.90899707006298724</v>
      </c>
      <c r="N96" s="9">
        <f t="shared" ca="1" si="44"/>
        <v>0.9731519813583992</v>
      </c>
      <c r="O96" s="9">
        <f t="shared" ca="1" si="45"/>
        <v>1.0848527336485658</v>
      </c>
      <c r="P96" s="9">
        <f t="shared" ca="1" si="46"/>
        <v>1.0952802437374933</v>
      </c>
      <c r="Q96" s="9">
        <f t="shared" ca="1" si="47"/>
        <v>1.0252819613746589</v>
      </c>
      <c r="R96" s="9">
        <f t="shared" ca="1" si="48"/>
        <v>1.093259938933377</v>
      </c>
      <c r="S96" s="9">
        <f t="shared" ca="1" si="49"/>
        <v>0.983979756140683</v>
      </c>
      <c r="T96" s="9">
        <f t="shared" ca="1" si="50"/>
        <v>1.0224747771937581</v>
      </c>
      <c r="U96" s="9">
        <f t="shared" ca="1" si="51"/>
        <v>0.93818164882489985</v>
      </c>
      <c r="V96" s="9">
        <f t="shared" ca="1" si="52"/>
        <v>0.91919141393794224</v>
      </c>
      <c r="W96" s="9">
        <f t="shared" ca="1" si="53"/>
        <v>0.9998927665201075</v>
      </c>
      <c r="X96" s="9">
        <f t="shared" ca="1" si="54"/>
        <v>0.93542088431710824</v>
      </c>
      <c r="Y96" s="9">
        <f t="shared" ca="1" si="55"/>
        <v>1.0394635666401484</v>
      </c>
      <c r="Z96" s="9">
        <f t="shared" ca="1" si="56"/>
        <v>0.9938036803989263</v>
      </c>
      <c r="AA96" s="9">
        <f t="shared" ca="1" si="57"/>
        <v>0.92235839656372764</v>
      </c>
      <c r="AB96" s="9">
        <f t="shared" ca="1" si="58"/>
        <v>0.99095548515450904</v>
      </c>
      <c r="AC96" s="9">
        <f t="shared" ca="1" si="59"/>
        <v>0.86256934452014244</v>
      </c>
      <c r="AD96" s="9">
        <f t="shared" ca="1" si="60"/>
        <v>0.86871164142212642</v>
      </c>
      <c r="AE96" s="9">
        <f t="shared" ca="1" si="61"/>
        <v>0.85201641213556645</v>
      </c>
      <c r="AF96" s="9">
        <f t="shared" ca="1" si="62"/>
        <v>0.84578144817260215</v>
      </c>
      <c r="AG96" s="9">
        <f t="shared" ca="1" si="62"/>
        <v>0.85522862387538756</v>
      </c>
      <c r="AH96" s="9">
        <f t="shared" ca="1" si="62"/>
        <v>0.85757998535034108</v>
      </c>
    </row>
    <row r="97" spans="1:39" x14ac:dyDescent="0.3">
      <c r="A97" s="41" t="str">
        <f t="shared" si="31"/>
        <v>EVE</v>
      </c>
      <c r="B97" s="9">
        <f t="shared" ca="1" si="32"/>
        <v>1.5418322537907245</v>
      </c>
      <c r="C97" s="9">
        <f t="shared" ca="1" si="33"/>
        <v>1.5507273023670907</v>
      </c>
      <c r="D97" s="9">
        <f t="shared" ca="1" si="34"/>
        <v>1.4313750647272379</v>
      </c>
      <c r="E97" s="9">
        <f t="shared" ca="1" si="35"/>
        <v>1.5349819555725681</v>
      </c>
      <c r="F97" s="9">
        <f t="shared" ca="1" si="36"/>
        <v>1.5154693883909109</v>
      </c>
      <c r="G97" s="9">
        <f t="shared" ca="1" si="37"/>
        <v>1.5671083348935539</v>
      </c>
      <c r="H97" s="9">
        <f t="shared" ca="1" si="38"/>
        <v>1.5215351582337646</v>
      </c>
      <c r="I97" s="9">
        <f t="shared" ca="1" si="39"/>
        <v>1.6734058682994259</v>
      </c>
      <c r="J97" s="9">
        <f t="shared" ca="1" si="40"/>
        <v>1.6528572972996587</v>
      </c>
      <c r="K97" s="9">
        <f t="shared" ca="1" si="41"/>
        <v>1.4049051245626278</v>
      </c>
      <c r="L97" s="9">
        <f t="shared" ca="1" si="42"/>
        <v>1.4146843167406458</v>
      </c>
      <c r="M97" s="9">
        <f t="shared" ca="1" si="43"/>
        <v>1.2766522574409069</v>
      </c>
      <c r="N97" s="9">
        <f t="shared" ca="1" si="44"/>
        <v>1.3841916443824005</v>
      </c>
      <c r="O97" s="9">
        <f t="shared" ca="1" si="45"/>
        <v>1.3014773880321096</v>
      </c>
      <c r="P97" s="9">
        <f t="shared" ca="1" si="46"/>
        <v>1.381118975020776</v>
      </c>
      <c r="Q97" s="9">
        <f t="shared" ca="1" si="47"/>
        <v>1.3863977898994213</v>
      </c>
      <c r="R97" s="9">
        <f t="shared" ca="1" si="48"/>
        <v>1.4828145161743969</v>
      </c>
      <c r="S97" s="9">
        <f t="shared" ca="1" si="49"/>
        <v>1.5889978069781956</v>
      </c>
      <c r="T97" s="9">
        <f t="shared" ca="1" si="50"/>
        <v>1.6487125774897191</v>
      </c>
      <c r="U97" s="9">
        <f t="shared" ca="1" si="51"/>
        <v>1.5690443643289116</v>
      </c>
      <c r="V97" s="9">
        <f t="shared" ca="1" si="52"/>
        <v>1.6317186725867492</v>
      </c>
      <c r="W97" s="9">
        <f t="shared" ca="1" si="53"/>
        <v>1.6971321541914464</v>
      </c>
      <c r="X97" s="9">
        <f t="shared" ca="1" si="54"/>
        <v>1.6072003147958729</v>
      </c>
      <c r="Y97" s="9">
        <f t="shared" ca="1" si="55"/>
        <v>1.4966759013703255</v>
      </c>
      <c r="Z97" s="9">
        <f t="shared" ca="1" si="56"/>
        <v>1.3313590583343025</v>
      </c>
      <c r="AA97" s="9">
        <f t="shared" ca="1" si="57"/>
        <v>1.3708168579613516</v>
      </c>
      <c r="AB97" s="9">
        <f t="shared" ca="1" si="58"/>
        <v>1.3139346343115983</v>
      </c>
      <c r="AC97" s="9">
        <f t="shared" ca="1" si="59"/>
        <v>1.2973220274334498</v>
      </c>
      <c r="AD97" s="9">
        <f t="shared" ca="1" si="60"/>
        <v>1.3799441672118575</v>
      </c>
      <c r="AE97" s="9">
        <f t="shared" ca="1" si="61"/>
        <v>1.3864598975861944</v>
      </c>
      <c r="AF97" s="9">
        <f t="shared" ca="1" si="62"/>
        <v>1.6020868001651551</v>
      </c>
      <c r="AG97" s="9">
        <f t="shared" ca="1" si="62"/>
        <v>1.5243532524464092</v>
      </c>
      <c r="AH97" s="9">
        <f t="shared" ca="1" si="62"/>
        <v>1.6262835881668785</v>
      </c>
    </row>
    <row r="98" spans="1:39" x14ac:dyDescent="0.3">
      <c r="A98" s="41" t="str">
        <f t="shared" si="31"/>
        <v>LEI</v>
      </c>
      <c r="B98" s="9">
        <f t="shared" ca="1" si="32"/>
        <v>1.4796459190253903</v>
      </c>
      <c r="C98" s="9">
        <f t="shared" ca="1" si="33"/>
        <v>1.6345669738077027</v>
      </c>
      <c r="D98" s="9">
        <f t="shared" ca="1" si="34"/>
        <v>1.6253212919832005</v>
      </c>
      <c r="E98" s="9">
        <f t="shared" ca="1" si="35"/>
        <v>1.7532332117500176</v>
      </c>
      <c r="F98" s="9">
        <f t="shared" ca="1" si="36"/>
        <v>1.5903242671443329</v>
      </c>
      <c r="G98" s="9">
        <f t="shared" ca="1" si="37"/>
        <v>1.651314034673524</v>
      </c>
      <c r="H98" s="9">
        <f t="shared" ca="1" si="38"/>
        <v>1.6782277371255236</v>
      </c>
      <c r="I98" s="9">
        <f t="shared" ca="1" si="39"/>
        <v>1.5021450230155129</v>
      </c>
      <c r="J98" s="9">
        <f t="shared" ca="1" si="40"/>
        <v>1.639650317336719</v>
      </c>
      <c r="K98" s="9">
        <f t="shared" ca="1" si="41"/>
        <v>1.6654304422289581</v>
      </c>
      <c r="L98" s="9">
        <f t="shared" ca="1" si="42"/>
        <v>1.7480378381982551</v>
      </c>
      <c r="M98" s="9">
        <f t="shared" ca="1" si="43"/>
        <v>1.9223906121961185</v>
      </c>
      <c r="N98" s="9">
        <f t="shared" ca="1" si="44"/>
        <v>1.7375504180549719</v>
      </c>
      <c r="O98" s="9">
        <f t="shared" ca="1" si="45"/>
        <v>1.7343446417838919</v>
      </c>
      <c r="P98" s="9">
        <f t="shared" ca="1" si="46"/>
        <v>1.7259503428838434</v>
      </c>
      <c r="Q98" s="9">
        <f t="shared" ca="1" si="47"/>
        <v>1.6605983516231297</v>
      </c>
      <c r="R98" s="9">
        <f t="shared" ca="1" si="48"/>
        <v>1.6905413016602973</v>
      </c>
      <c r="S98" s="9">
        <f t="shared" ca="1" si="49"/>
        <v>1.4971774119514449</v>
      </c>
      <c r="T98" s="9">
        <f t="shared" ca="1" si="50"/>
        <v>1.7603601535711808</v>
      </c>
      <c r="U98" s="9">
        <f t="shared" ca="1" si="51"/>
        <v>1.7741716041979061</v>
      </c>
      <c r="V98" s="9">
        <f t="shared" ca="1" si="52"/>
        <v>1.6613726937643609</v>
      </c>
      <c r="W98" s="9">
        <f t="shared" ca="1" si="53"/>
        <v>1.6259433929254703</v>
      </c>
      <c r="X98" s="9">
        <f t="shared" ca="1" si="54"/>
        <v>1.5554385751120199</v>
      </c>
      <c r="Y98" s="9">
        <f t="shared" ca="1" si="55"/>
        <v>1.8093948845854431</v>
      </c>
      <c r="Z98" s="9">
        <f t="shared" ca="1" si="56"/>
        <v>1.6136773054456075</v>
      </c>
      <c r="AA98" s="9">
        <f t="shared" ca="1" si="57"/>
        <v>1.7182426297275404</v>
      </c>
      <c r="AB98" s="9">
        <f t="shared" ca="1" si="58"/>
        <v>1.7430779515222035</v>
      </c>
      <c r="AC98" s="9">
        <f t="shared" ca="1" si="59"/>
        <v>1.8464784397299348</v>
      </c>
      <c r="AD98" s="9">
        <f t="shared" ca="1" si="60"/>
        <v>1.8071625871032968</v>
      </c>
      <c r="AE98" s="9">
        <f t="shared" ca="1" si="61"/>
        <v>1.6049221973281353</v>
      </c>
      <c r="AF98" s="9">
        <f t="shared" ca="1" si="62"/>
        <v>1.6550939840446228</v>
      </c>
      <c r="AG98" s="9">
        <f t="shared" ca="1" si="62"/>
        <v>1.5193292286630864</v>
      </c>
      <c r="AH98" s="9">
        <f t="shared" ca="1" si="62"/>
        <v>1.5750644059434027</v>
      </c>
    </row>
    <row r="99" spans="1:39" x14ac:dyDescent="0.3">
      <c r="A99" s="41" t="str">
        <f t="shared" si="31"/>
        <v>LIV</v>
      </c>
      <c r="B99" s="9">
        <f t="shared" ca="1" si="32"/>
        <v>2.0953385372471955</v>
      </c>
      <c r="C99" s="9">
        <f t="shared" ca="1" si="33"/>
        <v>1.835988503704683</v>
      </c>
      <c r="D99" s="9">
        <f t="shared" ca="1" si="34"/>
        <v>1.8983946159871141</v>
      </c>
      <c r="E99" s="9">
        <f t="shared" ca="1" si="35"/>
        <v>1.6879136081120221</v>
      </c>
      <c r="F99" s="9">
        <f t="shared" ca="1" si="36"/>
        <v>1.8162904720459359</v>
      </c>
      <c r="G99" s="9">
        <f t="shared" ca="1" si="37"/>
        <v>1.6985644470871506</v>
      </c>
      <c r="H99" s="9">
        <f t="shared" ca="1" si="38"/>
        <v>1.7883581947440188</v>
      </c>
      <c r="I99" s="9">
        <f t="shared" ca="1" si="39"/>
        <v>1.8399190562585399</v>
      </c>
      <c r="J99" s="9">
        <f t="shared" ca="1" si="40"/>
        <v>1.9210953254680148</v>
      </c>
      <c r="K99" s="9">
        <f t="shared" ca="1" si="41"/>
        <v>2.0683409621907036</v>
      </c>
      <c r="L99" s="9">
        <f t="shared" ca="1" si="42"/>
        <v>2.0015978072501417</v>
      </c>
      <c r="M99" s="9">
        <f t="shared" ca="1" si="43"/>
        <v>2.0359531212144999</v>
      </c>
      <c r="N99" s="9">
        <f t="shared" ca="1" si="44"/>
        <v>2.0890117853433474</v>
      </c>
      <c r="O99" s="9">
        <f t="shared" ca="1" si="45"/>
        <v>2.0397958693564315</v>
      </c>
      <c r="P99" s="9">
        <f t="shared" ca="1" si="46"/>
        <v>1.9277579457250138</v>
      </c>
      <c r="Q99" s="9">
        <f t="shared" ca="1" si="47"/>
        <v>1.910902210183371</v>
      </c>
      <c r="R99" s="9">
        <f t="shared" ca="1" si="48"/>
        <v>1.8525075730332847</v>
      </c>
      <c r="S99" s="9">
        <f t="shared" ca="1" si="49"/>
        <v>1.7470486780804475</v>
      </c>
      <c r="T99" s="9">
        <f t="shared" ca="1" si="50"/>
        <v>1.6126178246606264</v>
      </c>
      <c r="U99" s="9">
        <f t="shared" ca="1" si="51"/>
        <v>1.7947690501686131</v>
      </c>
      <c r="V99" s="9">
        <f t="shared" ca="1" si="52"/>
        <v>1.8133333763003614</v>
      </c>
      <c r="W99" s="9">
        <f t="shared" ca="1" si="53"/>
        <v>1.9867911252443278</v>
      </c>
      <c r="X99" s="9">
        <f t="shared" ca="1" si="54"/>
        <v>2.0041194213003943</v>
      </c>
      <c r="Y99" s="9">
        <f t="shared" ca="1" si="55"/>
        <v>2.1709243319615812</v>
      </c>
      <c r="Z99" s="9">
        <f t="shared" ca="1" si="56"/>
        <v>2.2005224326079467</v>
      </c>
      <c r="AA99" s="9">
        <f t="shared" ca="1" si="57"/>
        <v>2.2023139962204952</v>
      </c>
      <c r="AB99" s="9">
        <f t="shared" ca="1" si="58"/>
        <v>2.0709116770445068</v>
      </c>
      <c r="AC99" s="9">
        <f t="shared" ca="1" si="59"/>
        <v>2.1197517368476206</v>
      </c>
      <c r="AD99" s="9">
        <f t="shared" ca="1" si="60"/>
        <v>2.1269665528089483</v>
      </c>
      <c r="AE99" s="9">
        <f t="shared" ca="1" si="61"/>
        <v>2.0348964443127064</v>
      </c>
      <c r="AF99" s="9">
        <f t="shared" ca="1" si="62"/>
        <v>2.0772275605386952</v>
      </c>
      <c r="AG99" s="9">
        <f t="shared" ca="1" si="62"/>
        <v>1.9602654814662583</v>
      </c>
      <c r="AH99" s="9">
        <f t="shared" ca="1" si="62"/>
        <v>2.0964788801491432</v>
      </c>
    </row>
    <row r="100" spans="1:39" x14ac:dyDescent="0.3">
      <c r="A100" s="41" t="str">
        <f t="shared" si="31"/>
        <v>MCI</v>
      </c>
      <c r="B100" s="9">
        <f t="shared" ca="1" si="32"/>
        <v>2.635627432390776</v>
      </c>
      <c r="C100" s="9">
        <f t="shared" ca="1" si="33"/>
        <v>2.5082462941600761</v>
      </c>
      <c r="D100" s="9">
        <f t="shared" ca="1" si="34"/>
        <v>2.4166592472025723</v>
      </c>
      <c r="E100" s="9">
        <f t="shared" ca="1" si="35"/>
        <v>2.3692990243879568</v>
      </c>
      <c r="F100" s="9">
        <f t="shared" ca="1" si="36"/>
        <v>2.5365178845653422</v>
      </c>
      <c r="G100" s="9">
        <f t="shared" ca="1" si="37"/>
        <v>2.6386167652817161</v>
      </c>
      <c r="H100" s="9">
        <f t="shared" ca="1" si="38"/>
        <v>2.370177964954236</v>
      </c>
      <c r="I100" s="9">
        <f t="shared" ca="1" si="39"/>
        <v>2.4407042459480945</v>
      </c>
      <c r="J100" s="9">
        <f t="shared" ca="1" si="40"/>
        <v>2.4691074472194514</v>
      </c>
      <c r="K100" s="9">
        <f t="shared" ca="1" si="41"/>
        <v>2.4415772202724475</v>
      </c>
      <c r="L100" s="9">
        <f t="shared" ca="1" si="42"/>
        <v>2.1331205517376088</v>
      </c>
      <c r="M100" s="9">
        <f t="shared" ca="1" si="43"/>
        <v>1.9740879085908347</v>
      </c>
      <c r="N100" s="9">
        <f t="shared" ca="1" si="44"/>
        <v>2.1569861582619194</v>
      </c>
      <c r="O100" s="9">
        <f t="shared" ca="1" si="45"/>
        <v>2.0504955469413706</v>
      </c>
      <c r="P100" s="9">
        <f t="shared" ca="1" si="46"/>
        <v>2.0553356181074629</v>
      </c>
      <c r="Q100" s="9">
        <f t="shared" ca="1" si="47"/>
        <v>2.1734623963485111</v>
      </c>
      <c r="R100" s="9">
        <f t="shared" ca="1" si="48"/>
        <v>2.2598595846219509</v>
      </c>
      <c r="S100" s="9">
        <f t="shared" ca="1" si="49"/>
        <v>2.4210691372377751</v>
      </c>
      <c r="T100" s="9">
        <f t="shared" ca="1" si="50"/>
        <v>2.2840463763170846</v>
      </c>
      <c r="U100" s="9">
        <f t="shared" ca="1" si="51"/>
        <v>2.3453567135365709</v>
      </c>
      <c r="V100" s="9">
        <f t="shared" ca="1" si="52"/>
        <v>2.556123338573741</v>
      </c>
      <c r="W100" s="9">
        <f t="shared" ca="1" si="53"/>
        <v>2.4057250628031159</v>
      </c>
      <c r="X100" s="9">
        <f t="shared" ca="1" si="54"/>
        <v>2.4549907253661956</v>
      </c>
      <c r="Y100" s="9">
        <f t="shared" ca="1" si="55"/>
        <v>2.2029655453308834</v>
      </c>
      <c r="Z100" s="9">
        <f t="shared" ca="1" si="56"/>
        <v>2.3881963457710653</v>
      </c>
      <c r="AA100" s="9">
        <f t="shared" ca="1" si="57"/>
        <v>2.3166530645341488</v>
      </c>
      <c r="AB100" s="9">
        <f t="shared" ca="1" si="58"/>
        <v>2.0373563884007102</v>
      </c>
      <c r="AC100" s="9">
        <f t="shared" ca="1" si="59"/>
        <v>2.0957008429021422</v>
      </c>
      <c r="AD100" s="9">
        <f t="shared" ca="1" si="60"/>
        <v>2.189482793436015</v>
      </c>
      <c r="AE100" s="9">
        <f t="shared" ca="1" si="61"/>
        <v>2.2840304172124917</v>
      </c>
      <c r="AF100" s="9">
        <f t="shared" ca="1" si="62"/>
        <v>2.3959038051279982</v>
      </c>
      <c r="AG100" s="9">
        <f t="shared" ca="1" si="62"/>
        <v>2.4885025105221938</v>
      </c>
      <c r="AH100" s="9">
        <f t="shared" ca="1" si="62"/>
        <v>2.7393995953386239</v>
      </c>
    </row>
    <row r="101" spans="1:39" x14ac:dyDescent="0.3">
      <c r="A101" s="41" t="str">
        <f t="shared" si="31"/>
        <v>MUN</v>
      </c>
      <c r="B101" s="9">
        <f t="shared" ca="1" si="32"/>
        <v>1.5687896151109511</v>
      </c>
      <c r="C101" s="9">
        <f t="shared" ca="1" si="33"/>
        <v>1.6708995789517591</v>
      </c>
      <c r="D101" s="9">
        <f t="shared" ca="1" si="34"/>
        <v>1.7760429372954665</v>
      </c>
      <c r="E101" s="9">
        <f t="shared" ca="1" si="35"/>
        <v>1.6625403301837061</v>
      </c>
      <c r="F101" s="9">
        <f t="shared" ca="1" si="36"/>
        <v>1.7051679970757174</v>
      </c>
      <c r="G101" s="9">
        <f t="shared" ca="1" si="37"/>
        <v>1.6862568357666781</v>
      </c>
      <c r="H101" s="9">
        <f t="shared" ca="1" si="38"/>
        <v>1.7524649575840234</v>
      </c>
      <c r="I101" s="9">
        <f t="shared" ca="1" si="39"/>
        <v>1.5913794865066135</v>
      </c>
      <c r="J101" s="9">
        <f t="shared" ca="1" si="40"/>
        <v>1.783877391904791</v>
      </c>
      <c r="K101" s="9">
        <f t="shared" ca="1" si="41"/>
        <v>1.8727036975220877</v>
      </c>
      <c r="L101" s="9">
        <f t="shared" ca="1" si="42"/>
        <v>1.7609194185114518</v>
      </c>
      <c r="M101" s="9">
        <f t="shared" ca="1" si="43"/>
        <v>1.7911898333005318</v>
      </c>
      <c r="N101" s="9">
        <f t="shared" ca="1" si="44"/>
        <v>1.6682865800493947</v>
      </c>
      <c r="O101" s="9">
        <f t="shared" ca="1" si="45"/>
        <v>1.8950302289191221</v>
      </c>
      <c r="P101" s="9">
        <f t="shared" ca="1" si="46"/>
        <v>1.6375577834390291</v>
      </c>
      <c r="Q101" s="9">
        <f t="shared" ca="1" si="47"/>
        <v>1.5493688117416475</v>
      </c>
      <c r="R101" s="9">
        <f t="shared" ca="1" si="48"/>
        <v>1.7963124451493877</v>
      </c>
      <c r="S101" s="9">
        <f t="shared" ca="1" si="49"/>
        <v>1.6569033299801268</v>
      </c>
      <c r="T101" s="9">
        <f t="shared" ca="1" si="50"/>
        <v>1.7445009152894277</v>
      </c>
      <c r="U101" s="9">
        <f t="shared" ca="1" si="51"/>
        <v>1.5874349108500627</v>
      </c>
      <c r="V101" s="9">
        <f t="shared" ca="1" si="52"/>
        <v>1.5401018519874894</v>
      </c>
      <c r="W101" s="9">
        <f t="shared" ca="1" si="53"/>
        <v>1.6503116651572949</v>
      </c>
      <c r="X101" s="9">
        <f t="shared" ca="1" si="54"/>
        <v>1.4392809273625871</v>
      </c>
      <c r="Y101" s="9">
        <f t="shared" ca="1" si="55"/>
        <v>1.5250423836531199</v>
      </c>
      <c r="Z101" s="9">
        <f t="shared" ca="1" si="56"/>
        <v>1.4227035738870726</v>
      </c>
      <c r="AA101" s="9">
        <f t="shared" ca="1" si="57"/>
        <v>1.4459776973156331</v>
      </c>
      <c r="AB101" s="9">
        <f t="shared" ca="1" si="58"/>
        <v>1.5169451289326588</v>
      </c>
      <c r="AC101" s="9">
        <f t="shared" ca="1" si="59"/>
        <v>1.5691323367318504</v>
      </c>
      <c r="AD101" s="9">
        <f t="shared" ca="1" si="60"/>
        <v>1.6861271846783532</v>
      </c>
      <c r="AE101" s="9">
        <f t="shared" ca="1" si="61"/>
        <v>1.7894352101888911</v>
      </c>
      <c r="AF101" s="9">
        <f t="shared" ca="1" si="62"/>
        <v>1.8059540566438628</v>
      </c>
      <c r="AG101" s="9">
        <f t="shared" ca="1" si="62"/>
        <v>1.9535149941227523</v>
      </c>
      <c r="AH101" s="9">
        <f t="shared" ca="1" si="62"/>
        <v>1.9072868524142625</v>
      </c>
    </row>
    <row r="102" spans="1:39" x14ac:dyDescent="0.3">
      <c r="A102" s="41" t="str">
        <f t="shared" si="31"/>
        <v>NEW</v>
      </c>
      <c r="B102" s="9">
        <f t="shared" ca="1" si="32"/>
        <v>0.93379994043960446</v>
      </c>
      <c r="C102" s="9">
        <f t="shared" ca="1" si="33"/>
        <v>0.84599685549624226</v>
      </c>
      <c r="D102" s="9">
        <f t="shared" ca="1" si="34"/>
        <v>0.83530945407911039</v>
      </c>
      <c r="E102" s="9">
        <f t="shared" ca="1" si="35"/>
        <v>0.80766527998188853</v>
      </c>
      <c r="F102" s="9">
        <f t="shared" ca="1" si="36"/>
        <v>0.76012279986100539</v>
      </c>
      <c r="G102" s="9">
        <f t="shared" ca="1" si="37"/>
        <v>0.83236653315002862</v>
      </c>
      <c r="H102" s="9">
        <f t="shared" ca="1" si="38"/>
        <v>0.8561087622575706</v>
      </c>
      <c r="I102" s="9">
        <f t="shared" ca="1" si="39"/>
        <v>0.92487569832206329</v>
      </c>
      <c r="J102" s="9">
        <f t="shared" ca="1" si="40"/>
        <v>0.91799756323297921</v>
      </c>
      <c r="K102" s="9">
        <f t="shared" ca="1" si="41"/>
        <v>0.93055035799889874</v>
      </c>
      <c r="L102" s="9">
        <f t="shared" ca="1" si="42"/>
        <v>0.97871724946368266</v>
      </c>
      <c r="M102" s="9">
        <f t="shared" ca="1" si="43"/>
        <v>0.93777031851593395</v>
      </c>
      <c r="N102" s="9">
        <f t="shared" ca="1" si="44"/>
        <v>0.91043344438221629</v>
      </c>
      <c r="O102" s="9">
        <f t="shared" ca="1" si="45"/>
        <v>0.83064709818808946</v>
      </c>
      <c r="P102" s="9">
        <f t="shared" ca="1" si="46"/>
        <v>0.86025556879838561</v>
      </c>
      <c r="Q102" s="9">
        <f t="shared" ca="1" si="47"/>
        <v>0.91320087676699779</v>
      </c>
      <c r="R102" s="9">
        <f t="shared" ca="1" si="48"/>
        <v>0.81797966113644183</v>
      </c>
      <c r="S102" s="9">
        <f t="shared" ca="1" si="49"/>
        <v>0.83695799427102602</v>
      </c>
      <c r="T102" s="9">
        <f t="shared" ca="1" si="50"/>
        <v>0.75479216732737786</v>
      </c>
      <c r="U102" s="9">
        <f t="shared" ca="1" si="51"/>
        <v>0.88647749549157584</v>
      </c>
      <c r="V102" s="9">
        <f t="shared" ca="1" si="52"/>
        <v>0.85243547477272408</v>
      </c>
      <c r="W102" s="9">
        <f t="shared" ca="1" si="53"/>
        <v>0.8236983983895575</v>
      </c>
      <c r="X102" s="9">
        <f t="shared" ca="1" si="54"/>
        <v>0.9038699985268881</v>
      </c>
      <c r="Y102" s="9">
        <f t="shared" ca="1" si="55"/>
        <v>0.89496620138363669</v>
      </c>
      <c r="Z102" s="9">
        <f t="shared" ca="1" si="56"/>
        <v>0.94096911447742171</v>
      </c>
      <c r="AA102" s="9">
        <f t="shared" ca="1" si="57"/>
        <v>0.97487345080856924</v>
      </c>
      <c r="AB102" s="9">
        <f t="shared" ca="1" si="58"/>
        <v>0.99220904471632798</v>
      </c>
      <c r="AC102" s="9">
        <f t="shared" ca="1" si="59"/>
        <v>1.1007412442370217</v>
      </c>
      <c r="AD102" s="9">
        <f t="shared" ca="1" si="60"/>
        <v>1.0146456396065722</v>
      </c>
      <c r="AE102" s="9">
        <f t="shared" ca="1" si="61"/>
        <v>1.0142276452358614</v>
      </c>
      <c r="AF102" s="9">
        <f t="shared" ca="1" si="62"/>
        <v>1.0367715575702763</v>
      </c>
      <c r="AG102" s="9">
        <f t="shared" ca="1" si="62"/>
        <v>0.9077148969708565</v>
      </c>
      <c r="AH102" s="9">
        <f t="shared" ca="1" si="62"/>
        <v>0.89002755457991778</v>
      </c>
    </row>
    <row r="103" spans="1:39" x14ac:dyDescent="0.3">
      <c r="A103" s="41" t="str">
        <f t="shared" si="31"/>
        <v>NOR</v>
      </c>
      <c r="B103" s="9">
        <f t="shared" ca="1" si="32"/>
        <v>1.0247471834588258</v>
      </c>
      <c r="C103" s="9">
        <f t="shared" ca="1" si="33"/>
        <v>1.0746590612520899</v>
      </c>
      <c r="D103" s="9">
        <f t="shared" ca="1" si="34"/>
        <v>1.1109970020316799</v>
      </c>
      <c r="E103" s="9">
        <f t="shared" ca="1" si="35"/>
        <v>1.122850780302705</v>
      </c>
      <c r="F103" s="9">
        <f t="shared" ca="1" si="36"/>
        <v>1.1013868587436075</v>
      </c>
      <c r="G103" s="9">
        <f t="shared" ca="1" si="37"/>
        <v>1.0978262492986726</v>
      </c>
      <c r="H103" s="9">
        <f t="shared" ca="1" si="38"/>
        <v>1.1840319620859356</v>
      </c>
      <c r="I103" s="9">
        <f t="shared" ca="1" si="39"/>
        <v>1.1615240013430319</v>
      </c>
      <c r="J103" s="9">
        <f t="shared" ca="1" si="40"/>
        <v>1.0820552868329385</v>
      </c>
      <c r="K103" s="9">
        <f t="shared" ca="1" si="41"/>
        <v>1.0596038852186658</v>
      </c>
      <c r="L103" s="9">
        <f t="shared" ca="1" si="42"/>
        <v>1.0772389448044251</v>
      </c>
      <c r="M103" s="9">
        <f t="shared" ca="1" si="43"/>
        <v>1.0468717371381191</v>
      </c>
      <c r="N103" s="9">
        <f t="shared" ca="1" si="44"/>
        <v>0.99028494736530648</v>
      </c>
      <c r="O103" s="9">
        <f t="shared" ca="1" si="45"/>
        <v>1.0671387146199576</v>
      </c>
      <c r="P103" s="9">
        <f t="shared" ca="1" si="46"/>
        <v>1.0492143561442158</v>
      </c>
      <c r="Q103" s="9">
        <f t="shared" ca="1" si="47"/>
        <v>1.1251733579325387</v>
      </c>
      <c r="R103" s="9">
        <f t="shared" ca="1" si="48"/>
        <v>1.052308171676468</v>
      </c>
      <c r="S103" s="9">
        <f t="shared" ca="1" si="49"/>
        <v>1.1876374132630176</v>
      </c>
      <c r="T103" s="9">
        <f t="shared" ca="1" si="50"/>
        <v>1.1598285658067091</v>
      </c>
      <c r="U103" s="9">
        <f t="shared" ca="1" si="51"/>
        <v>1.1355031674335951</v>
      </c>
      <c r="V103" s="9">
        <f t="shared" ca="1" si="52"/>
        <v>1.077153279914413</v>
      </c>
      <c r="W103" s="9">
        <f t="shared" ca="1" si="53"/>
        <v>0.96281635302805613</v>
      </c>
      <c r="X103" s="9">
        <f t="shared" ca="1" si="54"/>
        <v>1.0376390729203404</v>
      </c>
      <c r="Y103" s="9">
        <f t="shared" ca="1" si="55"/>
        <v>0.90099941625500302</v>
      </c>
      <c r="Z103" s="9">
        <f t="shared" ca="1" si="56"/>
        <v>0.98613825058615268</v>
      </c>
      <c r="AA103" s="9">
        <f t="shared" ca="1" si="57"/>
        <v>0.99778363562395789</v>
      </c>
      <c r="AB103" s="9">
        <f t="shared" ca="1" si="58"/>
        <v>0.99820229946774575</v>
      </c>
      <c r="AC103" s="9">
        <f t="shared" ca="1" si="59"/>
        <v>1.1168177036629621</v>
      </c>
      <c r="AD103" s="9">
        <f t="shared" ca="1" si="60"/>
        <v>1.0814460720564416</v>
      </c>
      <c r="AE103" s="9">
        <f t="shared" ca="1" si="61"/>
        <v>1.2394385631981957</v>
      </c>
      <c r="AF103" s="9">
        <f t="shared" ca="1" si="62"/>
        <v>1.1213966269652287</v>
      </c>
      <c r="AG103" s="9">
        <f t="shared" ca="1" si="62"/>
        <v>1.1361058588593644</v>
      </c>
      <c r="AH103" s="9">
        <f t="shared" ca="1" si="62"/>
        <v>1.0888590211029976</v>
      </c>
    </row>
    <row r="104" spans="1:39" x14ac:dyDescent="0.3">
      <c r="A104" s="41" t="str">
        <f t="shared" si="31"/>
        <v>SHU</v>
      </c>
      <c r="B104" s="9">
        <f t="shared" ca="1" si="32"/>
        <v>1.1309793845771605</v>
      </c>
      <c r="C104" s="9">
        <f t="shared" ca="1" si="33"/>
        <v>1.1083909605970732</v>
      </c>
      <c r="D104" s="9">
        <f t="shared" ca="1" si="34"/>
        <v>1.0263549340767781</v>
      </c>
      <c r="E104" s="9">
        <f t="shared" ca="1" si="35"/>
        <v>1.072277685751047</v>
      </c>
      <c r="F104" s="9">
        <f t="shared" ca="1" si="36"/>
        <v>1.1579329037823578</v>
      </c>
      <c r="G104" s="9">
        <f t="shared" ca="1" si="37"/>
        <v>1.1387131087456301</v>
      </c>
      <c r="H104" s="9">
        <f t="shared" ca="1" si="38"/>
        <v>1.1512205266579225</v>
      </c>
      <c r="I104" s="9">
        <f t="shared" ca="1" si="39"/>
        <v>1.1661158444067865</v>
      </c>
      <c r="J104" s="9">
        <f t="shared" ca="1" si="40"/>
        <v>1.1254710594684478</v>
      </c>
      <c r="K104" s="9">
        <f t="shared" ca="1" si="41"/>
        <v>1.1717493569895632</v>
      </c>
      <c r="L104" s="9">
        <f t="shared" ca="1" si="42"/>
        <v>1.1623679095106196</v>
      </c>
      <c r="M104" s="9">
        <f t="shared" ca="1" si="43"/>
        <v>1.2697696310360966</v>
      </c>
      <c r="N104" s="9">
        <f t="shared" ca="1" si="44"/>
        <v>1.2844858376771877</v>
      </c>
      <c r="O104" s="9">
        <f t="shared" ca="1" si="45"/>
        <v>1.3477196643071252</v>
      </c>
      <c r="P104" s="9">
        <f t="shared" ca="1" si="46"/>
        <v>1.3401541452939882</v>
      </c>
      <c r="Q104" s="9">
        <f t="shared" ca="1" si="47"/>
        <v>1.1576988460410451</v>
      </c>
      <c r="R104" s="9">
        <f t="shared" ca="1" si="48"/>
        <v>1.2669783889765212</v>
      </c>
      <c r="S104" s="9">
        <f t="shared" ca="1" si="49"/>
        <v>1.1003191016180212</v>
      </c>
      <c r="T104" s="9">
        <f t="shared" ca="1" si="50"/>
        <v>1.1041395511253451</v>
      </c>
      <c r="U104" s="9">
        <f t="shared" ca="1" si="51"/>
        <v>1.0252281237877787</v>
      </c>
      <c r="V104" s="9">
        <f t="shared" ca="1" si="52"/>
        <v>1.1903862510447489</v>
      </c>
      <c r="W104" s="9">
        <f t="shared" ca="1" si="53"/>
        <v>1.3293143103239256</v>
      </c>
      <c r="X104" s="9">
        <f t="shared" ca="1" si="54"/>
        <v>1.2490200970379071</v>
      </c>
      <c r="Y104" s="9">
        <f t="shared" ca="1" si="55"/>
        <v>1.3723803117101798</v>
      </c>
      <c r="Z104" s="9">
        <f t="shared" ca="1" si="56"/>
        <v>1.397697931937361</v>
      </c>
      <c r="AA104" s="9">
        <f t="shared" ca="1" si="57"/>
        <v>1.3541149163122503</v>
      </c>
      <c r="AB104" s="9">
        <f t="shared" ca="1" si="58"/>
        <v>1.3018103550508</v>
      </c>
      <c r="AC104" s="9">
        <f t="shared" ca="1" si="59"/>
        <v>1.2028512987388456</v>
      </c>
      <c r="AD104" s="9">
        <f t="shared" ca="1" si="60"/>
        <v>1.1627346806320074</v>
      </c>
      <c r="AE104" s="9">
        <f t="shared" ca="1" si="61"/>
        <v>1.0487948505476072</v>
      </c>
      <c r="AF104" s="9">
        <f t="shared" ca="1" si="62"/>
        <v>0.98707348703664721</v>
      </c>
      <c r="AG104" s="9">
        <f t="shared" ca="1" si="62"/>
        <v>1.0753629107851252</v>
      </c>
      <c r="AH104" s="9">
        <f t="shared" ca="1" si="62"/>
        <v>1.0112534674379887</v>
      </c>
    </row>
    <row r="105" spans="1:39" x14ac:dyDescent="0.3">
      <c r="A105" s="41" t="str">
        <f t="shared" si="31"/>
        <v>SOU</v>
      </c>
      <c r="B105" s="9">
        <f t="shared" ca="1" si="32"/>
        <v>1.2999899891338844</v>
      </c>
      <c r="C105" s="9">
        <f t="shared" ca="1" si="33"/>
        <v>1.3023446828796552</v>
      </c>
      <c r="D105" s="9">
        <f t="shared" ca="1" si="34"/>
        <v>1.3143106332083374</v>
      </c>
      <c r="E105" s="9">
        <f t="shared" ca="1" si="35"/>
        <v>1.2597877831445816</v>
      </c>
      <c r="F105" s="9">
        <f t="shared" ca="1" si="36"/>
        <v>1.2852754245392719</v>
      </c>
      <c r="G105" s="9">
        <f t="shared" ca="1" si="37"/>
        <v>1.2627889361901437</v>
      </c>
      <c r="H105" s="9">
        <f t="shared" ca="1" si="38"/>
        <v>1.1767221690854297</v>
      </c>
      <c r="I105" s="9">
        <f t="shared" ca="1" si="39"/>
        <v>1.1923313816830625</v>
      </c>
      <c r="J105" s="9">
        <f t="shared" ca="1" si="40"/>
        <v>1.275089571080076</v>
      </c>
      <c r="K105" s="9">
        <f t="shared" ca="1" si="41"/>
        <v>1.4769421367487592</v>
      </c>
      <c r="L105" s="9">
        <f t="shared" ca="1" si="42"/>
        <v>1.4714998915494231</v>
      </c>
      <c r="M105" s="9">
        <f t="shared" ca="1" si="43"/>
        <v>1.6995158834029018</v>
      </c>
      <c r="N105" s="9">
        <f t="shared" ca="1" si="44"/>
        <v>1.7160110777403104</v>
      </c>
      <c r="O105" s="9">
        <f t="shared" ca="1" si="45"/>
        <v>1.6575988297024298</v>
      </c>
      <c r="P105" s="9">
        <f t="shared" ca="1" si="46"/>
        <v>1.6598680461213251</v>
      </c>
      <c r="Q105" s="9">
        <f t="shared" ca="1" si="47"/>
        <v>1.5856672006026828</v>
      </c>
      <c r="R105" s="9">
        <f t="shared" ca="1" si="48"/>
        <v>1.5108359310712205</v>
      </c>
      <c r="S105" s="9">
        <f t="shared" ca="1" si="49"/>
        <v>1.3648492764363744</v>
      </c>
      <c r="T105" s="9">
        <f t="shared" ca="1" si="50"/>
        <v>1.2941518239866798</v>
      </c>
      <c r="U105" s="9">
        <f t="shared" ca="1" si="51"/>
        <v>1.2861415597170662</v>
      </c>
      <c r="V105" s="9">
        <f t="shared" ca="1" si="52"/>
        <v>1.2615369853213021</v>
      </c>
      <c r="W105" s="9">
        <f t="shared" ca="1" si="53"/>
        <v>1.388233828892063</v>
      </c>
      <c r="X105" s="9">
        <f t="shared" ca="1" si="54"/>
        <v>1.4709417199735562</v>
      </c>
      <c r="Y105" s="9">
        <f t="shared" ca="1" si="55"/>
        <v>1.6051620634040358</v>
      </c>
      <c r="Z105" s="9">
        <f t="shared" ca="1" si="56"/>
        <v>1.6407175667444607</v>
      </c>
      <c r="AA105" s="9">
        <f t="shared" ca="1" si="57"/>
        <v>1.8058191999702287</v>
      </c>
      <c r="AB105" s="9">
        <f t="shared" ca="1" si="58"/>
        <v>1.7309629124759225</v>
      </c>
      <c r="AC105" s="9">
        <f t="shared" ca="1" si="59"/>
        <v>1.5357691296537019</v>
      </c>
      <c r="AD105" s="9">
        <f t="shared" ca="1" si="60"/>
        <v>1.459559326582853</v>
      </c>
      <c r="AE105" s="9">
        <f t="shared" ca="1" si="61"/>
        <v>1.2504388541537892</v>
      </c>
      <c r="AF105" s="9">
        <f t="shared" ca="1" si="62"/>
        <v>1.3183909423066946</v>
      </c>
      <c r="AG105" s="9">
        <f t="shared" ca="1" si="62"/>
        <v>1.246553500137872</v>
      </c>
      <c r="AH105" s="9">
        <f t="shared" ca="1" si="62"/>
        <v>1.2900212808928513</v>
      </c>
    </row>
    <row r="106" spans="1:39" x14ac:dyDescent="0.3">
      <c r="A106" s="41" t="str">
        <f t="shared" si="31"/>
        <v>TOT</v>
      </c>
      <c r="B106" s="9">
        <f t="shared" ca="1" si="32"/>
        <v>1.5149408857109303</v>
      </c>
      <c r="C106" s="9">
        <f t="shared" ca="1" si="33"/>
        <v>1.4106831437630631</v>
      </c>
      <c r="D106" s="9">
        <f t="shared" ca="1" si="34"/>
        <v>1.4727970237922052</v>
      </c>
      <c r="E106" s="9">
        <f t="shared" ca="1" si="35"/>
        <v>1.4136941653986279</v>
      </c>
      <c r="F106" s="9">
        <f t="shared" ca="1" si="36"/>
        <v>1.3489208050092614</v>
      </c>
      <c r="G106" s="9">
        <f t="shared" ca="1" si="37"/>
        <v>1.2248575103125912</v>
      </c>
      <c r="H106" s="9">
        <f t="shared" ca="1" si="38"/>
        <v>1.300654683844235</v>
      </c>
      <c r="I106" s="9">
        <f t="shared" ca="1" si="39"/>
        <v>1.2521791081139444</v>
      </c>
      <c r="J106" s="9">
        <f t="shared" ca="1" si="40"/>
        <v>1.3853321506593161</v>
      </c>
      <c r="K106" s="9">
        <f t="shared" ca="1" si="41"/>
        <v>1.2405066231054378</v>
      </c>
      <c r="L106" s="9">
        <f t="shared" ca="1" si="42"/>
        <v>1.3753403717520989</v>
      </c>
      <c r="M106" s="9">
        <f t="shared" ca="1" si="43"/>
        <v>1.3543577948932077</v>
      </c>
      <c r="N106" s="9">
        <f t="shared" ca="1" si="44"/>
        <v>1.3260443404501376</v>
      </c>
      <c r="O106" s="9">
        <f t="shared" ca="1" si="45"/>
        <v>1.3812175880795474</v>
      </c>
      <c r="P106" s="9">
        <f t="shared" ca="1" si="46"/>
        <v>1.2791039152520005</v>
      </c>
      <c r="Q106" s="9">
        <f t="shared" ca="1" si="47"/>
        <v>1.329782027035894</v>
      </c>
      <c r="R106" s="9">
        <f t="shared" ca="1" si="48"/>
        <v>1.2591905289808747</v>
      </c>
      <c r="S106" s="9">
        <f t="shared" ca="1" si="49"/>
        <v>1.3072449735633311</v>
      </c>
      <c r="T106" s="9">
        <f t="shared" ca="1" si="50"/>
        <v>1.4419563580332404</v>
      </c>
      <c r="U106" s="9">
        <f t="shared" ca="1" si="51"/>
        <v>1.3491689570020526</v>
      </c>
      <c r="V106" s="9">
        <f t="shared" ca="1" si="52"/>
        <v>1.3834383945069433</v>
      </c>
      <c r="W106" s="9">
        <f t="shared" ca="1" si="53"/>
        <v>1.3287826343220079</v>
      </c>
      <c r="X106" s="9">
        <f t="shared" ca="1" si="54"/>
        <v>1.3493699089517788</v>
      </c>
      <c r="Y106" s="9">
        <f t="shared" ca="1" si="55"/>
        <v>1.3347893660011001</v>
      </c>
      <c r="Z106" s="9">
        <f t="shared" ca="1" si="56"/>
        <v>1.206019900747562</v>
      </c>
      <c r="AA106" s="9">
        <f t="shared" ca="1" si="57"/>
        <v>1.3617438559182922</v>
      </c>
      <c r="AB106" s="9">
        <f t="shared" ca="1" si="58"/>
        <v>1.2562493578169229</v>
      </c>
      <c r="AC106" s="9">
        <f t="shared" ca="1" si="59"/>
        <v>1.3646118424810856</v>
      </c>
      <c r="AD106" s="9">
        <f t="shared" ca="1" si="60"/>
        <v>1.3707309256288969</v>
      </c>
      <c r="AE106" s="9">
        <f t="shared" ca="1" si="61"/>
        <v>1.4844779156064931</v>
      </c>
      <c r="AF106" s="9">
        <f t="shared" ca="1" si="62"/>
        <v>1.5040256205457236</v>
      </c>
      <c r="AG106" s="9">
        <f t="shared" ca="1" si="62"/>
        <v>1.3835418836272406</v>
      </c>
      <c r="AH106" s="9">
        <f t="shared" ca="1" si="62"/>
        <v>1.4200942202979367</v>
      </c>
    </row>
    <row r="107" spans="1:39" x14ac:dyDescent="0.3">
      <c r="A107" s="41" t="str">
        <f t="shared" si="31"/>
        <v>WAT</v>
      </c>
      <c r="B107" s="9">
        <f t="shared" ca="1" si="32"/>
        <v>1.2646015446443319</v>
      </c>
      <c r="C107" s="9">
        <f t="shared" ca="1" si="33"/>
        <v>1.1355040237080087</v>
      </c>
      <c r="D107" s="9">
        <f t="shared" ca="1" si="34"/>
        <v>1.1950970398215059</v>
      </c>
      <c r="E107" s="9">
        <f t="shared" ca="1" si="35"/>
        <v>1.0426923035418221</v>
      </c>
      <c r="F107" s="9">
        <f t="shared" ca="1" si="36"/>
        <v>1.1273737745601633</v>
      </c>
      <c r="G107" s="9">
        <f t="shared" ca="1" si="37"/>
        <v>1.0543703294589319</v>
      </c>
      <c r="H107" s="9">
        <f t="shared" ca="1" si="38"/>
        <v>1.1342904192227112</v>
      </c>
      <c r="I107" s="9">
        <f t="shared" ca="1" si="39"/>
        <v>1.238146178293636</v>
      </c>
      <c r="J107" s="9">
        <f t="shared" ca="1" si="40"/>
        <v>1.2023207333513566</v>
      </c>
      <c r="K107" s="9">
        <f t="shared" ca="1" si="41"/>
        <v>1.1841973014548777</v>
      </c>
      <c r="L107" s="9">
        <f t="shared" ca="1" si="42"/>
        <v>1.1487846140578404</v>
      </c>
      <c r="M107" s="9">
        <f t="shared" ca="1" si="43"/>
        <v>1.0836572828296389</v>
      </c>
      <c r="N107" s="9">
        <f t="shared" ca="1" si="44"/>
        <v>1.0698126273061044</v>
      </c>
      <c r="O107" s="9">
        <f t="shared" ca="1" si="45"/>
        <v>0.97709591980798205</v>
      </c>
      <c r="P107" s="9">
        <f t="shared" ca="1" si="46"/>
        <v>1.1481249208272575</v>
      </c>
      <c r="Q107" s="9">
        <f t="shared" ca="1" si="47"/>
        <v>1.1965146852550266</v>
      </c>
      <c r="R107" s="9">
        <f t="shared" ca="1" si="48"/>
        <v>1.1382785853100885</v>
      </c>
      <c r="S107" s="9">
        <f t="shared" ca="1" si="49"/>
        <v>1.2569010165026289</v>
      </c>
      <c r="T107" s="9">
        <f t="shared" ca="1" si="50"/>
        <v>1.300146863385397</v>
      </c>
      <c r="U107" s="9">
        <f t="shared" ca="1" si="51"/>
        <v>1.3768544750557534</v>
      </c>
      <c r="V107" s="9">
        <f t="shared" ca="1" si="52"/>
        <v>1.2096721133871304</v>
      </c>
      <c r="W107" s="9">
        <f t="shared" ca="1" si="53"/>
        <v>1.1470076032692835</v>
      </c>
      <c r="X107" s="9">
        <f t="shared" ca="1" si="54"/>
        <v>1.1240950960122038</v>
      </c>
      <c r="Y107" s="9">
        <f t="shared" ca="1" si="55"/>
        <v>1.0597952861697746</v>
      </c>
      <c r="Z107" s="9">
        <f t="shared" ca="1" si="56"/>
        <v>1.0378734421079867</v>
      </c>
      <c r="AA107" s="9">
        <f t="shared" ca="1" si="57"/>
        <v>0.978745446548697</v>
      </c>
      <c r="AB107" s="9">
        <f t="shared" ca="1" si="58"/>
        <v>1.0564807076848586</v>
      </c>
      <c r="AC107" s="9">
        <f t="shared" ca="1" si="59"/>
        <v>1.0530681158737998</v>
      </c>
      <c r="AD107" s="9">
        <f t="shared" ca="1" si="60"/>
        <v>1.178653880065154</v>
      </c>
      <c r="AE107" s="9">
        <f t="shared" ca="1" si="61"/>
        <v>1.30940430196547</v>
      </c>
      <c r="AF107" s="9">
        <f t="shared" ca="1" si="62"/>
        <v>1.3114410007468784</v>
      </c>
      <c r="AG107" s="9">
        <f t="shared" ca="1" si="62"/>
        <v>1.332213641231627</v>
      </c>
      <c r="AH107" s="9">
        <f t="shared" ca="1" si="62"/>
        <v>1.2526103407964251</v>
      </c>
    </row>
    <row r="108" spans="1:39" x14ac:dyDescent="0.3">
      <c r="A108" s="41" t="str">
        <f t="shared" si="31"/>
        <v>WHU</v>
      </c>
      <c r="B108" s="9">
        <f t="shared" ca="1" si="32"/>
        <v>1.2902096884593917</v>
      </c>
      <c r="C108" s="9">
        <f t="shared" ca="1" si="33"/>
        <v>1.3080922581105534</v>
      </c>
      <c r="D108" s="9">
        <f t="shared" ca="1" si="34"/>
        <v>1.3924305585422128</v>
      </c>
      <c r="E108" s="9">
        <f t="shared" ca="1" si="35"/>
        <v>1.3675799199792931</v>
      </c>
      <c r="F108" s="9">
        <f t="shared" ca="1" si="36"/>
        <v>1.269911870994322</v>
      </c>
      <c r="G108" s="9">
        <f t="shared" ca="1" si="37"/>
        <v>1.3465221058494594</v>
      </c>
      <c r="H108" s="9">
        <f t="shared" ca="1" si="38"/>
        <v>1.3147632518885375</v>
      </c>
      <c r="I108" s="9">
        <f t="shared" ca="1" si="39"/>
        <v>1.358196373636761</v>
      </c>
      <c r="J108" s="9">
        <f t="shared" ca="1" si="40"/>
        <v>1.2195710907879782</v>
      </c>
      <c r="K108" s="9">
        <f t="shared" ca="1" si="41"/>
        <v>1.2003101207299312</v>
      </c>
      <c r="L108" s="9">
        <f t="shared" ca="1" si="42"/>
        <v>1.2524294248157253</v>
      </c>
      <c r="M108" s="9">
        <f t="shared" ca="1" si="43"/>
        <v>1.1117532360948406</v>
      </c>
      <c r="N108" s="9">
        <f t="shared" ca="1" si="44"/>
        <v>1.1273462663758085</v>
      </c>
      <c r="O108" s="9">
        <f t="shared" ca="1" si="45"/>
        <v>1.0585490178584076</v>
      </c>
      <c r="P108" s="9">
        <f t="shared" ca="1" si="46"/>
        <v>1.1493310987750409</v>
      </c>
      <c r="Q108" s="9">
        <f t="shared" ca="1" si="47"/>
        <v>1.3203656722622799</v>
      </c>
      <c r="R108" s="9">
        <f t="shared" ca="1" si="48"/>
        <v>1.1971423297123509</v>
      </c>
      <c r="S108" s="9">
        <f t="shared" ca="1" si="49"/>
        <v>1.2464424523363191</v>
      </c>
      <c r="T108" s="9">
        <f t="shared" ca="1" si="50"/>
        <v>1.2135661766285832</v>
      </c>
      <c r="U108" s="9">
        <f t="shared" ca="1" si="51"/>
        <v>1.306221988798518</v>
      </c>
      <c r="V108" s="9">
        <f t="shared" ca="1" si="52"/>
        <v>1.2127094137766494</v>
      </c>
      <c r="W108" s="9">
        <f t="shared" ca="1" si="53"/>
        <v>1.0290240446553376</v>
      </c>
      <c r="X108" s="9">
        <f t="shared" ca="1" si="54"/>
        <v>1.1490849657461386</v>
      </c>
      <c r="Y108" s="9">
        <f t="shared" ca="1" si="55"/>
        <v>1.1019018359997685</v>
      </c>
      <c r="Z108" s="9">
        <f t="shared" ca="1" si="56"/>
        <v>1.1536762138275389</v>
      </c>
      <c r="AA108" s="9">
        <f t="shared" ca="1" si="57"/>
        <v>1.0483842063406941</v>
      </c>
      <c r="AB108" s="9">
        <f t="shared" ca="1" si="58"/>
        <v>1.1136268863815906</v>
      </c>
      <c r="AC108" s="9">
        <f t="shared" ca="1" si="59"/>
        <v>1.2067077541716462</v>
      </c>
      <c r="AD108" s="9">
        <f t="shared" ca="1" si="60"/>
        <v>1.1858485940673051</v>
      </c>
      <c r="AE108" s="9">
        <f t="shared" ca="1" si="61"/>
        <v>1.2163399026361756</v>
      </c>
      <c r="AF108" s="9">
        <f t="shared" ca="1" si="62"/>
        <v>1.2822350216872496</v>
      </c>
      <c r="AG108" s="9">
        <f t="shared" ca="1" si="62"/>
        <v>1.2475707593761276</v>
      </c>
      <c r="AH108" s="9">
        <f t="shared" ca="1" si="62"/>
        <v>1.4182214578490244</v>
      </c>
    </row>
    <row r="109" spans="1:39" x14ac:dyDescent="0.3">
      <c r="A109" s="41" t="str">
        <f t="shared" si="31"/>
        <v>WOL</v>
      </c>
      <c r="B109" s="9">
        <f t="shared" ca="1" si="32"/>
        <v>1.2723394117695821</v>
      </c>
      <c r="C109" s="9">
        <f t="shared" ca="1" si="33"/>
        <v>1.4082937104096054</v>
      </c>
      <c r="D109" s="9">
        <f t="shared" ca="1" si="34"/>
        <v>1.3266109409702351</v>
      </c>
      <c r="E109" s="9">
        <f t="shared" ca="1" si="35"/>
        <v>1.3507114305399794</v>
      </c>
      <c r="F109" s="9">
        <f t="shared" ca="1" si="36"/>
        <v>1.4213856714838959</v>
      </c>
      <c r="G109" s="9">
        <f t="shared" ca="1" si="37"/>
        <v>1.4095730647381346</v>
      </c>
      <c r="H109" s="9">
        <f t="shared" ca="1" si="38"/>
        <v>1.620098210602376</v>
      </c>
      <c r="I109" s="9">
        <f t="shared" ca="1" si="39"/>
        <v>1.550453422502013</v>
      </c>
      <c r="J109" s="9">
        <f t="shared" ca="1" si="40"/>
        <v>1.6558632650784728</v>
      </c>
      <c r="K109" s="9">
        <f t="shared" ca="1" si="41"/>
        <v>1.7297167738931973</v>
      </c>
      <c r="L109" s="9">
        <f t="shared" ca="1" si="42"/>
        <v>1.693179352740839</v>
      </c>
      <c r="M109" s="9">
        <f t="shared" ca="1" si="43"/>
        <v>1.7711228592191028</v>
      </c>
      <c r="N109" s="9">
        <f t="shared" ca="1" si="44"/>
        <v>1.5973713298327923</v>
      </c>
      <c r="O109" s="9">
        <f t="shared" ca="1" si="45"/>
        <v>1.5767099666138409</v>
      </c>
      <c r="P109" s="9">
        <f t="shared" ca="1" si="46"/>
        <v>1.4661702210621561</v>
      </c>
      <c r="Q109" s="9">
        <f t="shared" ca="1" si="47"/>
        <v>1.290795397526616</v>
      </c>
      <c r="R109" s="9">
        <f t="shared" ca="1" si="48"/>
        <v>1.4485761909046024</v>
      </c>
      <c r="S109" s="9">
        <f t="shared" ca="1" si="49"/>
        <v>1.3681867295311962</v>
      </c>
      <c r="T109" s="9">
        <f t="shared" ca="1" si="50"/>
        <v>1.3323940497517202</v>
      </c>
      <c r="U109" s="9">
        <f t="shared" ca="1" si="51"/>
        <v>1.2690993931887296</v>
      </c>
      <c r="V109" s="9">
        <f t="shared" ca="1" si="52"/>
        <v>1.3822729003973508</v>
      </c>
      <c r="W109" s="9">
        <f t="shared" ca="1" si="53"/>
        <v>1.5400746670096155</v>
      </c>
      <c r="X109" s="9">
        <f t="shared" ca="1" si="54"/>
        <v>1.3638406183298903</v>
      </c>
      <c r="Y109" s="9">
        <f t="shared" ca="1" si="55"/>
        <v>1.4717960536725603</v>
      </c>
      <c r="Z109" s="9">
        <f t="shared" ca="1" si="56"/>
        <v>1.519352515359353</v>
      </c>
      <c r="AA109" s="9">
        <f t="shared" ca="1" si="57"/>
        <v>1.719077616233041</v>
      </c>
      <c r="AB109" s="9">
        <f t="shared" ca="1" si="58"/>
        <v>1.7461775052428388</v>
      </c>
      <c r="AC109" s="9">
        <f t="shared" ca="1" si="59"/>
        <v>1.6935508872070963</v>
      </c>
      <c r="AD109" s="9">
        <f t="shared" ca="1" si="60"/>
        <v>1.6693835169290423</v>
      </c>
      <c r="AE109" s="9">
        <f t="shared" ca="1" si="61"/>
        <v>1.6183890083515295</v>
      </c>
      <c r="AF109" s="9">
        <f t="shared" ca="1" si="62"/>
        <v>1.5528164970363063</v>
      </c>
      <c r="AG109" s="9">
        <f t="shared" ca="1" si="62"/>
        <v>1.5090391626435664</v>
      </c>
      <c r="AH109" s="9">
        <f t="shared" ca="1" si="62"/>
        <v>1.3770504582017573</v>
      </c>
    </row>
    <row r="111" spans="1:39" x14ac:dyDescent="0.3">
      <c r="A111" s="59" t="s">
        <v>0</v>
      </c>
      <c r="B111" s="59">
        <v>1</v>
      </c>
      <c r="C111" s="59">
        <v>2</v>
      </c>
      <c r="D111" s="59">
        <v>3</v>
      </c>
      <c r="E111" s="59">
        <v>4</v>
      </c>
      <c r="F111" s="59">
        <v>5</v>
      </c>
      <c r="G111" s="59">
        <v>6</v>
      </c>
      <c r="H111" s="59">
        <v>7</v>
      </c>
      <c r="I111" s="59">
        <v>8</v>
      </c>
      <c r="J111" s="59">
        <v>9</v>
      </c>
      <c r="K111" s="59">
        <v>10</v>
      </c>
      <c r="L111" s="59">
        <v>11</v>
      </c>
      <c r="M111" s="59">
        <v>12</v>
      </c>
      <c r="N111" s="59">
        <v>13</v>
      </c>
      <c r="O111" s="59">
        <v>14</v>
      </c>
      <c r="P111" s="59">
        <v>15</v>
      </c>
      <c r="Q111" s="59">
        <v>16</v>
      </c>
      <c r="R111" s="59">
        <v>17</v>
      </c>
      <c r="S111" s="59">
        <v>18</v>
      </c>
      <c r="T111" s="59">
        <v>19</v>
      </c>
      <c r="U111" s="59">
        <v>20</v>
      </c>
      <c r="V111" s="59">
        <v>21</v>
      </c>
      <c r="W111" s="59">
        <v>22</v>
      </c>
      <c r="X111" s="59">
        <v>23</v>
      </c>
      <c r="Y111" s="59">
        <v>24</v>
      </c>
      <c r="Z111" s="59">
        <v>25</v>
      </c>
      <c r="AA111" s="59">
        <v>26</v>
      </c>
      <c r="AB111" s="59">
        <v>27</v>
      </c>
      <c r="AC111" s="59">
        <v>28</v>
      </c>
      <c r="AD111" s="59">
        <v>29</v>
      </c>
      <c r="AE111" s="59">
        <v>30</v>
      </c>
      <c r="AF111" s="33">
        <v>31</v>
      </c>
      <c r="AG111" s="59">
        <v>32</v>
      </c>
      <c r="AH111" s="59">
        <v>33</v>
      </c>
      <c r="AI111" s="59">
        <v>34</v>
      </c>
      <c r="AJ111" s="59">
        <v>35</v>
      </c>
      <c r="AK111" s="59">
        <v>36</v>
      </c>
      <c r="AL111" s="59">
        <v>37</v>
      </c>
      <c r="AM111" s="59">
        <v>38</v>
      </c>
    </row>
    <row r="112" spans="1:39" x14ac:dyDescent="0.3">
      <c r="A112" s="41" t="str">
        <f>$A90</f>
        <v>ARS</v>
      </c>
      <c r="B112" s="9">
        <f t="shared" ref="B112:AH112" ca="1" si="63">AVERAGE(B68:G68)</f>
        <v>106.78746142382413</v>
      </c>
      <c r="C112" s="9">
        <f t="shared" ca="1" si="63"/>
        <v>99.485233135124602</v>
      </c>
      <c r="D112" s="9">
        <f t="shared" ca="1" si="63"/>
        <v>103.83688505712196</v>
      </c>
      <c r="E112" s="9">
        <f t="shared" ca="1" si="63"/>
        <v>106.01789798377081</v>
      </c>
      <c r="F112" s="9">
        <f t="shared" ca="1" si="63"/>
        <v>107.38889927276603</v>
      </c>
      <c r="G112" s="9">
        <f t="shared" ca="1" si="63"/>
        <v>106.07834796780834</v>
      </c>
      <c r="H112" s="9">
        <f t="shared" ca="1" si="63"/>
        <v>92.866614078130169</v>
      </c>
      <c r="I112" s="9">
        <f t="shared" ca="1" si="63"/>
        <v>100.48314043581256</v>
      </c>
      <c r="J112" s="9">
        <f t="shared" ca="1" si="63"/>
        <v>97.054283786746694</v>
      </c>
      <c r="K112" s="9">
        <f t="shared" ca="1" si="63"/>
        <v>103.89699943466444</v>
      </c>
      <c r="L112" s="9">
        <f t="shared" ca="1" si="63"/>
        <v>104.12393379489531</v>
      </c>
      <c r="M112" s="9">
        <f t="shared" ca="1" si="63"/>
        <v>103.23307612059347</v>
      </c>
      <c r="N112" s="9">
        <f t="shared" ca="1" si="63"/>
        <v>103.7494418494317</v>
      </c>
      <c r="O112" s="9">
        <f t="shared" ca="1" si="63"/>
        <v>102.58342695267076</v>
      </c>
      <c r="P112" s="9">
        <f t="shared" ca="1" si="63"/>
        <v>97.732168218954257</v>
      </c>
      <c r="Q112" s="9">
        <f t="shared" ca="1" si="63"/>
        <v>92.238298839923743</v>
      </c>
      <c r="R112" s="9">
        <f t="shared" ca="1" si="63"/>
        <v>88.509071973517521</v>
      </c>
      <c r="S112" s="9">
        <f t="shared" ca="1" si="63"/>
        <v>90.693026720245271</v>
      </c>
      <c r="T112" s="9">
        <f t="shared" ca="1" si="63"/>
        <v>88.496715459809892</v>
      </c>
      <c r="U112" s="9">
        <f t="shared" ca="1" si="63"/>
        <v>84.936272978175694</v>
      </c>
      <c r="V112" s="9">
        <f t="shared" ca="1" si="63"/>
        <v>94.257375594909035</v>
      </c>
      <c r="W112" s="9">
        <f t="shared" ca="1" si="63"/>
        <v>96.545599093784986</v>
      </c>
      <c r="X112" s="9">
        <f t="shared" ca="1" si="63"/>
        <v>91.780170573958358</v>
      </c>
      <c r="Y112" s="9">
        <f t="shared" ca="1" si="63"/>
        <v>99.978572410404112</v>
      </c>
      <c r="Z112" s="9">
        <f t="shared" ca="1" si="63"/>
        <v>104.79768484551137</v>
      </c>
      <c r="AA112" s="9">
        <f t="shared" ca="1" si="63"/>
        <v>106.03724561620909</v>
      </c>
      <c r="AB112" s="9">
        <f t="shared" ca="1" si="63"/>
        <v>105.69755904330907</v>
      </c>
      <c r="AC112" s="9">
        <f t="shared" ca="1" si="63"/>
        <v>101.00250076174285</v>
      </c>
      <c r="AD112" s="9">
        <f t="shared" ca="1" si="63"/>
        <v>105.79532892643051</v>
      </c>
      <c r="AE112" s="9">
        <f t="shared" ca="1" si="63"/>
        <v>96.613364145065646</v>
      </c>
      <c r="AF112" s="9">
        <f t="shared" ca="1" si="63"/>
        <v>93.513443552467962</v>
      </c>
      <c r="AG112" s="9">
        <f t="shared" ca="1" si="63"/>
        <v>99.200645551819605</v>
      </c>
      <c r="AH112" s="9">
        <f t="shared" ca="1" si="63"/>
        <v>95.599853280253043</v>
      </c>
    </row>
    <row r="113" spans="1:34" x14ac:dyDescent="0.3">
      <c r="A113" s="41" t="str">
        <f t="shared" ref="A113:A131" si="64">$A91</f>
        <v>AVL</v>
      </c>
      <c r="B113" s="9">
        <f t="shared" ref="B113:B131" ca="1" si="65">AVERAGE(B69:G69)</f>
        <v>108.53181351123868</v>
      </c>
      <c r="C113" s="9">
        <f t="shared" ref="C113:C131" ca="1" si="66">AVERAGE(C69:H69)</f>
        <v>111.5561381834035</v>
      </c>
      <c r="D113" s="9">
        <f t="shared" ref="D113:D131" ca="1" si="67">AVERAGE(D69:I69)</f>
        <v>108.12728153433763</v>
      </c>
      <c r="E113" s="9">
        <f t="shared" ref="E113:E131" ca="1" si="68">AVERAGE(E69:J69)</f>
        <v>111.33292741449218</v>
      </c>
      <c r="F113" s="9">
        <f t="shared" ref="F113:F131" ca="1" si="69">AVERAGE(F69:K69)</f>
        <v>106.56749889466555</v>
      </c>
      <c r="G113" s="9">
        <f t="shared" ref="G113:G131" ca="1" si="70">AVERAGE(G69:L69)</f>
        <v>95.703414592315667</v>
      </c>
      <c r="H113" s="9">
        <f t="shared" ref="H113:H131" ca="1" si="71">AVERAGE(H69:M69)</f>
        <v>91.548223486574614</v>
      </c>
      <c r="I113" s="9">
        <f t="shared" ref="I113:I131" ca="1" si="72">AVERAGE(I69:N69)</f>
        <v>96.940862642522916</v>
      </c>
      <c r="J113" s="9">
        <f t="shared" ref="J113:J131" ca="1" si="73">AVERAGE(J69:O69)</f>
        <v>89.916559731650707</v>
      </c>
      <c r="K113" s="9">
        <f t="shared" ref="K113:K131" ca="1" si="74">AVERAGE(K69:P69)</f>
        <v>81.529360847200778</v>
      </c>
      <c r="L113" s="9">
        <f t="shared" ref="L113:L131" ca="1" si="75">AVERAGE(L69:Q69)</f>
        <v>86.322189011888426</v>
      </c>
      <c r="M113" s="9">
        <f t="shared" ref="M113:M131" ca="1" si="76">AVERAGE(M69:R69)</f>
        <v>86.147480405911026</v>
      </c>
      <c r="N113" s="9">
        <f t="shared" ref="N113:N131" ca="1" si="77">AVERAGE(N69:S69)</f>
        <v>93.601640438582919</v>
      </c>
      <c r="O113" s="9">
        <f t="shared" ref="O113:O131" ca="1" si="78">AVERAGE(O69:T69)</f>
        <v>93.261953865682869</v>
      </c>
      <c r="P113" s="9">
        <f t="shared" ref="P113:P131" ca="1" si="79">AVERAGE(P69:U69)</f>
        <v>97.340154008909693</v>
      </c>
      <c r="Q113" s="9">
        <f t="shared" ref="Q113:Q131" ca="1" si="80">AVERAGE(Q69:V69)</f>
        <v>100.55435138591564</v>
      </c>
      <c r="R113" s="9">
        <f t="shared" ref="R113:R131" ca="1" si="81">AVERAGE(R69:W69)</f>
        <v>98.204831611886277</v>
      </c>
      <c r="S113" s="9">
        <f t="shared" ref="S113:S131" ca="1" si="82">AVERAGE(S69:X69)</f>
        <v>101.47946081046138</v>
      </c>
      <c r="T113" s="9">
        <f t="shared" ref="T113:T131" ca="1" si="83">AVERAGE(T69:Y69)</f>
        <v>101.41660240220138</v>
      </c>
      <c r="U113" s="9">
        <f t="shared" ref="U113:U131" ca="1" si="84">AVERAGE(U69:Z69)</f>
        <v>96.71265364213383</v>
      </c>
      <c r="V113" s="9">
        <f t="shared" ref="V113:V131" ca="1" si="85">AVERAGE(V69:AA69)</f>
        <v>98.964656009222779</v>
      </c>
      <c r="W113" s="9">
        <f t="shared" ref="W113:W131" ca="1" si="86">AVERAGE(W69:AB69)</f>
        <v>100.2042167799205</v>
      </c>
      <c r="X113" s="9">
        <f t="shared" ref="X113:X131" ca="1" si="87">AVERAGE(X69:AC69)</f>
        <v>102.38817152664825</v>
      </c>
      <c r="Y113" s="9">
        <f t="shared" ref="Y113:Y131" ca="1" si="88">AVERAGE(Y69:AD69)</f>
        <v>99.249004623138106</v>
      </c>
      <c r="Z113" s="9">
        <f t="shared" ref="Z113:Z131" ca="1" si="89">AVERAGE(Z69:AE69)</f>
        <v>93.868380850871389</v>
      </c>
      <c r="AA113" s="9">
        <f t="shared" ref="AA113:AA131" ca="1" si="90">AVERAGE(AA69:AF69)</f>
        <v>94.720097678649438</v>
      </c>
      <c r="AB113" s="9">
        <f t="shared" ref="AB113:AB131" ca="1" si="91">AVERAGE(AB69:AG69)</f>
        <v>91.157544006602805</v>
      </c>
      <c r="AC113" s="9">
        <f t="shared" ref="AC113:AC131" ca="1" si="92">AVERAGE(AC69:AH69)</f>
        <v>86.067256168782521</v>
      </c>
      <c r="AD113" s="9">
        <f t="shared" ref="AD113:AD131" ca="1" si="93">AVERAGE(AD69:AI69)</f>
        <v>84.575711365788223</v>
      </c>
      <c r="AE113" s="9">
        <f t="shared" ref="AE113:AE131" ca="1" si="94">AVERAGE(AE69:AJ69)</f>
        <v>90.921098031220751</v>
      </c>
      <c r="AF113" s="9">
        <f t="shared" ref="AF113:AH131" ca="1" si="95">AVERAGE(AF69:AK69)</f>
        <v>90.620236716781747</v>
      </c>
      <c r="AG113" s="9">
        <f t="shared" ca="1" si="95"/>
        <v>91.164224173368225</v>
      </c>
      <c r="AH113" s="9">
        <f t="shared" ca="1" si="95"/>
        <v>96.32471349464096</v>
      </c>
    </row>
    <row r="114" spans="1:34" x14ac:dyDescent="0.3">
      <c r="A114" s="41" t="str">
        <f t="shared" si="64"/>
        <v>BOU</v>
      </c>
      <c r="B114" s="9">
        <f t="shared" ca="1" si="65"/>
        <v>95.465670222359151</v>
      </c>
      <c r="C114" s="9">
        <f t="shared" ca="1" si="66"/>
        <v>103.66407205880489</v>
      </c>
      <c r="D114" s="9">
        <f t="shared" ca="1" si="67"/>
        <v>98.164797740219811</v>
      </c>
      <c r="E114" s="9">
        <f t="shared" ca="1" si="68"/>
        <v>107.44246679724152</v>
      </c>
      <c r="F114" s="9">
        <f t="shared" ca="1" si="69"/>
        <v>110.16484980658988</v>
      </c>
      <c r="G114" s="9">
        <f t="shared" ca="1" si="70"/>
        <v>107.87662630771392</v>
      </c>
      <c r="H114" s="9">
        <f t="shared" ca="1" si="71"/>
        <v>111.04922484642843</v>
      </c>
      <c r="I114" s="9">
        <f t="shared" ca="1" si="72"/>
        <v>101.55772593755677</v>
      </c>
      <c r="J114" s="9">
        <f t="shared" ca="1" si="73"/>
        <v>100.31735147258111</v>
      </c>
      <c r="K114" s="9">
        <f t="shared" ca="1" si="74"/>
        <v>93.361802544727766</v>
      </c>
      <c r="L114" s="9">
        <f t="shared" ca="1" si="75"/>
        <v>90.67866584629185</v>
      </c>
      <c r="M114" s="9">
        <f t="shared" ca="1" si="76"/>
        <v>87.785336340872433</v>
      </c>
      <c r="N114" s="9">
        <f t="shared" ca="1" si="77"/>
        <v>86.584615690113651</v>
      </c>
      <c r="O114" s="9">
        <f t="shared" ca="1" si="78"/>
        <v>91.663182597130515</v>
      </c>
      <c r="P114" s="9">
        <f t="shared" ca="1" si="79"/>
        <v>93.080983668743201</v>
      </c>
      <c r="Q114" s="9">
        <f t="shared" ca="1" si="80"/>
        <v>96.810210535149409</v>
      </c>
      <c r="R114" s="9">
        <f t="shared" ca="1" si="81"/>
        <v>102.96881503978091</v>
      </c>
      <c r="S114" s="9">
        <f t="shared" ca="1" si="82"/>
        <v>110.31724634837178</v>
      </c>
      <c r="T114" s="9">
        <f t="shared" ca="1" si="83"/>
        <v>112.27880919716233</v>
      </c>
      <c r="U114" s="9">
        <f t="shared" ca="1" si="84"/>
        <v>119.00014447543298</v>
      </c>
      <c r="V114" s="9">
        <f t="shared" ca="1" si="85"/>
        <v>115.72551527685788</v>
      </c>
      <c r="W114" s="9">
        <f t="shared" ca="1" si="86"/>
        <v>110.6874460966033</v>
      </c>
      <c r="X114" s="9">
        <f t="shared" ca="1" si="87"/>
        <v>105.30682232433657</v>
      </c>
      <c r="Y114" s="9">
        <f t="shared" ca="1" si="88"/>
        <v>97.32186132562903</v>
      </c>
      <c r="Z114" s="9">
        <f t="shared" ca="1" si="89"/>
        <v>96.959994638208755</v>
      </c>
      <c r="AA114" s="9">
        <f t="shared" ca="1" si="90"/>
        <v>82.554809939662633</v>
      </c>
      <c r="AB114" s="9">
        <f t="shared" ca="1" si="91"/>
        <v>92.828601894738128</v>
      </c>
      <c r="AC114" s="9">
        <f t="shared" ca="1" si="92"/>
        <v>89.938532915450878</v>
      </c>
      <c r="AD114" s="9">
        <f t="shared" ca="1" si="93"/>
        <v>94.095691248610933</v>
      </c>
      <c r="AE114" s="9">
        <f t="shared" ca="1" si="94"/>
        <v>99.282660274442904</v>
      </c>
      <c r="AF114" s="9">
        <f t="shared" ca="1" si="95"/>
        <v>91.014939248440911</v>
      </c>
      <c r="AG114" s="9">
        <f t="shared" ca="1" si="95"/>
        <v>98.469099281112833</v>
      </c>
      <c r="AH114" s="9">
        <f t="shared" ca="1" si="95"/>
        <v>88.847135349940501</v>
      </c>
    </row>
    <row r="115" spans="1:34" x14ac:dyDescent="0.3">
      <c r="A115" s="41" t="str">
        <f t="shared" si="64"/>
        <v>BRI</v>
      </c>
      <c r="B115" s="9">
        <f t="shared" ca="1" si="65"/>
        <v>106.15952285591923</v>
      </c>
      <c r="C115" s="9">
        <f t="shared" ca="1" si="66"/>
        <v>101.75719431497372</v>
      </c>
      <c r="D115" s="9">
        <f t="shared" ca="1" si="67"/>
        <v>95.828249078148701</v>
      </c>
      <c r="E115" s="9">
        <f t="shared" ca="1" si="68"/>
        <v>98.028554469802927</v>
      </c>
      <c r="F115" s="9">
        <f t="shared" ca="1" si="69"/>
        <v>103.45249630307063</v>
      </c>
      <c r="G115" s="9">
        <f t="shared" ca="1" si="70"/>
        <v>108.50544888611891</v>
      </c>
      <c r="H115" s="9">
        <f t="shared" ca="1" si="71"/>
        <v>101.20322059741942</v>
      </c>
      <c r="I115" s="9">
        <f t="shared" ca="1" si="72"/>
        <v>105.75365993313471</v>
      </c>
      <c r="J115" s="9">
        <f t="shared" ca="1" si="73"/>
        <v>98.462799334983686</v>
      </c>
      <c r="K115" s="9">
        <f t="shared" ca="1" si="74"/>
        <v>92.963525016398606</v>
      </c>
      <c r="L115" s="9">
        <f t="shared" ca="1" si="75"/>
        <v>90.87374924809103</v>
      </c>
      <c r="M115" s="9">
        <f t="shared" ca="1" si="76"/>
        <v>83.918200320237688</v>
      </c>
      <c r="N115" s="9">
        <f t="shared" ca="1" si="77"/>
        <v>87.978946230932706</v>
      </c>
      <c r="O115" s="9">
        <f t="shared" ca="1" si="78"/>
        <v>86.829818258711995</v>
      </c>
      <c r="P115" s="9">
        <f t="shared" ca="1" si="79"/>
        <v>98.24363590648538</v>
      </c>
      <c r="Q115" s="9">
        <f t="shared" ca="1" si="80"/>
        <v>96.099122652889491</v>
      </c>
      <c r="R115" s="9">
        <f t="shared" ca="1" si="81"/>
        <v>95.203656677337051</v>
      </c>
      <c r="S115" s="9">
        <f t="shared" ca="1" si="82"/>
        <v>105.57229640775806</v>
      </c>
      <c r="T115" s="9">
        <f t="shared" ca="1" si="83"/>
        <v>107.96206195798446</v>
      </c>
      <c r="U115" s="9">
        <f t="shared" ca="1" si="84"/>
        <v>112.81301715175039</v>
      </c>
      <c r="V115" s="9">
        <f t="shared" ca="1" si="85"/>
        <v>109.91352554123473</v>
      </c>
      <c r="W115" s="9">
        <f t="shared" ca="1" si="86"/>
        <v>108.96083620289257</v>
      </c>
      <c r="X115" s="9">
        <f t="shared" ca="1" si="87"/>
        <v>114.78985713948684</v>
      </c>
      <c r="Y115" s="9">
        <f t="shared" ca="1" si="88"/>
        <v>100.38467244094072</v>
      </c>
      <c r="Z115" s="9">
        <f t="shared" ca="1" si="89"/>
        <v>101.78037672530525</v>
      </c>
      <c r="AA115" s="9">
        <f t="shared" ca="1" si="90"/>
        <v>95.208055699641861</v>
      </c>
      <c r="AB115" s="9">
        <f t="shared" ca="1" si="91"/>
        <v>90.223588857920205</v>
      </c>
      <c r="AC115" s="9">
        <f t="shared" ca="1" si="92"/>
        <v>96.027536929978893</v>
      </c>
      <c r="AD115" s="9">
        <f t="shared" ca="1" si="93"/>
        <v>89.721396575458826</v>
      </c>
      <c r="AE115" s="9">
        <f t="shared" ca="1" si="94"/>
        <v>91.435821414415628</v>
      </c>
      <c r="AF115" s="9">
        <f t="shared" ca="1" si="95"/>
        <v>87.719235419114625</v>
      </c>
      <c r="AG115" s="9">
        <f t="shared" ca="1" si="95"/>
        <v>97.857565079125195</v>
      </c>
      <c r="AH115" s="9">
        <f t="shared" ca="1" si="95"/>
        <v>98.178432950711695</v>
      </c>
    </row>
    <row r="116" spans="1:34" x14ac:dyDescent="0.3">
      <c r="A116" s="41" t="str">
        <f t="shared" si="64"/>
        <v>BUR</v>
      </c>
      <c r="B116" s="9">
        <f t="shared" ca="1" si="65"/>
        <v>98.509387724532985</v>
      </c>
      <c r="C116" s="9">
        <f t="shared" ca="1" si="66"/>
        <v>100.70969311618721</v>
      </c>
      <c r="D116" s="9">
        <f t="shared" ca="1" si="67"/>
        <v>101.24956029201235</v>
      </c>
      <c r="E116" s="9">
        <f t="shared" ca="1" si="68"/>
        <v>102.44301110088031</v>
      </c>
      <c r="F116" s="9">
        <f t="shared" ca="1" si="69"/>
        <v>103.22099183324508</v>
      </c>
      <c r="G116" s="9">
        <f t="shared" ca="1" si="70"/>
        <v>99.946362634669995</v>
      </c>
      <c r="H116" s="9">
        <f t="shared" ca="1" si="71"/>
        <v>101.05105016082179</v>
      </c>
      <c r="I116" s="9">
        <f t="shared" ca="1" si="72"/>
        <v>95.312418554711982</v>
      </c>
      <c r="J116" s="9">
        <f t="shared" ca="1" si="73"/>
        <v>98.156197747446242</v>
      </c>
      <c r="K116" s="9">
        <f t="shared" ca="1" si="74"/>
        <v>98.677171777535079</v>
      </c>
      <c r="L116" s="9">
        <f t="shared" ca="1" si="75"/>
        <v>99.581310566155295</v>
      </c>
      <c r="M116" s="9">
        <f t="shared" ca="1" si="76"/>
        <v>109.85510252123082</v>
      </c>
      <c r="N116" s="9">
        <f t="shared" ca="1" si="77"/>
        <v>104.04646623501147</v>
      </c>
      <c r="O116" s="9">
        <f t="shared" ca="1" si="78"/>
        <v>101.84044895450135</v>
      </c>
      <c r="P116" s="9">
        <f t="shared" ca="1" si="79"/>
        <v>96.708446262891144</v>
      </c>
      <c r="Q116" s="9">
        <f t="shared" ca="1" si="80"/>
        <v>109.39920612248049</v>
      </c>
      <c r="R116" s="9">
        <f t="shared" ca="1" si="81"/>
        <v>105.99789475898588</v>
      </c>
      <c r="S116" s="9">
        <f t="shared" ca="1" si="82"/>
        <v>98.730058903093493</v>
      </c>
      <c r="T116" s="9">
        <f t="shared" ca="1" si="83"/>
        <v>92.279547442172046</v>
      </c>
      <c r="U116" s="9">
        <f t="shared" ca="1" si="84"/>
        <v>98.25358032474135</v>
      </c>
      <c r="V116" s="9">
        <f t="shared" ca="1" si="85"/>
        <v>99.814008967025586</v>
      </c>
      <c r="W116" s="9">
        <f t="shared" ca="1" si="86"/>
        <v>95.699617503407026</v>
      </c>
      <c r="X116" s="9">
        <f t="shared" ca="1" si="87"/>
        <v>103.32597418982522</v>
      </c>
      <c r="Y116" s="9">
        <f t="shared" ca="1" si="88"/>
        <v>105.4298657621443</v>
      </c>
      <c r="Z116" s="9">
        <f t="shared" ca="1" si="89"/>
        <v>104.86334853545331</v>
      </c>
      <c r="AA116" s="9">
        <f t="shared" ca="1" si="90"/>
        <v>104.57080073958973</v>
      </c>
      <c r="AB116" s="9">
        <f t="shared" ca="1" si="91"/>
        <v>104.64008228274037</v>
      </c>
      <c r="AC116" s="9">
        <f t="shared" ca="1" si="92"/>
        <v>98.247668633497355</v>
      </c>
      <c r="AD116" s="9">
        <f t="shared" ca="1" si="93"/>
        <v>98.873578504339704</v>
      </c>
      <c r="AE116" s="9">
        <f t="shared" ca="1" si="94"/>
        <v>91.582717906188648</v>
      </c>
      <c r="AF116" s="9">
        <f t="shared" ca="1" si="95"/>
        <v>94.916883971148778</v>
      </c>
      <c r="AG116" s="9">
        <f t="shared" ca="1" si="95"/>
        <v>94.387518932598553</v>
      </c>
      <c r="AH116" s="9">
        <f t="shared" ca="1" si="95"/>
        <v>98.251678126194179</v>
      </c>
    </row>
    <row r="117" spans="1:34" x14ac:dyDescent="0.3">
      <c r="A117" s="41" t="str">
        <f t="shared" si="64"/>
        <v>CHE</v>
      </c>
      <c r="B117" s="9">
        <f t="shared" ca="1" si="65"/>
        <v>86.237219437285333</v>
      </c>
      <c r="C117" s="9">
        <f t="shared" ca="1" si="66"/>
        <v>94.300289924016568</v>
      </c>
      <c r="D117" s="9">
        <f t="shared" ca="1" si="67"/>
        <v>94.203608736004924</v>
      </c>
      <c r="E117" s="9">
        <f t="shared" ca="1" si="68"/>
        <v>98.673452619021717</v>
      </c>
      <c r="F117" s="9">
        <f t="shared" ca="1" si="69"/>
        <v>97.502775687613948</v>
      </c>
      <c r="G117" s="9">
        <f t="shared" ca="1" si="70"/>
        <v>101.41860950583028</v>
      </c>
      <c r="H117" s="9">
        <f t="shared" ca="1" si="71"/>
        <v>107.72474986035031</v>
      </c>
      <c r="I117" s="9">
        <f t="shared" ca="1" si="72"/>
        <v>99.095162146928075</v>
      </c>
      <c r="J117" s="9">
        <f t="shared" ca="1" si="73"/>
        <v>107.22468014408385</v>
      </c>
      <c r="K117" s="9">
        <f t="shared" ca="1" si="74"/>
        <v>110.29808437375146</v>
      </c>
      <c r="L117" s="9">
        <f t="shared" ca="1" si="75"/>
        <v>109.28019825718091</v>
      </c>
      <c r="M117" s="9">
        <f t="shared" ca="1" si="76"/>
        <v>115.65515767389216</v>
      </c>
      <c r="N117" s="9">
        <f t="shared" ca="1" si="77"/>
        <v>111.03113684035709</v>
      </c>
      <c r="O117" s="9">
        <f t="shared" ca="1" si="78"/>
        <v>119.21418042473051</v>
      </c>
      <c r="P117" s="9">
        <f t="shared" ca="1" si="79"/>
        <v>111.2725901083413</v>
      </c>
      <c r="Q117" s="9">
        <f t="shared" ca="1" si="80"/>
        <v>101.20002312217326</v>
      </c>
      <c r="R117" s="9">
        <f t="shared" ca="1" si="81"/>
        <v>105.42934789739728</v>
      </c>
      <c r="S117" s="9">
        <f t="shared" ca="1" si="82"/>
        <v>102.27841662615872</v>
      </c>
      <c r="T117" s="9">
        <f t="shared" ca="1" si="83"/>
        <v>107.04744940566879</v>
      </c>
      <c r="U117" s="9">
        <f t="shared" ca="1" si="84"/>
        <v>100.78674018186484</v>
      </c>
      <c r="V117" s="9">
        <f t="shared" ca="1" si="85"/>
        <v>99.038383858814043</v>
      </c>
      <c r="W117" s="9">
        <f t="shared" ca="1" si="86"/>
        <v>100.8736023317412</v>
      </c>
      <c r="X117" s="9">
        <f t="shared" ca="1" si="87"/>
        <v>101.2226061547219</v>
      </c>
      <c r="Y117" s="9">
        <f t="shared" ca="1" si="88"/>
        <v>98.777802472599106</v>
      </c>
      <c r="Z117" s="9">
        <f t="shared" ca="1" si="89"/>
        <v>100.74841847664975</v>
      </c>
      <c r="AA117" s="9">
        <f t="shared" ca="1" si="90"/>
        <v>101.26939250673858</v>
      </c>
      <c r="AB117" s="9">
        <f t="shared" ca="1" si="91"/>
        <v>106.62832955857969</v>
      </c>
      <c r="AC117" s="9">
        <f t="shared" ca="1" si="92"/>
        <v>107.85179499768635</v>
      </c>
      <c r="AD117" s="9">
        <f t="shared" ca="1" si="93"/>
        <v>105.60019482990054</v>
      </c>
      <c r="AE117" s="9">
        <f t="shared" ca="1" si="94"/>
        <v>101.96312506213735</v>
      </c>
      <c r="AF117" s="9">
        <f t="shared" ca="1" si="95"/>
        <v>103.30075353378972</v>
      </c>
      <c r="AG117" s="9">
        <f t="shared" ca="1" si="95"/>
        <v>100.46330428198712</v>
      </c>
      <c r="AH117" s="9">
        <f t="shared" ca="1" si="95"/>
        <v>95.302814960714386</v>
      </c>
    </row>
    <row r="118" spans="1:34" x14ac:dyDescent="0.3">
      <c r="A118" s="41" t="str">
        <f t="shared" si="64"/>
        <v>CRY</v>
      </c>
      <c r="B118" s="9">
        <f t="shared" ca="1" si="65"/>
        <v>95.858592180911913</v>
      </c>
      <c r="C118" s="9">
        <f t="shared" ca="1" si="66"/>
        <v>102.15562779532421</v>
      </c>
      <c r="D118" s="9">
        <f t="shared" ca="1" si="67"/>
        <v>108.86341111605253</v>
      </c>
      <c r="E118" s="9">
        <f t="shared" ca="1" si="68"/>
        <v>110.7402022800198</v>
      </c>
      <c r="F118" s="9">
        <f t="shared" ca="1" si="69"/>
        <v>100.49020868721477</v>
      </c>
      <c r="G118" s="9">
        <f t="shared" ca="1" si="70"/>
        <v>101.6393366594355</v>
      </c>
      <c r="H118" s="9">
        <f t="shared" ca="1" si="71"/>
        <v>98.547559423447652</v>
      </c>
      <c r="I118" s="9">
        <f t="shared" ca="1" si="72"/>
        <v>88.788162647249621</v>
      </c>
      <c r="J118" s="9">
        <f t="shared" ca="1" si="73"/>
        <v>83.750093466995011</v>
      </c>
      <c r="K118" s="9">
        <f t="shared" ca="1" si="74"/>
        <v>92.326461862965786</v>
      </c>
      <c r="L118" s="9">
        <f t="shared" ca="1" si="75"/>
        <v>92.087104575441046</v>
      </c>
      <c r="M118" s="9">
        <f t="shared" ca="1" si="76"/>
        <v>95.923864124175665</v>
      </c>
      <c r="N118" s="9">
        <f t="shared" ca="1" si="77"/>
        <v>103.55022081059383</v>
      </c>
      <c r="O118" s="9">
        <f t="shared" ca="1" si="78"/>
        <v>114.41430511294369</v>
      </c>
      <c r="P118" s="9">
        <f t="shared" ca="1" si="79"/>
        <v>115.65386588364144</v>
      </c>
      <c r="Q118" s="9">
        <f t="shared" ca="1" si="80"/>
        <v>112.22500923457557</v>
      </c>
      <c r="R118" s="9">
        <f t="shared" ca="1" si="81"/>
        <v>115.99302483663473</v>
      </c>
      <c r="S118" s="9">
        <f t="shared" ca="1" si="82"/>
        <v>107.36343712321248</v>
      </c>
      <c r="T118" s="9">
        <f t="shared" ca="1" si="83"/>
        <v>107.67773519219539</v>
      </c>
      <c r="U118" s="9">
        <f t="shared" ca="1" si="84"/>
        <v>99.479333355749631</v>
      </c>
      <c r="V118" s="9">
        <f t="shared" ca="1" si="85"/>
        <v>97.221886468481344</v>
      </c>
      <c r="W118" s="9">
        <f t="shared" ca="1" si="86"/>
        <v>101.69173035149815</v>
      </c>
      <c r="X118" s="9">
        <f t="shared" ca="1" si="87"/>
        <v>98.340498643600768</v>
      </c>
      <c r="Y118" s="9">
        <f t="shared" ca="1" si="88"/>
        <v>106.46068381971418</v>
      </c>
      <c r="Z118" s="9">
        <f t="shared" ca="1" si="89"/>
        <v>105.29466892295322</v>
      </c>
      <c r="AA118" s="9">
        <f t="shared" ca="1" si="90"/>
        <v>100.27326492442289</v>
      </c>
      <c r="AB118" s="9">
        <f t="shared" ca="1" si="91"/>
        <v>104.50258969964689</v>
      </c>
      <c r="AC118" s="9">
        <f t="shared" ca="1" si="92"/>
        <v>94.364260039636349</v>
      </c>
      <c r="AD118" s="9">
        <f t="shared" ca="1" si="93"/>
        <v>92.042320179403433</v>
      </c>
      <c r="AE118" s="9">
        <f t="shared" ca="1" si="94"/>
        <v>94.305483979317657</v>
      </c>
      <c r="AF118" s="9">
        <f t="shared" ca="1" si="95"/>
        <v>90.424173626096945</v>
      </c>
      <c r="AG118" s="9">
        <f t="shared" ca="1" si="95"/>
        <v>91.547198038942767</v>
      </c>
      <c r="AH118" s="9">
        <f t="shared" ca="1" si="95"/>
        <v>91.775892911317797</v>
      </c>
    </row>
    <row r="119" spans="1:34" x14ac:dyDescent="0.3">
      <c r="A119" s="41" t="str">
        <f t="shared" si="64"/>
        <v>EVE</v>
      </c>
      <c r="B119" s="9">
        <f t="shared" ca="1" si="65"/>
        <v>104.21674710970031</v>
      </c>
      <c r="C119" s="9">
        <f t="shared" ca="1" si="66"/>
        <v>101.89462698053198</v>
      </c>
      <c r="D119" s="9">
        <f t="shared" ca="1" si="67"/>
        <v>97.231028010396827</v>
      </c>
      <c r="E119" s="9">
        <f t="shared" ca="1" si="68"/>
        <v>99.673344008200971</v>
      </c>
      <c r="F119" s="9">
        <f t="shared" ca="1" si="69"/>
        <v>101.40067920732044</v>
      </c>
      <c r="G119" s="9">
        <f t="shared" ca="1" si="70"/>
        <v>101.28037025671472</v>
      </c>
      <c r="H119" s="9">
        <f t="shared" ca="1" si="71"/>
        <v>101.34925409600469</v>
      </c>
      <c r="I119" s="9">
        <f t="shared" ca="1" si="72"/>
        <v>110.62692315302638</v>
      </c>
      <c r="J119" s="9">
        <f t="shared" ca="1" si="73"/>
        <v>109.09267130761758</v>
      </c>
      <c r="K119" s="9">
        <f t="shared" ca="1" si="74"/>
        <v>95.872865472641479</v>
      </c>
      <c r="L119" s="9">
        <f t="shared" ca="1" si="75"/>
        <v>93.550925612408562</v>
      </c>
      <c r="M119" s="9">
        <f t="shared" ca="1" si="76"/>
        <v>87.220723102092833</v>
      </c>
      <c r="N119" s="9">
        <f t="shared" ca="1" si="77"/>
        <v>90.937309097393836</v>
      </c>
      <c r="O119" s="9">
        <f t="shared" ca="1" si="78"/>
        <v>85.884356514345583</v>
      </c>
      <c r="P119" s="9">
        <f t="shared" ca="1" si="79"/>
        <v>91.830767669166605</v>
      </c>
      <c r="Q119" s="9">
        <f t="shared" ca="1" si="80"/>
        <v>92.224908530310927</v>
      </c>
      <c r="R119" s="9">
        <f t="shared" ca="1" si="81"/>
        <v>98.114934839886487</v>
      </c>
      <c r="S119" s="9">
        <f t="shared" ca="1" si="82"/>
        <v>106.04307299942832</v>
      </c>
      <c r="T119" s="9">
        <f t="shared" ca="1" si="83"/>
        <v>109.69100404803136</v>
      </c>
      <c r="U119" s="9">
        <f t="shared" ca="1" si="84"/>
        <v>107.66769655331746</v>
      </c>
      <c r="V119" s="9">
        <f t="shared" ca="1" si="85"/>
        <v>108.06667206392892</v>
      </c>
      <c r="W119" s="9">
        <f t="shared" ca="1" si="86"/>
        <v>112.95074672137149</v>
      </c>
      <c r="X119" s="9">
        <f t="shared" ca="1" si="87"/>
        <v>107.456877342341</v>
      </c>
      <c r="Y119" s="9">
        <f t="shared" ca="1" si="88"/>
        <v>99.204610785080447</v>
      </c>
      <c r="Z119" s="9">
        <f t="shared" ca="1" si="89"/>
        <v>89.105527435982367</v>
      </c>
      <c r="AA119" s="9">
        <f t="shared" ca="1" si="90"/>
        <v>92.051630203627724</v>
      </c>
      <c r="AB119" s="9">
        <f t="shared" ca="1" si="91"/>
        <v>88.576737342313393</v>
      </c>
      <c r="AC119" s="9">
        <f t="shared" ca="1" si="92"/>
        <v>87.336362877337749</v>
      </c>
      <c r="AD119" s="9">
        <f t="shared" ca="1" si="93"/>
        <v>92.383688127319417</v>
      </c>
      <c r="AE119" s="9">
        <f t="shared" ca="1" si="94"/>
        <v>92.870182850048579</v>
      </c>
      <c r="AF119" s="9">
        <f t="shared" ca="1" si="95"/>
        <v>106.04267042881429</v>
      </c>
      <c r="AG119" s="9">
        <f t="shared" ca="1" si="95"/>
        <v>100.2387223567556</v>
      </c>
      <c r="AH119" s="9">
        <f t="shared" ca="1" si="95"/>
        <v>106.46557097869704</v>
      </c>
    </row>
    <row r="120" spans="1:34" x14ac:dyDescent="0.3">
      <c r="A120" s="41" t="str">
        <f t="shared" si="64"/>
        <v>LEI</v>
      </c>
      <c r="B120" s="9">
        <f t="shared" ca="1" si="65"/>
        <v>89.815667257537811</v>
      </c>
      <c r="C120" s="9">
        <f t="shared" ca="1" si="66"/>
        <v>98.542165213157702</v>
      </c>
      <c r="D120" s="9">
        <f t="shared" ca="1" si="67"/>
        <v>97.905635523041056</v>
      </c>
      <c r="E120" s="9">
        <f t="shared" ca="1" si="68"/>
        <v>102.78678832216826</v>
      </c>
      <c r="F120" s="9">
        <f t="shared" ca="1" si="69"/>
        <v>96.463258512215191</v>
      </c>
      <c r="G120" s="9">
        <f t="shared" ca="1" si="70"/>
        <v>100.6621698053508</v>
      </c>
      <c r="H120" s="9">
        <f t="shared" ca="1" si="71"/>
        <v>102.17818304032106</v>
      </c>
      <c r="I120" s="9">
        <f t="shared" ca="1" si="72"/>
        <v>95.179020283820648</v>
      </c>
      <c r="J120" s="9">
        <f t="shared" ca="1" si="73"/>
        <v>100.99710297823266</v>
      </c>
      <c r="K120" s="9">
        <f t="shared" ca="1" si="74"/>
        <v>102.44926328971434</v>
      </c>
      <c r="L120" s="9">
        <f t="shared" ca="1" si="75"/>
        <v>108.136465289066</v>
      </c>
      <c r="M120" s="9">
        <f t="shared" ca="1" si="76"/>
        <v>115.09201421691937</v>
      </c>
      <c r="N120" s="9">
        <f t="shared" ca="1" si="77"/>
        <v>106.67928124494235</v>
      </c>
      <c r="O120" s="9">
        <f t="shared" ca="1" si="78"/>
        <v>103.57936065234468</v>
      </c>
      <c r="P120" s="9">
        <f t="shared" ca="1" si="79"/>
        <v>106.65007420530981</v>
      </c>
      <c r="Q120" s="9">
        <f t="shared" ca="1" si="80"/>
        <v>106.3986345445869</v>
      </c>
      <c r="R120" s="9">
        <f t="shared" ca="1" si="81"/>
        <v>104.19832915293266</v>
      </c>
      <c r="S120" s="9">
        <f t="shared" ca="1" si="82"/>
        <v>95.933937911230942</v>
      </c>
      <c r="T120" s="9">
        <f t="shared" ca="1" si="83"/>
        <v>108.75960288506273</v>
      </c>
      <c r="U120" s="9">
        <f t="shared" ca="1" si="84"/>
        <v>109.53758361742747</v>
      </c>
      <c r="V120" s="9">
        <f t="shared" ca="1" si="85"/>
        <v>101.77181178289612</v>
      </c>
      <c r="W120" s="9">
        <f t="shared" ca="1" si="86"/>
        <v>96.346374658163938</v>
      </c>
      <c r="X120" s="9">
        <f t="shared" ca="1" si="87"/>
        <v>95.754151211353744</v>
      </c>
      <c r="Y120" s="9">
        <f t="shared" ca="1" si="88"/>
        <v>107.43163325562311</v>
      </c>
      <c r="Z120" s="9">
        <f t="shared" ca="1" si="89"/>
        <v>99.250685651709134</v>
      </c>
      <c r="AA120" s="9">
        <f t="shared" ca="1" si="90"/>
        <v>105.14071196128471</v>
      </c>
      <c r="AB120" s="9">
        <f t="shared" ca="1" si="91"/>
        <v>106.85052849899091</v>
      </c>
      <c r="AC120" s="9">
        <f t="shared" ca="1" si="92"/>
        <v>112.67494113433459</v>
      </c>
      <c r="AD120" s="9">
        <f t="shared" ca="1" si="93"/>
        <v>109.96819565421396</v>
      </c>
      <c r="AE120" s="9">
        <f t="shared" ca="1" si="94"/>
        <v>101.85115609157877</v>
      </c>
      <c r="AF120" s="9">
        <f t="shared" ca="1" si="95"/>
        <v>101.83370185904698</v>
      </c>
      <c r="AG120" s="9">
        <f t="shared" ca="1" si="95"/>
        <v>96.847814338091652</v>
      </c>
      <c r="AH120" s="9">
        <f t="shared" ca="1" si="95"/>
        <v>97.544832583075717</v>
      </c>
    </row>
    <row r="121" spans="1:34" x14ac:dyDescent="0.3">
      <c r="A121" s="41" t="str">
        <f t="shared" si="64"/>
        <v>LIV</v>
      </c>
      <c r="B121" s="9">
        <f t="shared" ca="1" si="65"/>
        <v>106.55882299963758</v>
      </c>
      <c r="C121" s="9">
        <f t="shared" ca="1" si="66"/>
        <v>96.62471761746211</v>
      </c>
      <c r="D121" s="9">
        <f t="shared" ca="1" si="67"/>
        <v>96.721398805473768</v>
      </c>
      <c r="E121" s="9">
        <f t="shared" ca="1" si="68"/>
        <v>88.87518306018778</v>
      </c>
      <c r="F121" s="9">
        <f t="shared" ca="1" si="69"/>
        <v>92.315316591216273</v>
      </c>
      <c r="G121" s="9">
        <f t="shared" ca="1" si="70"/>
        <v>90.638001546663872</v>
      </c>
      <c r="H121" s="9">
        <f t="shared" ca="1" si="71"/>
        <v>92.838921108349851</v>
      </c>
      <c r="I121" s="9">
        <f t="shared" ca="1" si="72"/>
        <v>95.817477562671968</v>
      </c>
      <c r="J121" s="9">
        <f t="shared" ca="1" si="73"/>
        <v>99.654237111406587</v>
      </c>
      <c r="K121" s="9">
        <f t="shared" ca="1" si="74"/>
        <v>104.5116617179833</v>
      </c>
      <c r="L121" s="9">
        <f t="shared" ca="1" si="75"/>
        <v>104.63197066858898</v>
      </c>
      <c r="M121" s="9">
        <f t="shared" ca="1" si="76"/>
        <v>102.36880686867475</v>
      </c>
      <c r="N121" s="9">
        <f t="shared" ca="1" si="77"/>
        <v>108.4201538642493</v>
      </c>
      <c r="O121" s="9">
        <f t="shared" ca="1" si="78"/>
        <v>105.57705970499215</v>
      </c>
      <c r="P121" s="9">
        <f t="shared" ca="1" si="79"/>
        <v>100.28163805653003</v>
      </c>
      <c r="Q121" s="9">
        <f t="shared" ca="1" si="80"/>
        <v>99.484959360648361</v>
      </c>
      <c r="R121" s="9">
        <f t="shared" ca="1" si="81"/>
        <v>96.111630865502832</v>
      </c>
      <c r="S121" s="9">
        <f t="shared" ca="1" si="82"/>
        <v>91.127164023781162</v>
      </c>
      <c r="T121" s="9">
        <f t="shared" ca="1" si="83"/>
        <v>83.361392189249813</v>
      </c>
      <c r="U121" s="9">
        <f t="shared" ca="1" si="84"/>
        <v>89.622101413053755</v>
      </c>
      <c r="V121" s="9">
        <f t="shared" ca="1" si="85"/>
        <v>93.878755485656825</v>
      </c>
      <c r="W121" s="9">
        <f t="shared" ca="1" si="86"/>
        <v>102.07715732210255</v>
      </c>
      <c r="X121" s="9">
        <f t="shared" ca="1" si="87"/>
        <v>103.07817449955344</v>
      </c>
      <c r="Y121" s="9">
        <f t="shared" ca="1" si="88"/>
        <v>110.96213295179081</v>
      </c>
      <c r="Z121" s="9">
        <f t="shared" ca="1" si="89"/>
        <v>112.67194948949697</v>
      </c>
      <c r="AA121" s="9">
        <f t="shared" ca="1" si="90"/>
        <v>112.75662693112554</v>
      </c>
      <c r="AB121" s="9">
        <f t="shared" ca="1" si="91"/>
        <v>105.16580679356235</v>
      </c>
      <c r="AC121" s="9">
        <f t="shared" ca="1" si="92"/>
        <v>107.4742100699782</v>
      </c>
      <c r="AD121" s="9">
        <f t="shared" ca="1" si="93"/>
        <v>107.89099396413997</v>
      </c>
      <c r="AE121" s="9">
        <f t="shared" ca="1" si="94"/>
        <v>103.53934204214262</v>
      </c>
      <c r="AF121" s="9">
        <f t="shared" ca="1" si="95"/>
        <v>105.98471661017749</v>
      </c>
      <c r="AG121" s="9">
        <f t="shared" ca="1" si="95"/>
        <v>100.45655698802221</v>
      </c>
      <c r="AH121" s="9">
        <f t="shared" ca="1" si="95"/>
        <v>108.32530250341271</v>
      </c>
    </row>
    <row r="122" spans="1:34" x14ac:dyDescent="0.3">
      <c r="A122" s="41" t="str">
        <f t="shared" si="64"/>
        <v>MCI</v>
      </c>
      <c r="B122" s="9">
        <f t="shared" ca="1" si="65"/>
        <v>112.71832338572493</v>
      </c>
      <c r="C122" s="9">
        <f t="shared" ca="1" si="66"/>
        <v>106.66236808889975</v>
      </c>
      <c r="D122" s="9">
        <f t="shared" ca="1" si="67"/>
        <v>103.09981441685316</v>
      </c>
      <c r="E122" s="9">
        <f t="shared" ca="1" si="68"/>
        <v>100.84821424906734</v>
      </c>
      <c r="F122" s="9">
        <f t="shared" ca="1" si="69"/>
        <v>107.35269478589272</v>
      </c>
      <c r="G122" s="9">
        <f t="shared" ca="1" si="70"/>
        <v>107.94491823270293</v>
      </c>
      <c r="H122" s="9">
        <f t="shared" ca="1" si="71"/>
        <v>99.430592195445215</v>
      </c>
      <c r="I122" s="9">
        <f t="shared" ca="1" si="72"/>
        <v>99.731453509884162</v>
      </c>
      <c r="J122" s="9">
        <f t="shared" ca="1" si="73"/>
        <v>104.26603296031455</v>
      </c>
      <c r="K122" s="9">
        <f t="shared" ca="1" si="74"/>
        <v>102.95719064646617</v>
      </c>
      <c r="L122" s="9">
        <f t="shared" ca="1" si="75"/>
        <v>90.958840730610277</v>
      </c>
      <c r="M122" s="9">
        <f t="shared" ca="1" si="76"/>
        <v>87.659871803679451</v>
      </c>
      <c r="N122" s="9">
        <f t="shared" ca="1" si="77"/>
        <v>92.846840829511436</v>
      </c>
      <c r="O122" s="9">
        <f t="shared" ca="1" si="78"/>
        <v>90.836162977366243</v>
      </c>
      <c r="P122" s="9">
        <f t="shared" ca="1" si="79"/>
        <v>87.594680599361766</v>
      </c>
      <c r="Q122" s="9">
        <f t="shared" ca="1" si="80"/>
        <v>89.562036226651216</v>
      </c>
      <c r="R122" s="9">
        <f t="shared" ca="1" si="81"/>
        <v>96.809666868287124</v>
      </c>
      <c r="S122" s="9">
        <f t="shared" ca="1" si="82"/>
        <v>100.19331323684651</v>
      </c>
      <c r="T122" s="9">
        <f t="shared" ca="1" si="83"/>
        <v>97.187357137663369</v>
      </c>
      <c r="U122" s="9">
        <f t="shared" ca="1" si="84"/>
        <v>100.10217377842879</v>
      </c>
      <c r="V122" s="9">
        <f t="shared" ca="1" si="85"/>
        <v>108.30057561487455</v>
      </c>
      <c r="W122" s="9">
        <f t="shared" ca="1" si="86"/>
        <v>104.79896814217629</v>
      </c>
      <c r="X122" s="9">
        <f t="shared" ca="1" si="87"/>
        <v>102.82835213812564</v>
      </c>
      <c r="Y122" s="9">
        <f t="shared" ca="1" si="88"/>
        <v>95.127148338814678</v>
      </c>
      <c r="Z122" s="9">
        <f t="shared" ca="1" si="89"/>
        <v>100.0083011379419</v>
      </c>
      <c r="AA122" s="9">
        <f t="shared" ca="1" si="90"/>
        <v>96.6069897744473</v>
      </c>
      <c r="AB122" s="9">
        <f t="shared" ca="1" si="91"/>
        <v>85.742905472097434</v>
      </c>
      <c r="AC122" s="9">
        <f t="shared" ca="1" si="92"/>
        <v>88.516718088203959</v>
      </c>
      <c r="AD122" s="9">
        <f t="shared" ca="1" si="93"/>
        <v>92.164649136806986</v>
      </c>
      <c r="AE122" s="9">
        <f t="shared" ca="1" si="94"/>
        <v>96.659633174195577</v>
      </c>
      <c r="AF122" s="9">
        <f t="shared" ca="1" si="95"/>
        <v>101.01128509619292</v>
      </c>
      <c r="AG122" s="9">
        <f t="shared" ca="1" si="95"/>
        <v>105.41361363713843</v>
      </c>
      <c r="AH122" s="9">
        <f t="shared" ca="1" si="95"/>
        <v>115.17301041333651</v>
      </c>
    </row>
    <row r="123" spans="1:34" x14ac:dyDescent="0.3">
      <c r="A123" s="41" t="str">
        <f t="shared" si="64"/>
        <v>MUN</v>
      </c>
      <c r="B123" s="9">
        <f t="shared" ca="1" si="65"/>
        <v>95.68912305692065</v>
      </c>
      <c r="C123" s="9">
        <f t="shared" ca="1" si="66"/>
        <v>101.36229462505095</v>
      </c>
      <c r="D123" s="9">
        <f t="shared" ca="1" si="67"/>
        <v>108.50215658873994</v>
      </c>
      <c r="E123" s="9">
        <f t="shared" ca="1" si="68"/>
        <v>102.1960162342199</v>
      </c>
      <c r="F123" s="9">
        <f t="shared" ca="1" si="69"/>
        <v>105.09068939510712</v>
      </c>
      <c r="G123" s="9">
        <f t="shared" ca="1" si="70"/>
        <v>107.31488991803191</v>
      </c>
      <c r="H123" s="9">
        <f t="shared" ca="1" si="71"/>
        <v>107.44982224522131</v>
      </c>
      <c r="I123" s="9">
        <f t="shared" ca="1" si="72"/>
        <v>100.82396133874886</v>
      </c>
      <c r="J123" s="9">
        <f t="shared" ca="1" si="73"/>
        <v>108.08928407360598</v>
      </c>
      <c r="K123" s="9">
        <f t="shared" ca="1" si="74"/>
        <v>113.0244231391308</v>
      </c>
      <c r="L123" s="9">
        <f t="shared" ca="1" si="75"/>
        <v>105.43360300156759</v>
      </c>
      <c r="M123" s="9">
        <f t="shared" ca="1" si="76"/>
        <v>103.84051614722286</v>
      </c>
      <c r="N123" s="9">
        <f t="shared" ca="1" si="77"/>
        <v>99.855645803718446</v>
      </c>
      <c r="O123" s="9">
        <f t="shared" ca="1" si="78"/>
        <v>110.12943775879394</v>
      </c>
      <c r="P123" s="9">
        <f t="shared" ca="1" si="79"/>
        <v>98.451955714524559</v>
      </c>
      <c r="Q123" s="9">
        <f t="shared" ca="1" si="80"/>
        <v>96.439310634960364</v>
      </c>
      <c r="R123" s="9">
        <f t="shared" ca="1" si="81"/>
        <v>108.16028808264036</v>
      </c>
      <c r="S123" s="9">
        <f t="shared" ca="1" si="82"/>
        <v>102.34220538822836</v>
      </c>
      <c r="T123" s="9">
        <f t="shared" ca="1" si="83"/>
        <v>104.36551288294226</v>
      </c>
      <c r="U123" s="9">
        <f t="shared" ca="1" si="84"/>
        <v>95.639014927322364</v>
      </c>
      <c r="V123" s="9">
        <f t="shared" ca="1" si="85"/>
        <v>92.424817550316433</v>
      </c>
      <c r="W123" s="9">
        <f t="shared" ca="1" si="86"/>
        <v>95.660928068987275</v>
      </c>
      <c r="X123" s="9">
        <f t="shared" ca="1" si="87"/>
        <v>86.378650710714979</v>
      </c>
      <c r="Y123" s="9">
        <f t="shared" ca="1" si="88"/>
        <v>89.216099962517589</v>
      </c>
      <c r="Z123" s="9">
        <f t="shared" ca="1" si="89"/>
        <v>86.19177529035278</v>
      </c>
      <c r="AA123" s="9">
        <f t="shared" ca="1" si="90"/>
        <v>87.484872362778688</v>
      </c>
      <c r="AB123" s="9">
        <f t="shared" ca="1" si="91"/>
        <v>92.303984797885974</v>
      </c>
      <c r="AC123" s="9">
        <f t="shared" ca="1" si="92"/>
        <v>95.203476408401627</v>
      </c>
      <c r="AD123" s="9">
        <f t="shared" ca="1" si="93"/>
        <v>103.14812529502156</v>
      </c>
      <c r="AE123" s="9">
        <f t="shared" ca="1" si="94"/>
        <v>108.88786048873665</v>
      </c>
      <c r="AF123" s="9">
        <f t="shared" ca="1" si="95"/>
        <v>110.00958881609638</v>
      </c>
      <c r="AG123" s="9">
        <f t="shared" ca="1" si="95"/>
        <v>118.20799065254214</v>
      </c>
      <c r="AH123" s="9">
        <f t="shared" ca="1" si="95"/>
        <v>115.06882374903199</v>
      </c>
    </row>
    <row r="124" spans="1:34" x14ac:dyDescent="0.3">
      <c r="A124" s="41" t="str">
        <f t="shared" si="64"/>
        <v>NEW</v>
      </c>
      <c r="B124" s="9">
        <f t="shared" ca="1" si="65"/>
        <v>101.97221187817247</v>
      </c>
      <c r="C124" s="9">
        <f t="shared" ca="1" si="66"/>
        <v>95.481813266764945</v>
      </c>
      <c r="D124" s="9">
        <f t="shared" ca="1" si="67"/>
        <v>91.026711463593486</v>
      </c>
      <c r="E124" s="9">
        <f t="shared" ca="1" si="68"/>
        <v>87.625400100098886</v>
      </c>
      <c r="F124" s="9">
        <f t="shared" ca="1" si="69"/>
        <v>82.839380988945621</v>
      </c>
      <c r="G124" s="9">
        <f t="shared" ca="1" si="70"/>
        <v>91.728177236322779</v>
      </c>
      <c r="H124" s="9">
        <f t="shared" ca="1" si="71"/>
        <v>94.118266309529602</v>
      </c>
      <c r="I124" s="9">
        <f t="shared" ca="1" si="72"/>
        <v>102.57928092498776</v>
      </c>
      <c r="J124" s="9">
        <f t="shared" ca="1" si="73"/>
        <v>101.88687098125433</v>
      </c>
      <c r="K124" s="9">
        <f t="shared" ca="1" si="74"/>
        <v>103.43135421778652</v>
      </c>
      <c r="L124" s="9">
        <f t="shared" ca="1" si="75"/>
        <v>108.28023173719976</v>
      </c>
      <c r="M124" s="9">
        <f t="shared" ca="1" si="76"/>
        <v>103.24216255694517</v>
      </c>
      <c r="N124" s="9">
        <f t="shared" ca="1" si="77"/>
        <v>100.49020679631808</v>
      </c>
      <c r="O124" s="9">
        <f t="shared" ca="1" si="78"/>
        <v>90.673375046981448</v>
      </c>
      <c r="P124" s="9">
        <f t="shared" ca="1" si="79"/>
        <v>93.654008489590865</v>
      </c>
      <c r="Q124" s="9">
        <f t="shared" ca="1" si="80"/>
        <v>96.659964588774002</v>
      </c>
      <c r="R124" s="9">
        <f t="shared" ca="1" si="81"/>
        <v>89.20580455610208</v>
      </c>
      <c r="S124" s="9">
        <f t="shared" ca="1" si="82"/>
        <v>88.488779753970519</v>
      </c>
      <c r="T124" s="9">
        <f t="shared" ca="1" si="83"/>
        <v>82.659758817376243</v>
      </c>
      <c r="U124" s="9">
        <f t="shared" ca="1" si="84"/>
        <v>93.814219038365238</v>
      </c>
      <c r="V124" s="9">
        <f t="shared" ca="1" si="85"/>
        <v>93.274351862540087</v>
      </c>
      <c r="W124" s="9">
        <f t="shared" ca="1" si="86"/>
        <v>93.246952217679095</v>
      </c>
      <c r="X124" s="9">
        <f t="shared" ca="1" si="87"/>
        <v>99.186093530609313</v>
      </c>
      <c r="Y124" s="9">
        <f t="shared" ca="1" si="88"/>
        <v>101.14267910343862</v>
      </c>
      <c r="Z124" s="9">
        <f t="shared" ca="1" si="89"/>
        <v>103.33124215141696</v>
      </c>
      <c r="AA124" s="9">
        <f t="shared" ca="1" si="90"/>
        <v>106.74433295398461</v>
      </c>
      <c r="AB124" s="9">
        <f t="shared" ca="1" si="91"/>
        <v>108.87728698415447</v>
      </c>
      <c r="AC124" s="9">
        <f t="shared" ca="1" si="92"/>
        <v>116.93752343815963</v>
      </c>
      <c r="AD124" s="9">
        <f t="shared" ca="1" si="93"/>
        <v>110.26949857352791</v>
      </c>
      <c r="AE124" s="9">
        <f t="shared" ca="1" si="94"/>
        <v>110.21806896676974</v>
      </c>
      <c r="AF124" s="9">
        <f t="shared" ca="1" si="95"/>
        <v>112.48752556639043</v>
      </c>
      <c r="AG124" s="9">
        <f t="shared" ca="1" si="95"/>
        <v>102.4149585802224</v>
      </c>
      <c r="AH124" s="9">
        <f t="shared" ca="1" si="95"/>
        <v>97.359510564091863</v>
      </c>
    </row>
    <row r="125" spans="1:34" x14ac:dyDescent="0.3">
      <c r="A125" s="41" t="str">
        <f t="shared" si="64"/>
        <v>NOR</v>
      </c>
      <c r="B125" s="9">
        <f t="shared" ca="1" si="65"/>
        <v>94.769961093925815</v>
      </c>
      <c r="C125" s="9">
        <f t="shared" ca="1" si="66"/>
        <v>99.929530474896751</v>
      </c>
      <c r="D125" s="9">
        <f t="shared" ca="1" si="67"/>
        <v>103.00293470456437</v>
      </c>
      <c r="E125" s="9">
        <f t="shared" ca="1" si="68"/>
        <v>107.28040198833013</v>
      </c>
      <c r="F125" s="9">
        <f t="shared" ca="1" si="69"/>
        <v>101.92146493648903</v>
      </c>
      <c r="G125" s="9">
        <f t="shared" ca="1" si="70"/>
        <v>104.53965780991034</v>
      </c>
      <c r="H125" s="9">
        <f t="shared" ca="1" si="71"/>
        <v>109.20325678004548</v>
      </c>
      <c r="I125" s="9">
        <f t="shared" ca="1" si="72"/>
        <v>106.87652834962654</v>
      </c>
      <c r="J125" s="9">
        <f t="shared" ca="1" si="73"/>
        <v>100.1551930713559</v>
      </c>
      <c r="K125" s="9">
        <f t="shared" ca="1" si="74"/>
        <v>97.834311360419463</v>
      </c>
      <c r="L125" s="9">
        <f t="shared" ca="1" si="75"/>
        <v>99.325856163413732</v>
      </c>
      <c r="M125" s="9">
        <f t="shared" ca="1" si="76"/>
        <v>96.186689259903616</v>
      </c>
      <c r="N125" s="9">
        <f t="shared" ca="1" si="77"/>
        <v>91.400670148750336</v>
      </c>
      <c r="O125" s="9">
        <f t="shared" ca="1" si="78"/>
        <v>99.345319035370267</v>
      </c>
      <c r="P125" s="9">
        <f t="shared" ca="1" si="79"/>
        <v>97.829305800400007</v>
      </c>
      <c r="Q125" s="9">
        <f t="shared" ca="1" si="80"/>
        <v>101.400879849726</v>
      </c>
      <c r="R125" s="9">
        <f t="shared" ca="1" si="81"/>
        <v>97.340133939030963</v>
      </c>
      <c r="S125" s="9">
        <f t="shared" ca="1" si="82"/>
        <v>106.43747636509057</v>
      </c>
      <c r="T125" s="9">
        <f t="shared" ca="1" si="83"/>
        <v>106.74701049259734</v>
      </c>
      <c r="U125" s="9">
        <f t="shared" ca="1" si="84"/>
        <v>104.23240703196022</v>
      </c>
      <c r="V125" s="9">
        <f t="shared" ca="1" si="85"/>
        <v>99.297267966435399</v>
      </c>
      <c r="W125" s="9">
        <f t="shared" ca="1" si="86"/>
        <v>91.758430492134906</v>
      </c>
      <c r="X125" s="9">
        <f t="shared" ca="1" si="87"/>
        <v>95.984741430131564</v>
      </c>
      <c r="Y125" s="9">
        <f t="shared" ca="1" si="88"/>
        <v>86.751936709006998</v>
      </c>
      <c r="Z125" s="9">
        <f t="shared" ca="1" si="89"/>
        <v>91.291280100913468</v>
      </c>
      <c r="AA125" s="9">
        <f t="shared" ca="1" si="90"/>
        <v>88.846476418790687</v>
      </c>
      <c r="AB125" s="9">
        <f t="shared" ca="1" si="91"/>
        <v>91.768970404751329</v>
      </c>
      <c r="AC125" s="9">
        <f t="shared" ca="1" si="92"/>
        <v>99.669674566472096</v>
      </c>
      <c r="AD125" s="9">
        <f t="shared" ca="1" si="93"/>
        <v>99.521563771702247</v>
      </c>
      <c r="AE125" s="9">
        <f t="shared" ca="1" si="94"/>
        <v>110.56035668002953</v>
      </c>
      <c r="AF125" s="9">
        <f t="shared" ca="1" si="95"/>
        <v>102.61970192462844</v>
      </c>
      <c r="AG125" s="9">
        <f t="shared" ca="1" si="95"/>
        <v>103.86378495599246</v>
      </c>
      <c r="AH125" s="9">
        <f t="shared" ca="1" si="95"/>
        <v>98.979710298549904</v>
      </c>
    </row>
    <row r="126" spans="1:34" x14ac:dyDescent="0.3">
      <c r="A126" s="41" t="str">
        <f t="shared" si="64"/>
        <v>SHU</v>
      </c>
      <c r="B126" s="9">
        <f t="shared" ca="1" si="65"/>
        <v>96.911036928829489</v>
      </c>
      <c r="C126" s="9">
        <f t="shared" ca="1" si="66"/>
        <v>91.855588912698934</v>
      </c>
      <c r="D126" s="9">
        <f t="shared" ca="1" si="67"/>
        <v>88.232585256614811</v>
      </c>
      <c r="E126" s="9">
        <f t="shared" ca="1" si="68"/>
        <v>91.852490063904156</v>
      </c>
      <c r="F126" s="9">
        <f t="shared" ca="1" si="69"/>
        <v>100.1047566211647</v>
      </c>
      <c r="G126" s="9">
        <f t="shared" ca="1" si="70"/>
        <v>98.589737901423021</v>
      </c>
      <c r="H126" s="9">
        <f t="shared" ca="1" si="71"/>
        <v>99.794738004482227</v>
      </c>
      <c r="I126" s="9">
        <f t="shared" ca="1" si="72"/>
        <v>100.96887566739207</v>
      </c>
      <c r="J126" s="9">
        <f t="shared" ca="1" si="73"/>
        <v>97.053041849175727</v>
      </c>
      <c r="K126" s="9">
        <f t="shared" ca="1" si="74"/>
        <v>100.70097289777875</v>
      </c>
      <c r="L126" s="9">
        <f t="shared" ca="1" si="75"/>
        <v>99.797137649109118</v>
      </c>
      <c r="M126" s="9">
        <f t="shared" ca="1" si="76"/>
        <v>108.26318103472504</v>
      </c>
      <c r="N126" s="9">
        <f t="shared" ca="1" si="77"/>
        <v>109.68098210633771</v>
      </c>
      <c r="O126" s="9">
        <f t="shared" ca="1" si="78"/>
        <v>114.66544894805936</v>
      </c>
      <c r="P126" s="9">
        <f t="shared" ca="1" si="79"/>
        <v>113.93656539635788</v>
      </c>
      <c r="Q126" s="9">
        <f t="shared" ca="1" si="80"/>
        <v>101.48176051463355</v>
      </c>
      <c r="R126" s="9">
        <f t="shared" ca="1" si="81"/>
        <v>106.71660535090213</v>
      </c>
      <c r="S126" s="9">
        <f t="shared" ca="1" si="82"/>
        <v>96.466611758097073</v>
      </c>
      <c r="T126" s="9">
        <f t="shared" ca="1" si="83"/>
        <v>93.848418884675766</v>
      </c>
      <c r="U126" s="9">
        <f t="shared" ca="1" si="84"/>
        <v>90.493662228388985</v>
      </c>
      <c r="V126" s="9">
        <f t="shared" ca="1" si="85"/>
        <v>101.51333901501806</v>
      </c>
      <c r="W126" s="9">
        <f t="shared" ca="1" si="86"/>
        <v>110.53706758958462</v>
      </c>
      <c r="X126" s="9">
        <f t="shared" ca="1" si="87"/>
        <v>108.09475159178048</v>
      </c>
      <c r="Y126" s="9">
        <f t="shared" ca="1" si="88"/>
        <v>114.93165438201788</v>
      </c>
      <c r="Z126" s="9">
        <f t="shared" ca="1" si="89"/>
        <v>120.35709150675008</v>
      </c>
      <c r="AA126" s="9">
        <f t="shared" ca="1" si="90"/>
        <v>116.15818021361446</v>
      </c>
      <c r="AB126" s="9">
        <f t="shared" ca="1" si="91"/>
        <v>112.03522316399211</v>
      </c>
      <c r="AC126" s="9">
        <f t="shared" ca="1" si="92"/>
        <v>106.86222165654816</v>
      </c>
      <c r="AD126" s="9">
        <f t="shared" ca="1" si="93"/>
        <v>99.813038745480654</v>
      </c>
      <c r="AE126" s="9">
        <f t="shared" ca="1" si="94"/>
        <v>90.831622701647348</v>
      </c>
      <c r="AF126" s="9">
        <f t="shared" ca="1" si="95"/>
        <v>84.885211546826284</v>
      </c>
      <c r="AG126" s="9">
        <f t="shared" ca="1" si="95"/>
        <v>89.742636153402998</v>
      </c>
      <c r="AH126" s="9">
        <f t="shared" ca="1" si="95"/>
        <v>87.54206339307224</v>
      </c>
    </row>
    <row r="127" spans="1:34" x14ac:dyDescent="0.3">
      <c r="A127" s="41" t="str">
        <f t="shared" si="64"/>
        <v>SOU</v>
      </c>
      <c r="B127" s="9">
        <f t="shared" ca="1" si="65"/>
        <v>92.39126187583912</v>
      </c>
      <c r="C127" s="9">
        <f t="shared" ca="1" si="66"/>
        <v>92.578375862327789</v>
      </c>
      <c r="D127" s="9">
        <f t="shared" ca="1" si="67"/>
        <v>93.356356594692556</v>
      </c>
      <c r="E127" s="9">
        <f t="shared" ca="1" si="68"/>
        <v>89.023738882314447</v>
      </c>
      <c r="F127" s="9">
        <f t="shared" ca="1" si="69"/>
        <v>90.680848712610327</v>
      </c>
      <c r="G127" s="9">
        <f t="shared" ca="1" si="70"/>
        <v>88.893976647105816</v>
      </c>
      <c r="H127" s="9">
        <f t="shared" ca="1" si="71"/>
        <v>83.298241693744458</v>
      </c>
      <c r="I127" s="9">
        <f t="shared" ca="1" si="72"/>
        <v>84.538616158720117</v>
      </c>
      <c r="J127" s="9">
        <f t="shared" ca="1" si="73"/>
        <v>89.919239930986848</v>
      </c>
      <c r="K127" s="9">
        <f t="shared" ca="1" si="74"/>
        <v>100.91133382696533</v>
      </c>
      <c r="L127" s="9">
        <f t="shared" ca="1" si="75"/>
        <v>103.98725117766817</v>
      </c>
      <c r="M127" s="9">
        <f t="shared" ca="1" si="76"/>
        <v>116.81291615149998</v>
      </c>
      <c r="N127" s="9">
        <f t="shared" ca="1" si="77"/>
        <v>121.77232329425992</v>
      </c>
      <c r="O127" s="9">
        <f t="shared" ca="1" si="78"/>
        <v>117.13063746578963</v>
      </c>
      <c r="P127" s="9">
        <f t="shared" ca="1" si="79"/>
        <v>117.27817331567819</v>
      </c>
      <c r="Q127" s="9">
        <f t="shared" ca="1" si="80"/>
        <v>112.45391560500497</v>
      </c>
      <c r="R127" s="9">
        <f t="shared" ca="1" si="81"/>
        <v>106.5075044501839</v>
      </c>
      <c r="S127" s="9">
        <f t="shared" ca="1" si="82"/>
        <v>97.016005541312268</v>
      </c>
      <c r="T127" s="9">
        <f t="shared" ca="1" si="83"/>
        <v>91.398085085111248</v>
      </c>
      <c r="U127" s="9">
        <f t="shared" ca="1" si="84"/>
        <v>90.76155539499463</v>
      </c>
      <c r="V127" s="9">
        <f t="shared" ca="1" si="85"/>
        <v>89.161859233624398</v>
      </c>
      <c r="W127" s="9">
        <f t="shared" ca="1" si="86"/>
        <v>97.399207746865287</v>
      </c>
      <c r="X127" s="9">
        <f t="shared" ca="1" si="87"/>
        <v>103.97152877252866</v>
      </c>
      <c r="Y127" s="9">
        <f t="shared" ca="1" si="88"/>
        <v>112.69802672814855</v>
      </c>
      <c r="Z127" s="9">
        <f t="shared" ca="1" si="89"/>
        <v>115.52341834588515</v>
      </c>
      <c r="AA127" s="9">
        <f t="shared" ca="1" si="90"/>
        <v>124.33029217900643</v>
      </c>
      <c r="AB127" s="9">
        <f t="shared" ca="1" si="91"/>
        <v>122.30698468429254</v>
      </c>
      <c r="AC127" s="9">
        <f t="shared" ca="1" si="92"/>
        <v>109.6162248247032</v>
      </c>
      <c r="AD127" s="9">
        <f t="shared" ca="1" si="93"/>
        <v>103.56026952787805</v>
      </c>
      <c r="AE127" s="9">
        <f t="shared" ca="1" si="94"/>
        <v>92.066122733989019</v>
      </c>
      <c r="AF127" s="9">
        <f t="shared" ca="1" si="95"/>
        <v>93.104890309848088</v>
      </c>
      <c r="AG127" s="9">
        <f t="shared" ca="1" si="95"/>
        <v>91.709186025483532</v>
      </c>
      <c r="AH127" s="9">
        <f t="shared" ca="1" si="95"/>
        <v>91.691731792951757</v>
      </c>
    </row>
    <row r="128" spans="1:34" x14ac:dyDescent="0.3">
      <c r="A128" s="41" t="str">
        <f t="shared" si="64"/>
        <v>TOT</v>
      </c>
      <c r="B128" s="9">
        <f t="shared" ca="1" si="65"/>
        <v>108.23818886261564</v>
      </c>
      <c r="C128" s="9">
        <f t="shared" ca="1" si="66"/>
        <v>101.28716419674144</v>
      </c>
      <c r="D128" s="9">
        <f t="shared" ca="1" si="67"/>
        <v>106.34866546082104</v>
      </c>
      <c r="E128" s="9">
        <f t="shared" ca="1" si="68"/>
        <v>102.4081866163544</v>
      </c>
      <c r="F128" s="9">
        <f t="shared" ca="1" si="69"/>
        <v>97.129971097767523</v>
      </c>
      <c r="G128" s="9">
        <f t="shared" ca="1" si="70"/>
        <v>91.300950161173262</v>
      </c>
      <c r="H128" s="9">
        <f t="shared" ca="1" si="71"/>
        <v>94.005878937989849</v>
      </c>
      <c r="I128" s="9">
        <f t="shared" ca="1" si="72"/>
        <v>94.317490739849305</v>
      </c>
      <c r="J128" s="9">
        <f t="shared" ca="1" si="73"/>
        <v>100.27566626239877</v>
      </c>
      <c r="K128" s="9">
        <f t="shared" ca="1" si="74"/>
        <v>92.721998312976368</v>
      </c>
      <c r="L128" s="9">
        <f t="shared" ca="1" si="75"/>
        <v>99.784164038752408</v>
      </c>
      <c r="M128" s="9">
        <f t="shared" ca="1" si="76"/>
        <v>98.074347501046205</v>
      </c>
      <c r="N128" s="9">
        <f t="shared" ca="1" si="77"/>
        <v>96.186645767506846</v>
      </c>
      <c r="O128" s="9">
        <f t="shared" ca="1" si="78"/>
        <v>96.32157809469625</v>
      </c>
      <c r="P128" s="9">
        <f t="shared" ca="1" si="79"/>
        <v>92.892721445630386</v>
      </c>
      <c r="Q128" s="9">
        <f t="shared" ca="1" si="80"/>
        <v>97.022351195615371</v>
      </c>
      <c r="R128" s="9">
        <f t="shared" ca="1" si="81"/>
        <v>92.315907002465565</v>
      </c>
      <c r="S128" s="9">
        <f t="shared" ca="1" si="82"/>
        <v>96.231740820681878</v>
      </c>
      <c r="T128" s="9">
        <f t="shared" ca="1" si="83"/>
        <v>105.21315686451517</v>
      </c>
      <c r="U128" s="9">
        <f t="shared" ca="1" si="84"/>
        <v>99.026877541751219</v>
      </c>
      <c r="V128" s="9">
        <f t="shared" ca="1" si="85"/>
        <v>101.81940638021565</v>
      </c>
      <c r="W128" s="9">
        <f t="shared" ca="1" si="86"/>
        <v>97.365648232511958</v>
      </c>
      <c r="X128" s="9">
        <f t="shared" ca="1" si="87"/>
        <v>98.73823362599019</v>
      </c>
      <c r="Y128" s="9">
        <f t="shared" ca="1" si="88"/>
        <v>97.550102462050646</v>
      </c>
      <c r="Z128" s="9">
        <f t="shared" ca="1" si="89"/>
        <v>88.964843348762386</v>
      </c>
      <c r="AA128" s="9">
        <f t="shared" ca="1" si="90"/>
        <v>99.34719993193589</v>
      </c>
      <c r="AB128" s="9">
        <f t="shared" ca="1" si="91"/>
        <v>90.750723021412782</v>
      </c>
      <c r="AC128" s="9">
        <f t="shared" ca="1" si="92"/>
        <v>95.932276025708163</v>
      </c>
      <c r="AD128" s="9">
        <f t="shared" ca="1" si="93"/>
        <v>99.615138648360471</v>
      </c>
      <c r="AE128" s="9">
        <f t="shared" ca="1" si="94"/>
        <v>104.5712854143592</v>
      </c>
      <c r="AF128" s="9">
        <f t="shared" ca="1" si="95"/>
        <v>109.30431259535796</v>
      </c>
      <c r="AG128" s="9">
        <f t="shared" ca="1" si="95"/>
        <v>101.2714757862138</v>
      </c>
      <c r="AH128" s="9">
        <f t="shared" ca="1" si="95"/>
        <v>104.25003224053592</v>
      </c>
    </row>
    <row r="129" spans="1:34" x14ac:dyDescent="0.3">
      <c r="A129" s="41" t="str">
        <f t="shared" si="64"/>
        <v>WAT</v>
      </c>
      <c r="B129" s="9">
        <f t="shared" ca="1" si="65"/>
        <v>106.14475781180323</v>
      </c>
      <c r="C129" s="9">
        <f t="shared" ca="1" si="66"/>
        <v>98.244053650082478</v>
      </c>
      <c r="D129" s="9">
        <f t="shared" ca="1" si="67"/>
        <v>100.43261669806083</v>
      </c>
      <c r="E129" s="9">
        <f t="shared" ca="1" si="68"/>
        <v>91.250651916695958</v>
      </c>
      <c r="F129" s="9">
        <f t="shared" ca="1" si="69"/>
        <v>94.401583187934534</v>
      </c>
      <c r="G129" s="9">
        <f t="shared" ca="1" si="70"/>
        <v>88.72841161980422</v>
      </c>
      <c r="H129" s="9">
        <f t="shared" ca="1" si="71"/>
        <v>96.319231757367433</v>
      </c>
      <c r="I129" s="9">
        <f t="shared" ca="1" si="72"/>
        <v>102.25837307029765</v>
      </c>
      <c r="J129" s="9">
        <f t="shared" ca="1" si="73"/>
        <v>102.3272569095876</v>
      </c>
      <c r="K129" s="9">
        <f t="shared" ca="1" si="74"/>
        <v>100.60589107769015</v>
      </c>
      <c r="L129" s="9">
        <f t="shared" ca="1" si="75"/>
        <v>97.853935317063019</v>
      </c>
      <c r="M129" s="9">
        <f t="shared" ca="1" si="76"/>
        <v>94.720233052072047</v>
      </c>
      <c r="N129" s="9">
        <f t="shared" ca="1" si="77"/>
        <v>90.265131248900602</v>
      </c>
      <c r="O129" s="9">
        <f t="shared" ca="1" si="78"/>
        <v>85.383978449773394</v>
      </c>
      <c r="P129" s="9">
        <f t="shared" ca="1" si="79"/>
        <v>95.821899723345027</v>
      </c>
      <c r="Q129" s="9">
        <f t="shared" ca="1" si="80"/>
        <v>97.233731427735691</v>
      </c>
      <c r="R129" s="9">
        <f t="shared" ca="1" si="81"/>
        <v>95.983039089346164</v>
      </c>
      <c r="S129" s="9">
        <f t="shared" ca="1" si="82"/>
        <v>103.27389968749723</v>
      </c>
      <c r="T129" s="9">
        <f t="shared" ca="1" si="83"/>
        <v>110.52153032913311</v>
      </c>
      <c r="U129" s="9">
        <f t="shared" ca="1" si="84"/>
        <v>114.15860009689631</v>
      </c>
      <c r="V129" s="9">
        <f t="shared" ca="1" si="85"/>
        <v>104.08603311072828</v>
      </c>
      <c r="W129" s="9">
        <f t="shared" ca="1" si="86"/>
        <v>101.31838427245914</v>
      </c>
      <c r="X129" s="9">
        <f t="shared" ca="1" si="87"/>
        <v>96.262936256328615</v>
      </c>
      <c r="Y129" s="9">
        <f t="shared" ca="1" si="88"/>
        <v>94.131645039148509</v>
      </c>
      <c r="Z129" s="9">
        <f t="shared" ca="1" si="89"/>
        <v>88.541124227808538</v>
      </c>
      <c r="AA129" s="9">
        <f t="shared" ca="1" si="90"/>
        <v>86.573768600519074</v>
      </c>
      <c r="AB129" s="9">
        <f t="shared" ca="1" si="91"/>
        <v>89.695310920812858</v>
      </c>
      <c r="AC129" s="9">
        <f t="shared" ca="1" si="92"/>
        <v>89.371182523094163</v>
      </c>
      <c r="AD129" s="9">
        <f t="shared" ca="1" si="93"/>
        <v>99.130579299292251</v>
      </c>
      <c r="AE129" s="9">
        <f t="shared" ca="1" si="94"/>
        <v>106.42581480004564</v>
      </c>
      <c r="AF129" s="9">
        <f t="shared" ca="1" si="95"/>
        <v>110.12764202159083</v>
      </c>
      <c r="AG129" s="9">
        <f t="shared" ca="1" si="95"/>
        <v>109.11436420627088</v>
      </c>
      <c r="AH129" s="9">
        <f t="shared" ca="1" si="95"/>
        <v>105.81539527934007</v>
      </c>
    </row>
    <row r="130" spans="1:34" x14ac:dyDescent="0.3">
      <c r="A130" s="41" t="str">
        <f t="shared" si="64"/>
        <v>WHU</v>
      </c>
      <c r="B130" s="9">
        <f t="shared" ca="1" si="65"/>
        <v>103.35889833052913</v>
      </c>
      <c r="C130" s="9">
        <f t="shared" ca="1" si="66"/>
        <v>107.93261862748324</v>
      </c>
      <c r="D130" s="9">
        <f t="shared" ca="1" si="67"/>
        <v>111.13883838940562</v>
      </c>
      <c r="E130" s="9">
        <f t="shared" ca="1" si="68"/>
        <v>108.9328211088955</v>
      </c>
      <c r="F130" s="9">
        <f t="shared" ca="1" si="69"/>
        <v>101.83910679860155</v>
      </c>
      <c r="G130" s="9">
        <f t="shared" ca="1" si="70"/>
        <v>103.51642184315394</v>
      </c>
      <c r="H130" s="9">
        <f t="shared" ca="1" si="71"/>
        <v>103.83728971474046</v>
      </c>
      <c r="I130" s="9">
        <f t="shared" ca="1" si="72"/>
        <v>103.71698076413475</v>
      </c>
      <c r="J130" s="9">
        <f t="shared" ca="1" si="73"/>
        <v>95.691648567105076</v>
      </c>
      <c r="K130" s="9">
        <f t="shared" ca="1" si="74"/>
        <v>93.981832029398902</v>
      </c>
      <c r="L130" s="9">
        <f t="shared" ca="1" si="75"/>
        <v>97.767301863989857</v>
      </c>
      <c r="M130" s="9">
        <f t="shared" ca="1" si="76"/>
        <v>90.402784820085813</v>
      </c>
      <c r="N130" s="9">
        <f t="shared" ca="1" si="77"/>
        <v>88.90777928558947</v>
      </c>
      <c r="O130" s="9">
        <f t="shared" ca="1" si="78"/>
        <v>86.776488068409364</v>
      </c>
      <c r="P130" s="9">
        <f t="shared" ca="1" si="79"/>
        <v>91.326927404124675</v>
      </c>
      <c r="Q130" s="9">
        <f t="shared" ca="1" si="80"/>
        <v>101.61772063905227</v>
      </c>
      <c r="R130" s="9">
        <f t="shared" ca="1" si="81"/>
        <v>94.991859732579783</v>
      </c>
      <c r="S130" s="9">
        <f t="shared" ca="1" si="82"/>
        <v>95.719654589171512</v>
      </c>
      <c r="T130" s="9">
        <f t="shared" ca="1" si="83"/>
        <v>95.680408278259051</v>
      </c>
      <c r="U130" s="9">
        <f t="shared" ca="1" si="84"/>
        <v>99.544567471854648</v>
      </c>
      <c r="V130" s="9">
        <f t="shared" ca="1" si="85"/>
        <v>94.751739307167028</v>
      </c>
      <c r="W130" s="9">
        <f t="shared" ca="1" si="86"/>
        <v>83.337921659393643</v>
      </c>
      <c r="X130" s="9">
        <f t="shared" ca="1" si="87"/>
        <v>89.734093178262512</v>
      </c>
      <c r="Y130" s="9">
        <f t="shared" ca="1" si="88"/>
        <v>89.194226002437389</v>
      </c>
      <c r="Z130" s="9">
        <f t="shared" ca="1" si="89"/>
        <v>90.606057706828039</v>
      </c>
      <c r="AA130" s="9">
        <f t="shared" ca="1" si="90"/>
        <v>85.620170185872709</v>
      </c>
      <c r="AB130" s="9">
        <f t="shared" ca="1" si="91"/>
        <v>88.359731589719388</v>
      </c>
      <c r="AC130" s="9">
        <f t="shared" ca="1" si="92"/>
        <v>96.622617966254211</v>
      </c>
      <c r="AD130" s="9">
        <f t="shared" ca="1" si="93"/>
        <v>95.107599246512521</v>
      </c>
      <c r="AE130" s="9">
        <f t="shared" ca="1" si="94"/>
        <v>97.814344726633166</v>
      </c>
      <c r="AF130" s="9">
        <f t="shared" ca="1" si="95"/>
        <v>102.60036383778645</v>
      </c>
      <c r="AG130" s="9">
        <f t="shared" ca="1" si="95"/>
        <v>99.523180872010542</v>
      </c>
      <c r="AH130" s="9">
        <f t="shared" ca="1" si="95"/>
        <v>111.9176877184115</v>
      </c>
    </row>
    <row r="131" spans="1:34" x14ac:dyDescent="0.3">
      <c r="A131" s="41" t="str">
        <f t="shared" si="64"/>
        <v>WOL</v>
      </c>
      <c r="B131" s="9">
        <f t="shared" ca="1" si="65"/>
        <v>87.639094120447965</v>
      </c>
      <c r="C131" s="9">
        <f t="shared" ca="1" si="66"/>
        <v>93.836944935991923</v>
      </c>
      <c r="D131" s="9">
        <f t="shared" ca="1" si="67"/>
        <v>90.701226601600169</v>
      </c>
      <c r="E131" s="9">
        <f t="shared" ca="1" si="68"/>
        <v>92.21624532134183</v>
      </c>
      <c r="F131" s="9">
        <f t="shared" ca="1" si="69"/>
        <v>97.646290747324642</v>
      </c>
      <c r="G131" s="9">
        <f t="shared" ca="1" si="70"/>
        <v>99.790804000920517</v>
      </c>
      <c r="H131" s="9">
        <f t="shared" ca="1" si="71"/>
        <v>110.15944373134153</v>
      </c>
      <c r="I131" s="9">
        <f t="shared" ca="1" si="72"/>
        <v>109.05628724284055</v>
      </c>
      <c r="J131" s="9">
        <f t="shared" ca="1" si="73"/>
        <v>113.68355038022661</v>
      </c>
      <c r="K131" s="9">
        <f t="shared" ca="1" si="74"/>
        <v>118.32617176968499</v>
      </c>
      <c r="L131" s="9">
        <f t="shared" ca="1" si="75"/>
        <v>115.51892751837408</v>
      </c>
      <c r="M131" s="9">
        <f t="shared" ca="1" si="76"/>
        <v>117.53157259793825</v>
      </c>
      <c r="N131" s="9">
        <f t="shared" ca="1" si="77"/>
        <v>109.98832448525383</v>
      </c>
      <c r="O131" s="9">
        <f t="shared" ca="1" si="78"/>
        <v>105.41460418829968</v>
      </c>
      <c r="P131" s="9">
        <f t="shared" ca="1" si="79"/>
        <v>100.39320018976933</v>
      </c>
      <c r="Q131" s="9">
        <f t="shared" ca="1" si="80"/>
        <v>92.212252585855367</v>
      </c>
      <c r="R131" s="9">
        <f t="shared" ca="1" si="81"/>
        <v>99.211415342355792</v>
      </c>
      <c r="S131" s="9">
        <f t="shared" ca="1" si="82"/>
        <v>97.01084258202502</v>
      </c>
      <c r="T131" s="9">
        <f t="shared" ca="1" si="83"/>
        <v>91.381603115943747</v>
      </c>
      <c r="U131" s="9">
        <f t="shared" ca="1" si="84"/>
        <v>89.504811951976436</v>
      </c>
      <c r="V131" s="9">
        <f t="shared" ca="1" si="85"/>
        <v>94.691780977808392</v>
      </c>
      <c r="W131" s="9">
        <f t="shared" ca="1" si="86"/>
        <v>101.76804105557058</v>
      </c>
      <c r="X131" s="9">
        <f t="shared" ca="1" si="87"/>
        <v>93.35107722745748</v>
      </c>
      <c r="Y131" s="9">
        <f t="shared" ca="1" si="88"/>
        <v>97.284517964203744</v>
      </c>
      <c r="Z131" s="9">
        <f t="shared" ca="1" si="89"/>
        <v>103.81759267895467</v>
      </c>
      <c r="AA131" s="9">
        <f t="shared" ca="1" si="90"/>
        <v>114.27075223889273</v>
      </c>
      <c r="AB131" s="9">
        <f t="shared" ca="1" si="91"/>
        <v>119.86127305023274</v>
      </c>
      <c r="AC131" s="9">
        <f t="shared" ca="1" si="92"/>
        <v>116.55302857452973</v>
      </c>
      <c r="AD131" s="9">
        <f t="shared" ca="1" si="93"/>
        <v>114.69620044756732</v>
      </c>
      <c r="AE131" s="9">
        <f t="shared" ca="1" si="94"/>
        <v>111.49055456741279</v>
      </c>
      <c r="AF131" s="9">
        <f t="shared" ca="1" si="95"/>
        <v>106.45248538715821</v>
      </c>
      <c r="AG131" s="9">
        <f t="shared" ca="1" si="95"/>
        <v>103.70052962653108</v>
      </c>
      <c r="AH131" s="9">
        <f t="shared" ca="1" si="95"/>
        <v>93.559569479475769</v>
      </c>
    </row>
  </sheetData>
  <sortState ref="AZ22:BA41">
    <sortCondition descending="1" ref="BA22:BA41"/>
  </sortState>
  <conditionalFormatting sqref="B90">
    <cfRule type="cellIs" dxfId="195" priority="67" operator="lessThan">
      <formula>1.15</formula>
    </cfRule>
    <cfRule type="cellIs" dxfId="194" priority="68" operator="greaterThanOrEqual">
      <formula>1.6</formula>
    </cfRule>
  </conditionalFormatting>
  <conditionalFormatting sqref="C90:AE90">
    <cfRule type="cellIs" dxfId="193" priority="61" operator="lessThan">
      <formula>1.15</formula>
    </cfRule>
    <cfRule type="cellIs" dxfId="192" priority="62" operator="greaterThanOrEqual">
      <formula>1.6</formula>
    </cfRule>
  </conditionalFormatting>
  <conditionalFormatting sqref="B91:B109">
    <cfRule type="cellIs" dxfId="191" priority="59" operator="lessThan">
      <formula>1.15</formula>
    </cfRule>
    <cfRule type="cellIs" dxfId="190" priority="60" operator="greaterThanOrEqual">
      <formula>1.6</formula>
    </cfRule>
  </conditionalFormatting>
  <conditionalFormatting sqref="C91:AE109">
    <cfRule type="cellIs" dxfId="189" priority="57" operator="lessThan">
      <formula>1.15</formula>
    </cfRule>
    <cfRule type="cellIs" dxfId="188" priority="58" operator="greaterThanOrEqual">
      <formula>1.6</formula>
    </cfRule>
  </conditionalFormatting>
  <conditionalFormatting sqref="B112">
    <cfRule type="cellIs" dxfId="187" priority="55" operator="greaterThanOrEqual">
      <formula>105</formula>
    </cfRule>
    <cfRule type="cellIs" dxfId="186" priority="56" operator="lessThanOrEqual">
      <formula>95</formula>
    </cfRule>
  </conditionalFormatting>
  <conditionalFormatting sqref="C112:AE112">
    <cfRule type="cellIs" dxfId="185" priority="51" operator="greaterThanOrEqual">
      <formula>105</formula>
    </cfRule>
    <cfRule type="cellIs" dxfId="184" priority="52" operator="lessThanOrEqual">
      <formula>95</formula>
    </cfRule>
  </conditionalFormatting>
  <conditionalFormatting sqref="B113:B131">
    <cfRule type="cellIs" dxfId="183" priority="49" operator="greaterThanOrEqual">
      <formula>105</formula>
    </cfRule>
    <cfRule type="cellIs" dxfId="182" priority="50" operator="lessThanOrEqual">
      <formula>95</formula>
    </cfRule>
  </conditionalFormatting>
  <conditionalFormatting sqref="C113:AE131">
    <cfRule type="cellIs" dxfId="181" priority="47" operator="greaterThanOrEqual">
      <formula>105</formula>
    </cfRule>
    <cfRule type="cellIs" dxfId="180" priority="48" operator="lessThanOrEqual">
      <formula>95</formula>
    </cfRule>
  </conditionalFormatting>
  <conditionalFormatting sqref="AF90">
    <cfRule type="cellIs" dxfId="179" priority="23" operator="lessThan">
      <formula>1.15</formula>
    </cfRule>
    <cfRule type="cellIs" dxfId="178" priority="24" operator="greaterThanOrEqual">
      <formula>1.6</formula>
    </cfRule>
  </conditionalFormatting>
  <conditionalFormatting sqref="AF91:AF109">
    <cfRule type="cellIs" dxfId="177" priority="21" operator="lessThan">
      <formula>1.15</formula>
    </cfRule>
    <cfRule type="cellIs" dxfId="176" priority="22" operator="greaterThanOrEqual">
      <formula>1.6</formula>
    </cfRule>
  </conditionalFormatting>
  <conditionalFormatting sqref="AF112">
    <cfRule type="cellIs" dxfId="175" priority="19" operator="greaterThanOrEqual">
      <formula>105</formula>
    </cfRule>
    <cfRule type="cellIs" dxfId="174" priority="20" operator="lessThanOrEqual">
      <formula>95</formula>
    </cfRule>
  </conditionalFormatting>
  <conditionalFormatting sqref="AF113:AF131">
    <cfRule type="cellIs" dxfId="173" priority="17" operator="greaterThanOrEqual">
      <formula>105</formula>
    </cfRule>
    <cfRule type="cellIs" dxfId="172" priority="18" operator="lessThanOrEqual">
      <formula>95</formula>
    </cfRule>
  </conditionalFormatting>
  <conditionalFormatting sqref="AG90">
    <cfRule type="cellIs" dxfId="171" priority="15" operator="lessThan">
      <formula>1.15</formula>
    </cfRule>
    <cfRule type="cellIs" dxfId="170" priority="16" operator="greaterThanOrEqual">
      <formula>1.6</formula>
    </cfRule>
  </conditionalFormatting>
  <conditionalFormatting sqref="AG91:AG109">
    <cfRule type="cellIs" dxfId="169" priority="13" operator="lessThan">
      <formula>1.15</formula>
    </cfRule>
    <cfRule type="cellIs" dxfId="168" priority="14" operator="greaterThanOrEqual">
      <formula>1.6</formula>
    </cfRule>
  </conditionalFormatting>
  <conditionalFormatting sqref="AH90">
    <cfRule type="cellIs" dxfId="167" priority="11" operator="lessThan">
      <formula>1.15</formula>
    </cfRule>
    <cfRule type="cellIs" dxfId="166" priority="12" operator="greaterThanOrEqual">
      <formula>1.6</formula>
    </cfRule>
  </conditionalFormatting>
  <conditionalFormatting sqref="AH91:AH109">
    <cfRule type="cellIs" dxfId="165" priority="9" operator="lessThan">
      <formula>1.15</formula>
    </cfRule>
    <cfRule type="cellIs" dxfId="164" priority="10" operator="greaterThanOrEqual">
      <formula>1.6</formula>
    </cfRule>
  </conditionalFormatting>
  <conditionalFormatting sqref="AG112">
    <cfRule type="cellIs" dxfId="163" priority="7" operator="greaterThanOrEqual">
      <formula>105</formula>
    </cfRule>
    <cfRule type="cellIs" dxfId="162" priority="8" operator="lessThanOrEqual">
      <formula>95</formula>
    </cfRule>
  </conditionalFormatting>
  <conditionalFormatting sqref="AG113:AG131">
    <cfRule type="cellIs" dxfId="161" priority="5" operator="greaterThanOrEqual">
      <formula>105</formula>
    </cfRule>
    <cfRule type="cellIs" dxfId="160" priority="6" operator="lessThanOrEqual">
      <formula>95</formula>
    </cfRule>
  </conditionalFormatting>
  <conditionalFormatting sqref="AH112">
    <cfRule type="cellIs" dxfId="159" priority="3" operator="greaterThanOrEqual">
      <formula>105</formula>
    </cfRule>
    <cfRule type="cellIs" dxfId="158" priority="4" operator="lessThanOrEqual">
      <formula>95</formula>
    </cfRule>
  </conditionalFormatting>
  <conditionalFormatting sqref="AH113:AH131">
    <cfRule type="cellIs" dxfId="157" priority="1" operator="greaterThanOrEqual">
      <formula>105</formula>
    </cfRule>
    <cfRule type="cellIs" dxfId="156" priority="2" operator="lessThanOrEqual">
      <formula>95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D131"/>
  <sheetViews>
    <sheetView tabSelected="1" topLeftCell="A52" zoomScaleNormal="100" workbookViewId="0">
      <selection activeCell="AF83" sqref="AF83"/>
    </sheetView>
  </sheetViews>
  <sheetFormatPr defaultColWidth="9.109375" defaultRowHeight="12" x14ac:dyDescent="0.3"/>
  <cols>
    <col min="1" max="1" width="4.5546875" style="60" bestFit="1" customWidth="1"/>
    <col min="2" max="2" width="5.6640625" style="60" hidden="1" customWidth="1"/>
    <col min="3" max="3" width="5.44140625" style="60" hidden="1" customWidth="1"/>
    <col min="4" max="8" width="5.6640625" style="60" hidden="1" customWidth="1"/>
    <col min="9" max="9" width="5.44140625" style="60" hidden="1" customWidth="1"/>
    <col min="10" max="14" width="5.6640625" style="60" hidden="1" customWidth="1"/>
    <col min="15" max="16" width="5.5546875" style="60" hidden="1" customWidth="1"/>
    <col min="17" max="18" width="5.6640625" style="60" hidden="1" customWidth="1"/>
    <col min="19" max="19" width="5.5546875" style="60" hidden="1" customWidth="1"/>
    <col min="20" max="28" width="5.6640625" style="60" hidden="1" customWidth="1"/>
    <col min="29" max="29" width="5.6640625" style="60" customWidth="1"/>
    <col min="30" max="30" width="5.44140625" style="60" customWidth="1"/>
    <col min="31" max="31" width="5.6640625" style="60" customWidth="1"/>
    <col min="32" max="32" width="5.6640625" style="34" customWidth="1"/>
    <col min="33" max="33" width="5.6640625" style="60" customWidth="1"/>
    <col min="34" max="34" width="5.5546875" style="60" customWidth="1"/>
    <col min="35" max="35" width="5.6640625" style="60" customWidth="1"/>
    <col min="36" max="36" width="5.5546875" style="60" customWidth="1"/>
    <col min="37" max="37" width="5.6640625" style="60" customWidth="1"/>
    <col min="38" max="38" width="5.5546875" style="60" customWidth="1"/>
    <col min="39" max="39" width="5.6640625" style="60" hidden="1" customWidth="1"/>
    <col min="40" max="40" width="5" style="60" customWidth="1"/>
    <col min="41" max="41" width="4.5546875" style="60" bestFit="1" customWidth="1"/>
    <col min="42" max="43" width="6.6640625" style="60" bestFit="1" customWidth="1"/>
    <col min="44" max="44" width="5.88671875" style="60" bestFit="1" customWidth="1"/>
    <col min="45" max="45" width="6.44140625" style="60" customWidth="1"/>
    <col min="46" max="46" width="5.6640625" style="60" bestFit="1" customWidth="1"/>
    <col min="47" max="47" width="5.109375" style="60" bestFit="1" customWidth="1"/>
    <col min="48" max="48" width="5.6640625" style="60" bestFit="1" customWidth="1"/>
    <col min="49" max="49" width="5.109375" style="60" bestFit="1" customWidth="1"/>
    <col min="50" max="50" width="9.109375" style="60"/>
    <col min="51" max="52" width="9.6640625" style="60" bestFit="1" customWidth="1"/>
    <col min="53" max="16384" width="9.109375" style="60"/>
  </cols>
  <sheetData>
    <row r="1" spans="1:49" x14ac:dyDescent="0.3">
      <c r="A1" s="35" t="s">
        <v>0</v>
      </c>
      <c r="B1" s="59">
        <v>1</v>
      </c>
      <c r="C1" s="59">
        <v>2</v>
      </c>
      <c r="D1" s="59">
        <v>3</v>
      </c>
      <c r="E1" s="59">
        <v>4</v>
      </c>
      <c r="F1" s="59">
        <v>5</v>
      </c>
      <c r="G1" s="59">
        <v>6</v>
      </c>
      <c r="H1" s="59">
        <v>7</v>
      </c>
      <c r="I1" s="59">
        <v>8</v>
      </c>
      <c r="J1" s="59">
        <v>9</v>
      </c>
      <c r="K1" s="59">
        <v>10</v>
      </c>
      <c r="L1" s="59">
        <v>11</v>
      </c>
      <c r="M1" s="59">
        <v>12</v>
      </c>
      <c r="N1" s="59">
        <v>13</v>
      </c>
      <c r="O1" s="59">
        <v>14</v>
      </c>
      <c r="P1" s="59">
        <v>15</v>
      </c>
      <c r="Q1" s="59">
        <v>16</v>
      </c>
      <c r="R1" s="59">
        <v>17</v>
      </c>
      <c r="S1" s="59">
        <v>18</v>
      </c>
      <c r="T1" s="59">
        <v>19</v>
      </c>
      <c r="U1" s="59">
        <v>20</v>
      </c>
      <c r="V1" s="59">
        <v>21</v>
      </c>
      <c r="W1" s="59">
        <v>22</v>
      </c>
      <c r="X1" s="59">
        <v>23</v>
      </c>
      <c r="Y1" s="59">
        <v>24</v>
      </c>
      <c r="Z1" s="59">
        <v>25</v>
      </c>
      <c r="AA1" s="59">
        <v>26</v>
      </c>
      <c r="AB1" s="59">
        <v>27</v>
      </c>
      <c r="AC1" s="59">
        <v>28</v>
      </c>
      <c r="AD1" s="59">
        <v>29</v>
      </c>
      <c r="AE1" s="59">
        <v>30</v>
      </c>
      <c r="AF1" s="33">
        <v>31</v>
      </c>
      <c r="AG1" s="33">
        <v>32</v>
      </c>
      <c r="AH1" s="33">
        <v>33</v>
      </c>
      <c r="AI1" s="33">
        <v>34</v>
      </c>
      <c r="AJ1" s="33">
        <v>35</v>
      </c>
      <c r="AK1" s="33">
        <v>36</v>
      </c>
      <c r="AL1" s="33">
        <v>37</v>
      </c>
      <c r="AM1" s="33">
        <v>38</v>
      </c>
      <c r="AT1" s="8" t="s">
        <v>0</v>
      </c>
      <c r="AU1" s="8" t="s">
        <v>35</v>
      </c>
      <c r="AV1" s="8" t="s">
        <v>0</v>
      </c>
      <c r="AW1" s="8" t="s">
        <v>9</v>
      </c>
    </row>
    <row r="2" spans="1:49" x14ac:dyDescent="0.25">
      <c r="A2" s="41" t="str">
        <f>Schedule!A2</f>
        <v>ARS</v>
      </c>
      <c r="B2" s="61" t="str">
        <f>Schedule!B2</f>
        <v>@NEW</v>
      </c>
      <c r="C2" s="61" t="str">
        <f>Schedule!C2</f>
        <v>BUR</v>
      </c>
      <c r="D2" s="61" t="str">
        <f>Schedule!D2</f>
        <v>@LIV</v>
      </c>
      <c r="E2" s="61" t="str">
        <f>Schedule!E2</f>
        <v>TOT</v>
      </c>
      <c r="F2" s="61" t="str">
        <f>Schedule!F2</f>
        <v>@WAT</v>
      </c>
      <c r="G2" s="61" t="str">
        <f>Schedule!G2</f>
        <v>AVL</v>
      </c>
      <c r="H2" s="61" t="str">
        <f>Schedule!H2</f>
        <v>@MUN</v>
      </c>
      <c r="I2" s="61" t="str">
        <f>Schedule!I2</f>
        <v>BOU</v>
      </c>
      <c r="J2" s="61" t="str">
        <f>Schedule!J2</f>
        <v>@SHU</v>
      </c>
      <c r="K2" s="61" t="str">
        <f>Schedule!K2</f>
        <v>CRY</v>
      </c>
      <c r="L2" s="61" t="str">
        <f>Schedule!L2</f>
        <v>WOL</v>
      </c>
      <c r="M2" s="61" t="str">
        <f>Schedule!M2</f>
        <v>@LEI</v>
      </c>
      <c r="N2" s="61" t="str">
        <f>Schedule!N2</f>
        <v>SOU</v>
      </c>
      <c r="O2" s="61" t="str">
        <f>Schedule!O2</f>
        <v>@NOR</v>
      </c>
      <c r="P2" s="61" t="str">
        <f>Schedule!P2</f>
        <v>BRI</v>
      </c>
      <c r="Q2" s="61" t="str">
        <f>Schedule!Q2</f>
        <v>@WHU</v>
      </c>
      <c r="R2" s="61" t="str">
        <f>Schedule!R2</f>
        <v>MCI</v>
      </c>
      <c r="S2" s="61" t="str">
        <f>Schedule!S2</f>
        <v>@EVE</v>
      </c>
      <c r="T2" s="61" t="str">
        <f>Schedule!T2</f>
        <v>@BOU</v>
      </c>
      <c r="U2" s="61" t="str">
        <f>Schedule!U2</f>
        <v>CHE</v>
      </c>
      <c r="V2" s="61" t="str">
        <f>Schedule!V2</f>
        <v>MUN</v>
      </c>
      <c r="W2" s="61" t="str">
        <f>Schedule!W2</f>
        <v>@CRY</v>
      </c>
      <c r="X2" s="61" t="str">
        <f>Schedule!X2</f>
        <v>SHU</v>
      </c>
      <c r="Y2" s="61" t="str">
        <f>Schedule!Y2</f>
        <v>@CHE</v>
      </c>
      <c r="Z2" s="82" t="str">
        <f>Schedule!Z2</f>
        <v>@BUR</v>
      </c>
      <c r="AA2" s="82" t="str">
        <f>Schedule!AA2</f>
        <v>NEW</v>
      </c>
      <c r="AB2" s="82" t="str">
        <f>Schedule!AB2</f>
        <v>EVE</v>
      </c>
      <c r="AC2" s="128" t="str">
        <f>Schedule!AC2</f>
        <v>@MCI</v>
      </c>
      <c r="AD2" s="82" t="str">
        <f>Schedule!AD2</f>
        <v>WHU</v>
      </c>
      <c r="AE2" s="82" t="str">
        <f>Schedule!AE2</f>
        <v>@BRI</v>
      </c>
      <c r="AF2" s="128" t="str">
        <f>Schedule!AF2</f>
        <v>@SOU</v>
      </c>
      <c r="AG2" s="82" t="str">
        <f>Schedule!AG2</f>
        <v>NOR</v>
      </c>
      <c r="AH2" s="82" t="str">
        <f>Schedule!AH2</f>
        <v>@WOL</v>
      </c>
      <c r="AI2" s="82" t="str">
        <f>Schedule!AI2</f>
        <v>LEI</v>
      </c>
      <c r="AJ2" s="82" t="str">
        <f>Schedule!AJ2</f>
        <v>@TOT</v>
      </c>
      <c r="AK2" s="61" t="str">
        <f>Schedule!AK2</f>
        <v>LIV</v>
      </c>
      <c r="AL2" s="61" t="str">
        <f>Schedule!AL2</f>
        <v>@AVL</v>
      </c>
      <c r="AM2" s="61" t="str">
        <f>Schedule!AM2</f>
        <v>WAT</v>
      </c>
      <c r="AO2" s="62"/>
      <c r="AT2" s="72" t="str">
        <f>Schedule!A2</f>
        <v>ARS</v>
      </c>
      <c r="AU2" s="3">
        <f>VLOOKUP(AT2,'Team Ratings'!$A$2:$H$21,7,FALSE)*(1-Fixtures!$D$3)</f>
        <v>82.78095169973696</v>
      </c>
      <c r="AV2" s="72" t="str">
        <f>Schedule!A2</f>
        <v>ARS</v>
      </c>
      <c r="AW2" s="3">
        <f>VLOOKUP(AV2,'Team Ratings'!$A$2:$H$21,4,FALSE)*(1+Fixtures!$D$3)</f>
        <v>116.44572437963596</v>
      </c>
    </row>
    <row r="3" spans="1:49" x14ac:dyDescent="0.25">
      <c r="A3" s="41" t="str">
        <f>Schedule!A3</f>
        <v>AVL</v>
      </c>
      <c r="B3" s="61" t="str">
        <f>Schedule!B3</f>
        <v>@TOT</v>
      </c>
      <c r="C3" s="61" t="str">
        <f>Schedule!C3</f>
        <v>BOU</v>
      </c>
      <c r="D3" s="61" t="str">
        <f>Schedule!D3</f>
        <v>EVE</v>
      </c>
      <c r="E3" s="61" t="str">
        <f>Schedule!E3</f>
        <v>@CRY</v>
      </c>
      <c r="F3" s="61" t="str">
        <f>Schedule!F3</f>
        <v>WHU</v>
      </c>
      <c r="G3" s="61" t="str">
        <f>Schedule!G3</f>
        <v>@ARS</v>
      </c>
      <c r="H3" s="61" t="str">
        <f>Schedule!H3</f>
        <v>BUR</v>
      </c>
      <c r="I3" s="61" t="str">
        <f>Schedule!I3</f>
        <v>@NOR</v>
      </c>
      <c r="J3" s="61" t="str">
        <f>Schedule!J3</f>
        <v>BRI</v>
      </c>
      <c r="K3" s="61" t="str">
        <f>Schedule!K3</f>
        <v>@MCI</v>
      </c>
      <c r="L3" s="61" t="str">
        <f>Schedule!L3</f>
        <v>LIV</v>
      </c>
      <c r="M3" s="61" t="str">
        <f>Schedule!M3</f>
        <v>@WOL</v>
      </c>
      <c r="N3" s="61" t="str">
        <f>Schedule!N3</f>
        <v>NEW</v>
      </c>
      <c r="O3" s="61" t="str">
        <f>Schedule!O3</f>
        <v>@MUN</v>
      </c>
      <c r="P3" s="61" t="str">
        <f>Schedule!P3</f>
        <v>@CHE</v>
      </c>
      <c r="Q3" s="61" t="str">
        <f>Schedule!Q3</f>
        <v>LEI</v>
      </c>
      <c r="R3" s="61" t="str">
        <f>Schedule!R3</f>
        <v>@SHU</v>
      </c>
      <c r="S3" s="61" t="str">
        <f>Schedule!S3</f>
        <v>SOU</v>
      </c>
      <c r="T3" s="61" t="str">
        <f>Schedule!T3</f>
        <v>NOR</v>
      </c>
      <c r="U3" s="61" t="str">
        <f>Schedule!U3</f>
        <v>@WAT</v>
      </c>
      <c r="V3" s="61" t="str">
        <f>Schedule!V3</f>
        <v>@BUR</v>
      </c>
      <c r="W3" s="61" t="str">
        <f>Schedule!W3</f>
        <v>MCI</v>
      </c>
      <c r="X3" s="61" t="str">
        <f>Schedule!X3</f>
        <v>@BRI</v>
      </c>
      <c r="Y3" s="61" t="str">
        <f>Schedule!Y3</f>
        <v>WAT</v>
      </c>
      <c r="Z3" s="82" t="str">
        <f>Schedule!Z3</f>
        <v>@BOU</v>
      </c>
      <c r="AA3" s="82" t="str">
        <f>Schedule!AA3</f>
        <v>TOT</v>
      </c>
      <c r="AB3" s="82" t="str">
        <f>Schedule!AB3</f>
        <v>@SOU</v>
      </c>
      <c r="AC3" s="128" t="str">
        <f>Schedule!AC3</f>
        <v>SHU</v>
      </c>
      <c r="AD3" s="82" t="str">
        <f>Schedule!AD3</f>
        <v>@LEI</v>
      </c>
      <c r="AE3" s="82" t="str">
        <f>Schedule!AE3</f>
        <v>CHE</v>
      </c>
      <c r="AF3" s="82" t="str">
        <f>Schedule!AF3</f>
        <v>@NEW</v>
      </c>
      <c r="AG3" s="82" t="str">
        <f>Schedule!AG3</f>
        <v>WOL</v>
      </c>
      <c r="AH3" s="82" t="str">
        <f>Schedule!AH3</f>
        <v>@LIV</v>
      </c>
      <c r="AI3" s="82" t="str">
        <f>Schedule!AI3</f>
        <v>MUN</v>
      </c>
      <c r="AJ3" s="82" t="str">
        <f>Schedule!AJ3</f>
        <v>CRY</v>
      </c>
      <c r="AK3" s="61" t="str">
        <f>Schedule!AK3</f>
        <v>@EVE</v>
      </c>
      <c r="AL3" s="61" t="str">
        <f>Schedule!AL3</f>
        <v>ARS</v>
      </c>
      <c r="AM3" s="61" t="str">
        <f>Schedule!AM3</f>
        <v>@WHU</v>
      </c>
      <c r="AO3" s="62"/>
      <c r="AT3" s="72" t="str">
        <f>Schedule!A3</f>
        <v>AVL</v>
      </c>
      <c r="AU3" s="3">
        <f>VLOOKUP(AT3,'Team Ratings'!$A$2:$H$21,7,FALSE)*(1-Fixtures!$D$3)</f>
        <v>81.759552402451959</v>
      </c>
      <c r="AV3" s="72" t="str">
        <f>Schedule!A3</f>
        <v>AVL</v>
      </c>
      <c r="AW3" s="3">
        <f>VLOOKUP(AV3,'Team Ratings'!$A$2:$H$21,4,FALSE)*(1+Fixtures!$D$3)</f>
        <v>156.77373604925978</v>
      </c>
    </row>
    <row r="4" spans="1:49" x14ac:dyDescent="0.25">
      <c r="A4" s="41" t="str">
        <f>Schedule!A4</f>
        <v>BOU</v>
      </c>
      <c r="B4" s="61" t="str">
        <f>Schedule!B4</f>
        <v>SHU</v>
      </c>
      <c r="C4" s="61" t="str">
        <f>Schedule!C4</f>
        <v>@AVL</v>
      </c>
      <c r="D4" s="61" t="str">
        <f>Schedule!D4</f>
        <v>MCI</v>
      </c>
      <c r="E4" s="61" t="str">
        <f>Schedule!E4</f>
        <v>@LEI</v>
      </c>
      <c r="F4" s="61" t="str">
        <f>Schedule!F4</f>
        <v>EVE</v>
      </c>
      <c r="G4" s="61" t="str">
        <f>Schedule!G4</f>
        <v>@SOU</v>
      </c>
      <c r="H4" s="61" t="str">
        <f>Schedule!H4</f>
        <v>WHU</v>
      </c>
      <c r="I4" s="61" t="str">
        <f>Schedule!I4</f>
        <v>@ARS</v>
      </c>
      <c r="J4" s="61" t="str">
        <f>Schedule!J4</f>
        <v>NOR</v>
      </c>
      <c r="K4" s="61" t="str">
        <f>Schedule!K4</f>
        <v>@WAT</v>
      </c>
      <c r="L4" s="61" t="str">
        <f>Schedule!L4</f>
        <v>MUN</v>
      </c>
      <c r="M4" s="61" t="str">
        <f>Schedule!M4</f>
        <v>@NEW</v>
      </c>
      <c r="N4" s="61" t="str">
        <f>Schedule!N4</f>
        <v>WOL</v>
      </c>
      <c r="O4" s="61" t="str">
        <f>Schedule!O4</f>
        <v>@TOT</v>
      </c>
      <c r="P4" s="61" t="str">
        <f>Schedule!P4</f>
        <v>@CRY</v>
      </c>
      <c r="Q4" s="61" t="str">
        <f>Schedule!Q4</f>
        <v>LIV</v>
      </c>
      <c r="R4" s="61" t="str">
        <f>Schedule!R4</f>
        <v>@CHE</v>
      </c>
      <c r="S4" s="61" t="str">
        <f>Schedule!S4</f>
        <v>BUR</v>
      </c>
      <c r="T4" s="61" t="str">
        <f>Schedule!T4</f>
        <v>ARS</v>
      </c>
      <c r="U4" s="61" t="str">
        <f>Schedule!U4</f>
        <v>@BRI</v>
      </c>
      <c r="V4" s="61" t="str">
        <f>Schedule!V4</f>
        <v>@WHU</v>
      </c>
      <c r="W4" s="61" t="str">
        <f>Schedule!W4</f>
        <v>WAT</v>
      </c>
      <c r="X4" s="61" t="str">
        <f>Schedule!X4</f>
        <v>@NOR</v>
      </c>
      <c r="Y4" s="61" t="str">
        <f>Schedule!Y4</f>
        <v>BRI</v>
      </c>
      <c r="Z4" s="82" t="str">
        <f>Schedule!Z4</f>
        <v>AVL</v>
      </c>
      <c r="AA4" s="82" t="str">
        <f>Schedule!AA4</f>
        <v>@SHU</v>
      </c>
      <c r="AB4" s="82" t="str">
        <f>Schedule!AB4</f>
        <v>@BUR</v>
      </c>
      <c r="AC4" s="82" t="str">
        <f>Schedule!AC4</f>
        <v>CHE</v>
      </c>
      <c r="AD4" s="82" t="str">
        <f>Schedule!AD4</f>
        <v>@LIV</v>
      </c>
      <c r="AE4" s="82" t="str">
        <f>Schedule!AE4</f>
        <v>CRY</v>
      </c>
      <c r="AF4" s="82" t="str">
        <f>Schedule!AF4</f>
        <v>@WOL</v>
      </c>
      <c r="AG4" s="82" t="str">
        <f>Schedule!AG4</f>
        <v>NEW</v>
      </c>
      <c r="AH4" s="82" t="str">
        <f>Schedule!AH4</f>
        <v>@MUN</v>
      </c>
      <c r="AI4" s="82" t="str">
        <f>Schedule!AI4</f>
        <v>TOT</v>
      </c>
      <c r="AJ4" s="82" t="str">
        <f>Schedule!AJ4</f>
        <v>LEI</v>
      </c>
      <c r="AK4" s="61" t="str">
        <f>Schedule!AK4</f>
        <v>@MCI</v>
      </c>
      <c r="AL4" s="61" t="str">
        <f>Schedule!AL4</f>
        <v>SOU</v>
      </c>
      <c r="AM4" s="61" t="str">
        <f>Schedule!AM4</f>
        <v>@EVE</v>
      </c>
      <c r="AO4" s="62"/>
      <c r="AT4" s="72" t="str">
        <f>Schedule!A4</f>
        <v>BOU</v>
      </c>
      <c r="AU4" s="3">
        <f ca="1">VLOOKUP(AT4,'Team Ratings'!$A$2:$H$21,7,FALSE)*(1-Fixtures!$D$3)</f>
        <v>71.032704126610952</v>
      </c>
      <c r="AV4" s="72" t="str">
        <f>Schedule!A4</f>
        <v>BOU</v>
      </c>
      <c r="AW4" s="3">
        <f ca="1">VLOOKUP(AV4,'Team Ratings'!$A$2:$H$21,4,FALSE)*(1+Fixtures!$D$3)</f>
        <v>132.08738726754845</v>
      </c>
    </row>
    <row r="5" spans="1:49" x14ac:dyDescent="0.25">
      <c r="A5" s="41" t="str">
        <f>Schedule!A5</f>
        <v>BRI</v>
      </c>
      <c r="B5" s="61" t="str">
        <f>Schedule!B5</f>
        <v>@WAT</v>
      </c>
      <c r="C5" s="61" t="str">
        <f>Schedule!C5</f>
        <v>WHU</v>
      </c>
      <c r="D5" s="61" t="str">
        <f>Schedule!D5</f>
        <v>SOU</v>
      </c>
      <c r="E5" s="61" t="str">
        <f>Schedule!E5</f>
        <v>@MCI</v>
      </c>
      <c r="F5" s="61" t="str">
        <f>Schedule!F5</f>
        <v>BUR</v>
      </c>
      <c r="G5" s="61" t="str">
        <f>Schedule!G5</f>
        <v>@NEW</v>
      </c>
      <c r="H5" s="61" t="str">
        <f>Schedule!H5</f>
        <v>@CHE</v>
      </c>
      <c r="I5" s="61" t="str">
        <f>Schedule!I5</f>
        <v>TOT</v>
      </c>
      <c r="J5" s="61" t="str">
        <f>Schedule!J5</f>
        <v>@AVL</v>
      </c>
      <c r="K5" s="61" t="str">
        <f>Schedule!K5</f>
        <v>EVE</v>
      </c>
      <c r="L5" s="61" t="str">
        <f>Schedule!L5</f>
        <v>NOR</v>
      </c>
      <c r="M5" s="61" t="str">
        <f>Schedule!M5</f>
        <v>@MUN</v>
      </c>
      <c r="N5" s="61" t="str">
        <f>Schedule!N5</f>
        <v>LEI</v>
      </c>
      <c r="O5" s="61" t="str">
        <f>Schedule!O5</f>
        <v>@LIV</v>
      </c>
      <c r="P5" s="61" t="str">
        <f>Schedule!P5</f>
        <v>@ARS</v>
      </c>
      <c r="Q5" s="61" t="str">
        <f>Schedule!Q5</f>
        <v>WOL</v>
      </c>
      <c r="R5" s="61" t="str">
        <f>Schedule!R5</f>
        <v>@CRY</v>
      </c>
      <c r="S5" s="61" t="str">
        <f>Schedule!S5</f>
        <v>SHU</v>
      </c>
      <c r="T5" s="61" t="str">
        <f>Schedule!T5</f>
        <v>@TOT</v>
      </c>
      <c r="U5" s="61" t="str">
        <f>Schedule!U5</f>
        <v>BOU</v>
      </c>
      <c r="V5" s="61" t="str">
        <f>Schedule!V5</f>
        <v>CHE</v>
      </c>
      <c r="W5" s="61" t="str">
        <f>Schedule!W5</f>
        <v>@EVE</v>
      </c>
      <c r="X5" s="61" t="str">
        <f>Schedule!X5</f>
        <v>AVL</v>
      </c>
      <c r="Y5" s="61" t="str">
        <f>Schedule!Y5</f>
        <v>@BOU</v>
      </c>
      <c r="Z5" s="82" t="str">
        <f>Schedule!Z5</f>
        <v>@WHU</v>
      </c>
      <c r="AA5" s="82" t="str">
        <f>Schedule!AA5</f>
        <v>WAT</v>
      </c>
      <c r="AB5" s="82" t="str">
        <f>Schedule!AB5</f>
        <v>@SHU</v>
      </c>
      <c r="AC5" s="82" t="str">
        <f>Schedule!AC5</f>
        <v>CRY</v>
      </c>
      <c r="AD5" s="82" t="str">
        <f>Schedule!AD5</f>
        <v>@WOL</v>
      </c>
      <c r="AE5" s="82" t="str">
        <f>Schedule!AE5</f>
        <v>ARS</v>
      </c>
      <c r="AF5" s="82" t="str">
        <f>Schedule!AF5</f>
        <v>@LEI</v>
      </c>
      <c r="AG5" s="82" t="str">
        <f>Schedule!AG5</f>
        <v>MUN</v>
      </c>
      <c r="AH5" s="82" t="str">
        <f>Schedule!AH5</f>
        <v>@NOR</v>
      </c>
      <c r="AI5" s="82" t="str">
        <f>Schedule!AI5</f>
        <v>LIV</v>
      </c>
      <c r="AJ5" s="82" t="str">
        <f>Schedule!AJ5</f>
        <v>MCI</v>
      </c>
      <c r="AK5" s="61" t="str">
        <f>Schedule!AK5</f>
        <v>@SOU</v>
      </c>
      <c r="AL5" s="61" t="str">
        <f>Schedule!AL5</f>
        <v>NEW</v>
      </c>
      <c r="AM5" s="61" t="str">
        <f>Schedule!AM5</f>
        <v>@BUR</v>
      </c>
      <c r="AO5" s="62"/>
      <c r="AT5" s="72" t="str">
        <f>Schedule!A5</f>
        <v>BRI</v>
      </c>
      <c r="AU5" s="3">
        <f ca="1">VLOOKUP(AT5,'Team Ratings'!$A$2:$H$21,7,FALSE)*(1-Fixtures!$D$3)</f>
        <v>83.664224380477393</v>
      </c>
      <c r="AV5" s="72" t="str">
        <f>Schedule!A5</f>
        <v>BRI</v>
      </c>
      <c r="AW5" s="3">
        <f ca="1">VLOOKUP(AV5,'Team Ratings'!$A$2:$H$21,4,FALSE)*(1+Fixtures!$D$3)</f>
        <v>117.74685282830752</v>
      </c>
    </row>
    <row r="6" spans="1:49" x14ac:dyDescent="0.25">
      <c r="A6" s="41" t="str">
        <f>Schedule!A6</f>
        <v>BUR</v>
      </c>
      <c r="B6" s="61" t="str">
        <f>Schedule!B6</f>
        <v>SOU</v>
      </c>
      <c r="C6" s="61" t="str">
        <f>Schedule!C6</f>
        <v>@ARS</v>
      </c>
      <c r="D6" s="61" t="str">
        <f>Schedule!D6</f>
        <v>@WOL</v>
      </c>
      <c r="E6" s="61" t="str">
        <f>Schedule!E6</f>
        <v>LIV</v>
      </c>
      <c r="F6" s="61" t="str">
        <f>Schedule!F6</f>
        <v>@BRI</v>
      </c>
      <c r="G6" s="61" t="str">
        <f>Schedule!G6</f>
        <v>NOR</v>
      </c>
      <c r="H6" s="61" t="str">
        <f>Schedule!H6</f>
        <v>@AVL</v>
      </c>
      <c r="I6" s="61" t="str">
        <f>Schedule!I6</f>
        <v>EVE</v>
      </c>
      <c r="J6" s="61" t="str">
        <f>Schedule!J6</f>
        <v>@LEI</v>
      </c>
      <c r="K6" s="61" t="str">
        <f>Schedule!K6</f>
        <v>CHE</v>
      </c>
      <c r="L6" s="61" t="str">
        <f>Schedule!L6</f>
        <v>@SHU</v>
      </c>
      <c r="M6" s="61" t="str">
        <f>Schedule!M6</f>
        <v>WHU</v>
      </c>
      <c r="N6" s="61" t="str">
        <f>Schedule!N6</f>
        <v>@WAT</v>
      </c>
      <c r="O6" s="61" t="str">
        <f>Schedule!O6</f>
        <v>CRY</v>
      </c>
      <c r="P6" s="61" t="str">
        <f>Schedule!P6</f>
        <v>MCI</v>
      </c>
      <c r="Q6" s="61" t="str">
        <f>Schedule!Q6</f>
        <v>@TOT</v>
      </c>
      <c r="R6" s="61" t="str">
        <f>Schedule!R6</f>
        <v>NEW</v>
      </c>
      <c r="S6" s="61" t="str">
        <f>Schedule!S6</f>
        <v>@BOU</v>
      </c>
      <c r="T6" s="61" t="str">
        <f>Schedule!T6</f>
        <v>@EVE</v>
      </c>
      <c r="U6" s="61" t="str">
        <f>Schedule!U6</f>
        <v>MUN</v>
      </c>
      <c r="V6" s="61" t="str">
        <f>Schedule!V6</f>
        <v>AVL</v>
      </c>
      <c r="W6" s="61" t="str">
        <f>Schedule!W6</f>
        <v>@CHE</v>
      </c>
      <c r="X6" s="61" t="str">
        <f>Schedule!X6</f>
        <v>LEI</v>
      </c>
      <c r="Y6" s="61" t="str">
        <f>Schedule!Y6</f>
        <v>@MUN</v>
      </c>
      <c r="Z6" s="82" t="str">
        <f>Schedule!Z6</f>
        <v>ARS</v>
      </c>
      <c r="AA6" s="82" t="str">
        <f>Schedule!AA6</f>
        <v>@SOU</v>
      </c>
      <c r="AB6" s="82" t="str">
        <f>Schedule!AB6</f>
        <v>BOU</v>
      </c>
      <c r="AC6" s="82" t="str">
        <f>Schedule!AC6</f>
        <v>@NEW</v>
      </c>
      <c r="AD6" s="82" t="str">
        <f>Schedule!AD6</f>
        <v>TOT</v>
      </c>
      <c r="AE6" s="82" t="str">
        <f>Schedule!AE6</f>
        <v>@MCI</v>
      </c>
      <c r="AF6" s="82" t="str">
        <f>Schedule!AF6</f>
        <v>WAT</v>
      </c>
      <c r="AG6" s="82" t="str">
        <f>Schedule!AG6</f>
        <v>@CRY</v>
      </c>
      <c r="AH6" s="82" t="str">
        <f>Schedule!AH6</f>
        <v>SHU</v>
      </c>
      <c r="AI6" s="82" t="str">
        <f>Schedule!AI6</f>
        <v>@WHU</v>
      </c>
      <c r="AJ6" s="82" t="str">
        <f>Schedule!AJ6</f>
        <v>@LIV</v>
      </c>
      <c r="AK6" s="61" t="str">
        <f>Schedule!AK6</f>
        <v>WOL</v>
      </c>
      <c r="AL6" s="61" t="str">
        <f>Schedule!AL6</f>
        <v>@NOR</v>
      </c>
      <c r="AM6" s="61" t="str">
        <f>Schedule!AM6</f>
        <v>BRI</v>
      </c>
      <c r="AO6" s="62"/>
      <c r="AT6" s="72" t="str">
        <f>Schedule!A6</f>
        <v>BUR</v>
      </c>
      <c r="AU6" s="3">
        <f ca="1">VLOOKUP(AT6,'Team Ratings'!$A$2:$H$21,7,FALSE)*(1-Fixtures!$D$3)</f>
        <v>77.756485693096892</v>
      </c>
      <c r="AV6" s="72" t="str">
        <f>Schedule!A6</f>
        <v>BUR</v>
      </c>
      <c r="AW6" s="3">
        <f ca="1">VLOOKUP(AV6,'Team Ratings'!$A$2:$H$21,4,FALSE)*(1+Fixtures!$D$3)</f>
        <v>105.97747573556435</v>
      </c>
    </row>
    <row r="7" spans="1:49" x14ac:dyDescent="0.25">
      <c r="A7" s="41" t="str">
        <f>Schedule!A7</f>
        <v>CHE</v>
      </c>
      <c r="B7" s="61" t="str">
        <f>Schedule!B7</f>
        <v>@MUN</v>
      </c>
      <c r="C7" s="61" t="str">
        <f>Schedule!C7</f>
        <v>LEI</v>
      </c>
      <c r="D7" s="61" t="str">
        <f>Schedule!D7</f>
        <v>@NOR</v>
      </c>
      <c r="E7" s="61" t="str">
        <f>Schedule!E7</f>
        <v>SHU</v>
      </c>
      <c r="F7" s="61" t="str">
        <f>Schedule!F7</f>
        <v>@WOL</v>
      </c>
      <c r="G7" s="61" t="str">
        <f>Schedule!G7</f>
        <v>LIV</v>
      </c>
      <c r="H7" s="61" t="str">
        <f>Schedule!H7</f>
        <v>BRI</v>
      </c>
      <c r="I7" s="61" t="str">
        <f>Schedule!I7</f>
        <v>@SOU</v>
      </c>
      <c r="J7" s="61" t="str">
        <f>Schedule!J7</f>
        <v>NEW</v>
      </c>
      <c r="K7" s="61" t="str">
        <f>Schedule!K7</f>
        <v>@BUR</v>
      </c>
      <c r="L7" s="61" t="str">
        <f>Schedule!L7</f>
        <v>@WAT</v>
      </c>
      <c r="M7" s="61" t="str">
        <f>Schedule!M7</f>
        <v>CRY</v>
      </c>
      <c r="N7" s="61" t="str">
        <f>Schedule!N7</f>
        <v>@MCI</v>
      </c>
      <c r="O7" s="61" t="str">
        <f>Schedule!O7</f>
        <v>WHU</v>
      </c>
      <c r="P7" s="61" t="str">
        <f>Schedule!P7</f>
        <v>AVL</v>
      </c>
      <c r="Q7" s="61" t="str">
        <f>Schedule!Q7</f>
        <v>@EVE</v>
      </c>
      <c r="R7" s="61" t="str">
        <f>Schedule!R7</f>
        <v>BOU</v>
      </c>
      <c r="S7" s="61" t="str">
        <f>Schedule!S7</f>
        <v>@TOT</v>
      </c>
      <c r="T7" s="61" t="str">
        <f>Schedule!T7</f>
        <v>SOU</v>
      </c>
      <c r="U7" s="61" t="str">
        <f>Schedule!U7</f>
        <v>@ARS</v>
      </c>
      <c r="V7" s="61" t="str">
        <f>Schedule!V7</f>
        <v>@BRI</v>
      </c>
      <c r="W7" s="61" t="str">
        <f>Schedule!W7</f>
        <v>BUR</v>
      </c>
      <c r="X7" s="61" t="str">
        <f>Schedule!X7</f>
        <v>@NEW</v>
      </c>
      <c r="Y7" s="61" t="str">
        <f>Schedule!Y7</f>
        <v>ARS</v>
      </c>
      <c r="Z7" s="82" t="str">
        <f>Schedule!Z7</f>
        <v>@LEI</v>
      </c>
      <c r="AA7" s="82" t="str">
        <f>Schedule!AA7</f>
        <v>MUN</v>
      </c>
      <c r="AB7" s="82" t="str">
        <f>Schedule!AB7</f>
        <v>TOT</v>
      </c>
      <c r="AC7" s="82" t="str">
        <f>Schedule!AC7</f>
        <v>@BOU</v>
      </c>
      <c r="AD7" s="82" t="str">
        <f>Schedule!AD7</f>
        <v>EVE</v>
      </c>
      <c r="AE7" s="82" t="str">
        <f>Schedule!AE7</f>
        <v>@AVL</v>
      </c>
      <c r="AF7" s="82" t="str">
        <f>Schedule!AF7</f>
        <v>MCI</v>
      </c>
      <c r="AG7" s="82" t="str">
        <f>Schedule!AG7</f>
        <v>@WHU</v>
      </c>
      <c r="AH7" s="82" t="str">
        <f>Schedule!AH7</f>
        <v>WAT</v>
      </c>
      <c r="AI7" s="82" t="str">
        <f>Schedule!AI7</f>
        <v>@CRY</v>
      </c>
      <c r="AJ7" s="82" t="str">
        <f>Schedule!AJ7</f>
        <v>@SHU</v>
      </c>
      <c r="AK7" s="61" t="str">
        <f>Schedule!AK7</f>
        <v>NOR</v>
      </c>
      <c r="AL7" s="61" t="str">
        <f>Schedule!AL7</f>
        <v>@LIV</v>
      </c>
      <c r="AM7" s="61" t="str">
        <f>Schedule!AM7</f>
        <v>WOL</v>
      </c>
      <c r="AO7" s="62"/>
      <c r="AT7" s="72" t="str">
        <f>Schedule!A7</f>
        <v>CHE</v>
      </c>
      <c r="AU7" s="3">
        <f ca="1">VLOOKUP(AT7,'Team Ratings'!$A$2:$H$21,7,FALSE)*(1-Fixtures!$D$3)</f>
        <v>113.54805732089865</v>
      </c>
      <c r="AV7" s="72" t="str">
        <f>Schedule!A7</f>
        <v>CHE</v>
      </c>
      <c r="AW7" s="3">
        <f ca="1">VLOOKUP(AV7,'Team Ratings'!$A$2:$H$21,4,FALSE)*(1+Fixtures!$D$3)</f>
        <v>82.406694970854119</v>
      </c>
    </row>
    <row r="8" spans="1:49" x14ac:dyDescent="0.25">
      <c r="A8" s="41" t="str">
        <f>Schedule!A8</f>
        <v>CRY</v>
      </c>
      <c r="B8" s="61" t="str">
        <f>Schedule!B8</f>
        <v>EVE</v>
      </c>
      <c r="C8" s="61" t="str">
        <f>Schedule!C8</f>
        <v>@SHU</v>
      </c>
      <c r="D8" s="61" t="str">
        <f>Schedule!D8</f>
        <v>@MUN</v>
      </c>
      <c r="E8" s="61" t="str">
        <f>Schedule!E8</f>
        <v>AVL</v>
      </c>
      <c r="F8" s="61" t="str">
        <f>Schedule!F8</f>
        <v>@TOT</v>
      </c>
      <c r="G8" s="61" t="str">
        <f>Schedule!G8</f>
        <v>WOL</v>
      </c>
      <c r="H8" s="61" t="str">
        <f>Schedule!H8</f>
        <v>NOR</v>
      </c>
      <c r="I8" s="61" t="str">
        <f>Schedule!I8</f>
        <v>@WHU</v>
      </c>
      <c r="J8" s="61" t="str">
        <f>Schedule!J8</f>
        <v>MCI</v>
      </c>
      <c r="K8" s="61" t="str">
        <f>Schedule!K8</f>
        <v>@ARS</v>
      </c>
      <c r="L8" s="61" t="str">
        <f>Schedule!L8</f>
        <v>LEI</v>
      </c>
      <c r="M8" s="61" t="str">
        <f>Schedule!M8</f>
        <v>@CHE</v>
      </c>
      <c r="N8" s="61" t="str">
        <f>Schedule!N8</f>
        <v>LIV</v>
      </c>
      <c r="O8" s="61" t="str">
        <f>Schedule!O8</f>
        <v>@BUR</v>
      </c>
      <c r="P8" s="61" t="str">
        <f>Schedule!P8</f>
        <v>BOU</v>
      </c>
      <c r="Q8" s="61" t="str">
        <f>Schedule!Q8</f>
        <v>@WAT</v>
      </c>
      <c r="R8" s="61" t="str">
        <f>Schedule!R8</f>
        <v>BRI</v>
      </c>
      <c r="S8" s="61" t="str">
        <f>Schedule!S8</f>
        <v>@NEW</v>
      </c>
      <c r="T8" s="61" t="str">
        <f>Schedule!T8</f>
        <v>WHU</v>
      </c>
      <c r="U8" s="61" t="str">
        <f>Schedule!U8</f>
        <v>@SOU</v>
      </c>
      <c r="V8" s="61" t="str">
        <f>Schedule!V8</f>
        <v>@NOR</v>
      </c>
      <c r="W8" s="61" t="str">
        <f>Schedule!W8</f>
        <v>ARS</v>
      </c>
      <c r="X8" s="61" t="str">
        <f>Schedule!X8</f>
        <v>@MCI</v>
      </c>
      <c r="Y8" s="61" t="str">
        <f>Schedule!Y8</f>
        <v>SOU</v>
      </c>
      <c r="Z8" s="82" t="str">
        <f>Schedule!Z8</f>
        <v>SHU</v>
      </c>
      <c r="AA8" s="82" t="str">
        <f>Schedule!AA8</f>
        <v>@EVE</v>
      </c>
      <c r="AB8" s="82" t="str">
        <f>Schedule!AB8</f>
        <v>NEW</v>
      </c>
      <c r="AC8" s="82" t="str">
        <f>Schedule!AC8</f>
        <v>@BRI</v>
      </c>
      <c r="AD8" s="82" t="str">
        <f>Schedule!AD8</f>
        <v>WAT</v>
      </c>
      <c r="AE8" s="82" t="str">
        <f>Schedule!AE8</f>
        <v>@BOU</v>
      </c>
      <c r="AF8" s="82" t="str">
        <f>Schedule!AF8</f>
        <v>@LIV</v>
      </c>
      <c r="AG8" s="82" t="str">
        <f>Schedule!AG8</f>
        <v>BUR</v>
      </c>
      <c r="AH8" s="82" t="str">
        <f>Schedule!AH8</f>
        <v>@LEI</v>
      </c>
      <c r="AI8" s="82" t="str">
        <f>Schedule!AI8</f>
        <v>CHE</v>
      </c>
      <c r="AJ8" s="82" t="str">
        <f>Schedule!AJ8</f>
        <v>@AVL</v>
      </c>
      <c r="AK8" s="61" t="str">
        <f>Schedule!AK8</f>
        <v>MUN</v>
      </c>
      <c r="AL8" s="61" t="str">
        <f>Schedule!AL8</f>
        <v>@WOL</v>
      </c>
      <c r="AM8" s="61" t="str">
        <f>Schedule!AM8</f>
        <v>TOT</v>
      </c>
      <c r="AO8" s="62"/>
      <c r="AT8" s="72" t="str">
        <f>Schedule!A8</f>
        <v>CRY</v>
      </c>
      <c r="AU8" s="3">
        <f ca="1">VLOOKUP(AT8,'Team Ratings'!$A$2:$H$21,7,FALSE)*(1-Fixtures!$D$3)</f>
        <v>61.140100996438569</v>
      </c>
      <c r="AV8" s="72" t="str">
        <f>Schedule!A8</f>
        <v>CRY</v>
      </c>
      <c r="AW8" s="3">
        <f ca="1">VLOOKUP(AV8,'Team Ratings'!$A$2:$H$21,4,FALSE)*(1+Fixtures!$D$3)</f>
        <v>115.57565270378581</v>
      </c>
    </row>
    <row r="9" spans="1:49" x14ac:dyDescent="0.25">
      <c r="A9" s="41" t="str">
        <f>Schedule!A9</f>
        <v>EVE</v>
      </c>
      <c r="B9" s="61" t="str">
        <f>Schedule!B9</f>
        <v>@CRY</v>
      </c>
      <c r="C9" s="61" t="str">
        <f>Schedule!C9</f>
        <v>WAT</v>
      </c>
      <c r="D9" s="61" t="str">
        <f>Schedule!D9</f>
        <v>@AVL</v>
      </c>
      <c r="E9" s="61" t="str">
        <f>Schedule!E9</f>
        <v>WOL</v>
      </c>
      <c r="F9" s="61" t="str">
        <f>Schedule!F9</f>
        <v>@BOU</v>
      </c>
      <c r="G9" s="61" t="str">
        <f>Schedule!G9</f>
        <v>SHU</v>
      </c>
      <c r="H9" s="61" t="str">
        <f>Schedule!H9</f>
        <v>MCI</v>
      </c>
      <c r="I9" s="61" t="str">
        <f>Schedule!I9</f>
        <v>@BUR</v>
      </c>
      <c r="J9" s="61" t="str">
        <f>Schedule!J9</f>
        <v>WHU</v>
      </c>
      <c r="K9" s="61" t="str">
        <f>Schedule!K9</f>
        <v>@BRI</v>
      </c>
      <c r="L9" s="61" t="str">
        <f>Schedule!L9</f>
        <v>TOT</v>
      </c>
      <c r="M9" s="61" t="str">
        <f>Schedule!M9</f>
        <v>@SOU</v>
      </c>
      <c r="N9" s="61" t="str">
        <f>Schedule!N9</f>
        <v>NOR</v>
      </c>
      <c r="O9" s="61" t="str">
        <f>Schedule!O9</f>
        <v>@LEI</v>
      </c>
      <c r="P9" s="61" t="str">
        <f>Schedule!P9</f>
        <v>@LIV</v>
      </c>
      <c r="Q9" s="61" t="str">
        <f>Schedule!Q9</f>
        <v>CHE</v>
      </c>
      <c r="R9" s="61" t="str">
        <f>Schedule!R9</f>
        <v>@MUN</v>
      </c>
      <c r="S9" s="61" t="str">
        <f>Schedule!S9</f>
        <v>ARS</v>
      </c>
      <c r="T9" s="61" t="str">
        <f>Schedule!T9</f>
        <v>BUR</v>
      </c>
      <c r="U9" s="61" t="str">
        <f>Schedule!U9</f>
        <v>@NEW</v>
      </c>
      <c r="V9" s="61" t="str">
        <f>Schedule!V9</f>
        <v>@MCI</v>
      </c>
      <c r="W9" s="61" t="str">
        <f>Schedule!W9</f>
        <v>BRI</v>
      </c>
      <c r="X9" s="61" t="str">
        <f>Schedule!X9</f>
        <v>@WHU</v>
      </c>
      <c r="Y9" s="61" t="str">
        <f>Schedule!Y9</f>
        <v>NEW</v>
      </c>
      <c r="Z9" s="82" t="str">
        <f>Schedule!Z9</f>
        <v>@WAT</v>
      </c>
      <c r="AA9" s="82" t="str">
        <f>Schedule!AA9</f>
        <v>CRY</v>
      </c>
      <c r="AB9" s="82" t="str">
        <f>Schedule!AB9</f>
        <v>@ARS</v>
      </c>
      <c r="AC9" s="82" t="str">
        <f>Schedule!AC9</f>
        <v>MUN</v>
      </c>
      <c r="AD9" s="82" t="str">
        <f>Schedule!AD9</f>
        <v>@CHE</v>
      </c>
      <c r="AE9" s="82" t="str">
        <f>Schedule!AE9</f>
        <v>LIV</v>
      </c>
      <c r="AF9" s="82" t="str">
        <f>Schedule!AF9</f>
        <v>@NOR</v>
      </c>
      <c r="AG9" s="82" t="str">
        <f>Schedule!AG9</f>
        <v>LEI</v>
      </c>
      <c r="AH9" s="82" t="str">
        <f>Schedule!AH9</f>
        <v>@TOT</v>
      </c>
      <c r="AI9" s="82" t="str">
        <f>Schedule!AI9</f>
        <v>SOU</v>
      </c>
      <c r="AJ9" s="82" t="str">
        <f>Schedule!AJ9</f>
        <v>@WOL</v>
      </c>
      <c r="AK9" s="61" t="str">
        <f>Schedule!AK9</f>
        <v>AVL</v>
      </c>
      <c r="AL9" s="61" t="str">
        <f>Schedule!AL9</f>
        <v>@SHU</v>
      </c>
      <c r="AM9" s="61" t="str">
        <f>Schedule!AM9</f>
        <v>BOU</v>
      </c>
      <c r="AO9" s="62"/>
      <c r="AT9" s="72" t="str">
        <f>Schedule!A9</f>
        <v>EVE</v>
      </c>
      <c r="AU9" s="3">
        <f ca="1">VLOOKUP(AT9,'Team Ratings'!$A$2:$H$21,7,FALSE)*(1-Fixtures!$D$3)</f>
        <v>97.341565699059785</v>
      </c>
      <c r="AV9" s="72" t="str">
        <f>Schedule!A9</f>
        <v>EVE</v>
      </c>
      <c r="AW9" s="3">
        <f ca="1">VLOOKUP(AV9,'Team Ratings'!$A$2:$H$21,4,FALSE)*(1+Fixtures!$D$3)</f>
        <v>98.512977547380245</v>
      </c>
    </row>
    <row r="10" spans="1:49" x14ac:dyDescent="0.25">
      <c r="A10" s="41" t="str">
        <f>Schedule!A10</f>
        <v>LEI</v>
      </c>
      <c r="B10" s="61" t="str">
        <f>Schedule!B10</f>
        <v>WOL</v>
      </c>
      <c r="C10" s="61" t="str">
        <f>Schedule!C10</f>
        <v>@CHE</v>
      </c>
      <c r="D10" s="61" t="str">
        <f>Schedule!D10</f>
        <v>@SHU</v>
      </c>
      <c r="E10" s="61" t="str">
        <f>Schedule!E10</f>
        <v>BOU</v>
      </c>
      <c r="F10" s="61" t="str">
        <f>Schedule!F10</f>
        <v>@MUN</v>
      </c>
      <c r="G10" s="61" t="str">
        <f>Schedule!G10</f>
        <v>TOT</v>
      </c>
      <c r="H10" s="61" t="str">
        <f>Schedule!H10</f>
        <v>NEW</v>
      </c>
      <c r="I10" s="61" t="str">
        <f>Schedule!I10</f>
        <v>@LIV</v>
      </c>
      <c r="J10" s="61" t="str">
        <f>Schedule!J10</f>
        <v>BUR</v>
      </c>
      <c r="K10" s="61" t="str">
        <f>Schedule!K10</f>
        <v>@SOU</v>
      </c>
      <c r="L10" s="61" t="str">
        <f>Schedule!L10</f>
        <v>@CRY</v>
      </c>
      <c r="M10" s="61" t="str">
        <f>Schedule!M10</f>
        <v>ARS</v>
      </c>
      <c r="N10" s="61" t="str">
        <f>Schedule!N10</f>
        <v>@BRI</v>
      </c>
      <c r="O10" s="61" t="str">
        <f>Schedule!O10</f>
        <v>EVE</v>
      </c>
      <c r="P10" s="61" t="str">
        <f>Schedule!P10</f>
        <v>WAT</v>
      </c>
      <c r="Q10" s="61" t="str">
        <f>Schedule!Q10</f>
        <v>@AVL</v>
      </c>
      <c r="R10" s="61" t="str">
        <f>Schedule!R10</f>
        <v>NOR</v>
      </c>
      <c r="S10" s="61" t="str">
        <f>Schedule!S10</f>
        <v>@MCI</v>
      </c>
      <c r="T10" s="61" t="str">
        <f>Schedule!T10</f>
        <v>LIV</v>
      </c>
      <c r="U10" s="61" t="str">
        <f>Schedule!U10</f>
        <v>@WHU</v>
      </c>
      <c r="V10" s="61" t="str">
        <f>Schedule!V10</f>
        <v>@NEW</v>
      </c>
      <c r="W10" s="61" t="str">
        <f>Schedule!W10</f>
        <v>SOU</v>
      </c>
      <c r="X10" s="61" t="str">
        <f>Schedule!X10</f>
        <v>@BUR</v>
      </c>
      <c r="Y10" s="61" t="str">
        <f>Schedule!Y10</f>
        <v>WHU</v>
      </c>
      <c r="Z10" s="82" t="str">
        <f>Schedule!Z10</f>
        <v>CHE</v>
      </c>
      <c r="AA10" s="82" t="str">
        <f>Schedule!AA10</f>
        <v>@WOL</v>
      </c>
      <c r="AB10" s="82" t="str">
        <f>Schedule!AB10</f>
        <v>MCI</v>
      </c>
      <c r="AC10" s="82" t="str">
        <f>Schedule!AC10</f>
        <v>@NOR</v>
      </c>
      <c r="AD10" s="82" t="str">
        <f>Schedule!AD10</f>
        <v>AVL</v>
      </c>
      <c r="AE10" s="82" t="str">
        <f>Schedule!AE10</f>
        <v>@WAT</v>
      </c>
      <c r="AF10" s="82" t="str">
        <f>Schedule!AF10</f>
        <v>BRI</v>
      </c>
      <c r="AG10" s="82" t="str">
        <f>Schedule!AG10</f>
        <v>@EVE</v>
      </c>
      <c r="AH10" s="82" t="str">
        <f>Schedule!AH10</f>
        <v>CRY</v>
      </c>
      <c r="AI10" s="82" t="str">
        <f>Schedule!AI10</f>
        <v>@ARS</v>
      </c>
      <c r="AJ10" s="82" t="str">
        <f>Schedule!AJ10</f>
        <v>@BOU</v>
      </c>
      <c r="AK10" s="61" t="str">
        <f>Schedule!AK10</f>
        <v>SHU</v>
      </c>
      <c r="AL10" s="61" t="str">
        <f>Schedule!AL10</f>
        <v>@TOT</v>
      </c>
      <c r="AM10" s="61" t="str">
        <f>Schedule!AM10</f>
        <v>MUN</v>
      </c>
      <c r="AO10" s="62"/>
      <c r="AT10" s="72" t="str">
        <f>Schedule!A10</f>
        <v>LEI</v>
      </c>
      <c r="AU10" s="3">
        <f ca="1">VLOOKUP(AT10,'Team Ratings'!$A$2:$H$21,7,FALSE)*(1-Fixtures!$D$3)</f>
        <v>105.56832591893418</v>
      </c>
      <c r="AV10" s="72" t="str">
        <f>Schedule!A10</f>
        <v>LEI</v>
      </c>
      <c r="AW10" s="3">
        <f ca="1">VLOOKUP(AV10,'Team Ratings'!$A$2:$H$21,4,FALSE)*(1+Fixtures!$D$3)</f>
        <v>94.726295535899851</v>
      </c>
    </row>
    <row r="11" spans="1:49" x14ac:dyDescent="0.25">
      <c r="A11" s="41" t="str">
        <f>Schedule!A11</f>
        <v>LIV</v>
      </c>
      <c r="B11" s="61" t="str">
        <f>Schedule!B11</f>
        <v>NOR</v>
      </c>
      <c r="C11" s="61" t="str">
        <f>Schedule!C11</f>
        <v>@SOU</v>
      </c>
      <c r="D11" s="61" t="str">
        <f>Schedule!D11</f>
        <v>ARS</v>
      </c>
      <c r="E11" s="61" t="str">
        <f>Schedule!E11</f>
        <v>@BUR</v>
      </c>
      <c r="F11" s="61" t="str">
        <f>Schedule!F11</f>
        <v>NEW</v>
      </c>
      <c r="G11" s="61" t="str">
        <f>Schedule!G11</f>
        <v>@CHE</v>
      </c>
      <c r="H11" s="61" t="str">
        <f>Schedule!H11</f>
        <v>@SHU</v>
      </c>
      <c r="I11" s="61" t="str">
        <f>Schedule!I11</f>
        <v>LEI</v>
      </c>
      <c r="J11" s="61" t="str">
        <f>Schedule!J11</f>
        <v>@MUN</v>
      </c>
      <c r="K11" s="61" t="str">
        <f>Schedule!K11</f>
        <v>TOT</v>
      </c>
      <c r="L11" s="61" t="str">
        <f>Schedule!L11</f>
        <v>@AVL</v>
      </c>
      <c r="M11" s="61" t="str">
        <f>Schedule!M11</f>
        <v>MCI</v>
      </c>
      <c r="N11" s="61" t="str">
        <f>Schedule!N11</f>
        <v>@CRY</v>
      </c>
      <c r="O11" s="61" t="str">
        <f>Schedule!O11</f>
        <v>BRI</v>
      </c>
      <c r="P11" s="61" t="str">
        <f>Schedule!P11</f>
        <v>EVE</v>
      </c>
      <c r="Q11" s="61" t="str">
        <f>Schedule!Q11</f>
        <v>@BOU</v>
      </c>
      <c r="R11" s="61" t="str">
        <f>Schedule!R11</f>
        <v>WAT</v>
      </c>
      <c r="S11" s="90" t="str">
        <f>Schedule!S11</f>
        <v>@WHU</v>
      </c>
      <c r="T11" s="61" t="str">
        <f>Schedule!T11</f>
        <v>@LEI</v>
      </c>
      <c r="U11" s="61" t="str">
        <f>Schedule!U11</f>
        <v>WOL</v>
      </c>
      <c r="V11" s="61" t="str">
        <f>Schedule!V11</f>
        <v>SHU</v>
      </c>
      <c r="W11" s="61" t="str">
        <f>Schedule!W11</f>
        <v>@TOT</v>
      </c>
      <c r="X11" s="61" t="str">
        <f>Schedule!X11</f>
        <v>MUN</v>
      </c>
      <c r="Y11" s="90" t="str">
        <f>Schedule!Y11</f>
        <v>@WOL</v>
      </c>
      <c r="Z11" s="82" t="str">
        <f>Schedule!Z11</f>
        <v>SOU</v>
      </c>
      <c r="AA11" s="82" t="str">
        <f>Schedule!AA11</f>
        <v>@NOR</v>
      </c>
      <c r="AB11" s="82" t="str">
        <f>Schedule!AB11</f>
        <v>WHU</v>
      </c>
      <c r="AC11" s="82" t="str">
        <f>Schedule!AC11</f>
        <v>@WAT</v>
      </c>
      <c r="AD11" s="82" t="str">
        <f>Schedule!AD11</f>
        <v>BOU</v>
      </c>
      <c r="AE11" s="82" t="str">
        <f>Schedule!AE11</f>
        <v>@EVE</v>
      </c>
      <c r="AF11" s="82" t="str">
        <f>Schedule!AF11</f>
        <v>CRY</v>
      </c>
      <c r="AG11" s="82" t="str">
        <f>Schedule!AG11</f>
        <v>@MCI</v>
      </c>
      <c r="AH11" s="82" t="str">
        <f>Schedule!AH11</f>
        <v>AVL</v>
      </c>
      <c r="AI11" s="82" t="str">
        <f>Schedule!AI11</f>
        <v>@BRI</v>
      </c>
      <c r="AJ11" s="82" t="str">
        <f>Schedule!AJ11</f>
        <v>BUR</v>
      </c>
      <c r="AK11" s="61" t="str">
        <f>Schedule!AK11</f>
        <v>@ARS</v>
      </c>
      <c r="AL11" s="61" t="str">
        <f>Schedule!AL11</f>
        <v>CHE</v>
      </c>
      <c r="AM11" s="61" t="str">
        <f>Schedule!AM11</f>
        <v>@NEW</v>
      </c>
      <c r="AO11" s="62"/>
      <c r="AT11" s="72" t="str">
        <f>Schedule!A11</f>
        <v>LIV</v>
      </c>
      <c r="AU11" s="3">
        <f ca="1">VLOOKUP(AT11,'Team Ratings'!$A$2:$H$21,7,FALSE)*(1-Fixtures!$D$3)</f>
        <v>125.81362792280754</v>
      </c>
      <c r="AV11" s="72" t="str">
        <f>Schedule!A11</f>
        <v>LIV</v>
      </c>
      <c r="AW11" s="3">
        <f ca="1">VLOOKUP(AV11,'Team Ratings'!$A$2:$H$21,4,FALSE)*(1+Fixtures!$D$3)</f>
        <v>77.738810576665514</v>
      </c>
    </row>
    <row r="12" spans="1:49" x14ac:dyDescent="0.25">
      <c r="A12" s="41" t="str">
        <f>Schedule!A12</f>
        <v>MCI</v>
      </c>
      <c r="B12" s="61" t="str">
        <f>Schedule!B12</f>
        <v>@WHU</v>
      </c>
      <c r="C12" s="61" t="str">
        <f>Schedule!C12</f>
        <v>TOT</v>
      </c>
      <c r="D12" s="61" t="str">
        <f>Schedule!D12</f>
        <v>@BOU</v>
      </c>
      <c r="E12" s="61" t="str">
        <f>Schedule!E12</f>
        <v>BRI</v>
      </c>
      <c r="F12" s="61" t="str">
        <f>Schedule!F12</f>
        <v>@NOR</v>
      </c>
      <c r="G12" s="61" t="str">
        <f>Schedule!G12</f>
        <v>WAT</v>
      </c>
      <c r="H12" s="61" t="str">
        <f>Schedule!H12</f>
        <v>@EVE</v>
      </c>
      <c r="I12" s="61" t="str">
        <f>Schedule!I12</f>
        <v>WOL</v>
      </c>
      <c r="J12" s="61" t="str">
        <f>Schedule!J12</f>
        <v>@CRY</v>
      </c>
      <c r="K12" s="61" t="str">
        <f>Schedule!K12</f>
        <v>AVL</v>
      </c>
      <c r="L12" s="61" t="str">
        <f>Schedule!L12</f>
        <v>SOU</v>
      </c>
      <c r="M12" s="61" t="str">
        <f>Schedule!M12</f>
        <v>@LIV</v>
      </c>
      <c r="N12" s="61" t="str">
        <f>Schedule!N12</f>
        <v>CHE</v>
      </c>
      <c r="O12" s="61" t="str">
        <f>Schedule!O12</f>
        <v>@NEW</v>
      </c>
      <c r="P12" s="61" t="str">
        <f>Schedule!P12</f>
        <v>@BUR</v>
      </c>
      <c r="Q12" s="61" t="str">
        <f>Schedule!Q12</f>
        <v>MUN</v>
      </c>
      <c r="R12" s="61" t="str">
        <f>Schedule!R12</f>
        <v>@ARS</v>
      </c>
      <c r="S12" s="61" t="str">
        <f>Schedule!S12</f>
        <v>LEI</v>
      </c>
      <c r="T12" s="61" t="str">
        <f>Schedule!T12</f>
        <v>@WOL</v>
      </c>
      <c r="U12" s="61" t="str">
        <f>Schedule!U12</f>
        <v>SHU</v>
      </c>
      <c r="V12" s="61" t="str">
        <f>Schedule!V12</f>
        <v>EVE</v>
      </c>
      <c r="W12" s="61" t="str">
        <f>Schedule!W12</f>
        <v>@AVL</v>
      </c>
      <c r="X12" s="61" t="str">
        <f>Schedule!X12</f>
        <v>CRY</v>
      </c>
      <c r="Y12" s="61" t="str">
        <f>Schedule!Y12</f>
        <v>@SHU</v>
      </c>
      <c r="Z12" s="82" t="str">
        <f>Schedule!Z12</f>
        <v>@TOT</v>
      </c>
      <c r="AA12" s="82" t="str">
        <f>Schedule!AA12</f>
        <v>WHU</v>
      </c>
      <c r="AB12" s="82" t="str">
        <f>Schedule!AB12</f>
        <v>@LEI</v>
      </c>
      <c r="AC12" s="128" t="str">
        <f>Schedule!AC12</f>
        <v>ARS</v>
      </c>
      <c r="AD12" s="82" t="str">
        <f>Schedule!AD12</f>
        <v>@MUN</v>
      </c>
      <c r="AE12" s="82" t="str">
        <f>Schedule!AE12</f>
        <v>BUR</v>
      </c>
      <c r="AF12" s="82" t="str">
        <f>Schedule!AF12</f>
        <v>@CHE</v>
      </c>
      <c r="AG12" s="82" t="str">
        <f>Schedule!AG12</f>
        <v>LIV</v>
      </c>
      <c r="AH12" s="82" t="str">
        <f>Schedule!AH12</f>
        <v>@SOU</v>
      </c>
      <c r="AI12" s="82" t="str">
        <f>Schedule!AI12</f>
        <v>NEW</v>
      </c>
      <c r="AJ12" s="82" t="str">
        <f>Schedule!AJ12</f>
        <v>@BRI</v>
      </c>
      <c r="AK12" s="61" t="str">
        <f>Schedule!AK12</f>
        <v>BOU</v>
      </c>
      <c r="AL12" s="61" t="str">
        <f>Schedule!AL12</f>
        <v>@WAT</v>
      </c>
      <c r="AM12" s="61" t="str">
        <f>Schedule!AM12</f>
        <v>NOR</v>
      </c>
      <c r="AO12" s="62"/>
      <c r="AT12" s="72" t="str">
        <f>Schedule!A12</f>
        <v>MCI</v>
      </c>
      <c r="AU12" s="3">
        <f>VLOOKUP(AT12,'Team Ratings'!$A$2:$H$21,7,FALSE)*(1-Fixtures!$D$3)</f>
        <v>152.87477153608495</v>
      </c>
      <c r="AV12" s="72" t="str">
        <f>Schedule!A12</f>
        <v>MCI</v>
      </c>
      <c r="AW12" s="3">
        <f>VLOOKUP(AV12,'Team Ratings'!$A$2:$H$21,4,FALSE)*(1+Fixtures!$D$3)</f>
        <v>80.629176891723787</v>
      </c>
    </row>
    <row r="13" spans="1:49" x14ac:dyDescent="0.25">
      <c r="A13" s="41" t="str">
        <f>Schedule!A13</f>
        <v>MUN</v>
      </c>
      <c r="B13" s="61" t="str">
        <f>Schedule!B13</f>
        <v>CHE</v>
      </c>
      <c r="C13" s="61" t="str">
        <f>Schedule!C13</f>
        <v>@WOL</v>
      </c>
      <c r="D13" s="61" t="str">
        <f>Schedule!D13</f>
        <v>CRY</v>
      </c>
      <c r="E13" s="61" t="str">
        <f>Schedule!E13</f>
        <v>@SOU</v>
      </c>
      <c r="F13" s="61" t="str">
        <f>Schedule!F13</f>
        <v>LEI</v>
      </c>
      <c r="G13" s="61" t="str">
        <f>Schedule!G13</f>
        <v>@WHU</v>
      </c>
      <c r="H13" s="61" t="str">
        <f>Schedule!H13</f>
        <v>ARS</v>
      </c>
      <c r="I13" s="61" t="str">
        <f>Schedule!I13</f>
        <v>@NEW</v>
      </c>
      <c r="J13" s="61" t="str">
        <f>Schedule!J13</f>
        <v>LIV</v>
      </c>
      <c r="K13" s="61" t="str">
        <f>Schedule!K13</f>
        <v>@NOR</v>
      </c>
      <c r="L13" s="61" t="str">
        <f>Schedule!L13</f>
        <v>@BOU</v>
      </c>
      <c r="M13" s="61" t="str">
        <f>Schedule!M13</f>
        <v>BRI</v>
      </c>
      <c r="N13" s="61" t="str">
        <f>Schedule!N13</f>
        <v>@SHU</v>
      </c>
      <c r="O13" s="61" t="str">
        <f>Schedule!O13</f>
        <v>AVL</v>
      </c>
      <c r="P13" s="61" t="str">
        <f>Schedule!P13</f>
        <v>TOT</v>
      </c>
      <c r="Q13" s="61" t="str">
        <f>Schedule!Q13</f>
        <v>@MCI</v>
      </c>
      <c r="R13" s="61" t="str">
        <f>Schedule!R13</f>
        <v>EVE</v>
      </c>
      <c r="S13" s="61" t="str">
        <f>Schedule!S13</f>
        <v>@WAT</v>
      </c>
      <c r="T13" s="61" t="str">
        <f>Schedule!T13</f>
        <v>NEW</v>
      </c>
      <c r="U13" s="61" t="str">
        <f>Schedule!U13</f>
        <v>@BUR</v>
      </c>
      <c r="V13" s="61" t="str">
        <f>Schedule!V13</f>
        <v>@ARS</v>
      </c>
      <c r="W13" s="61" t="str">
        <f>Schedule!W13</f>
        <v>NOR</v>
      </c>
      <c r="X13" s="61" t="str">
        <f>Schedule!X13</f>
        <v>@LIV</v>
      </c>
      <c r="Y13" s="61" t="str">
        <f>Schedule!Y13</f>
        <v>BUR</v>
      </c>
      <c r="Z13" s="82" t="str">
        <f>Schedule!Z13</f>
        <v>WOL</v>
      </c>
      <c r="AA13" s="82" t="str">
        <f>Schedule!AA13</f>
        <v>@CHE</v>
      </c>
      <c r="AB13" s="82" t="str">
        <f>Schedule!AB13</f>
        <v>WAT</v>
      </c>
      <c r="AC13" s="82" t="str">
        <f>Schedule!AC13</f>
        <v>@EVE</v>
      </c>
      <c r="AD13" s="82" t="str">
        <f>Schedule!AD13</f>
        <v>MCI</v>
      </c>
      <c r="AE13" s="82" t="str">
        <f>Schedule!AE13</f>
        <v>@TOT</v>
      </c>
      <c r="AF13" s="82" t="str">
        <f>Schedule!AF13</f>
        <v>SHU</v>
      </c>
      <c r="AG13" s="82" t="str">
        <f>Schedule!AG13</f>
        <v>@BRI</v>
      </c>
      <c r="AH13" s="82" t="str">
        <f>Schedule!AH13</f>
        <v>BOU</v>
      </c>
      <c r="AI13" s="82" t="str">
        <f>Schedule!AI13</f>
        <v>@AVL</v>
      </c>
      <c r="AJ13" s="82" t="str">
        <f>Schedule!AJ13</f>
        <v>SOU</v>
      </c>
      <c r="AK13" s="61" t="str">
        <f>Schedule!AK13</f>
        <v>@CRY</v>
      </c>
      <c r="AL13" s="61" t="str">
        <f>Schedule!AL13</f>
        <v>WHU</v>
      </c>
      <c r="AM13" s="61" t="str">
        <f>Schedule!AM13</f>
        <v>@LEI</v>
      </c>
      <c r="AO13" s="62"/>
      <c r="AT13" s="72" t="str">
        <f>Schedule!A13</f>
        <v>MUN</v>
      </c>
      <c r="AU13" s="3">
        <f ca="1">VLOOKUP(AT13,'Team Ratings'!$A$2:$H$21,7,FALSE)*(1-Fixtures!$D$3)</f>
        <v>107.02996549267471</v>
      </c>
      <c r="AV13" s="72" t="str">
        <f>Schedule!A13</f>
        <v>MUN</v>
      </c>
      <c r="AW13" s="3">
        <f ca="1">VLOOKUP(AV13,'Team Ratings'!$A$2:$H$21,4,FALSE)*(1+Fixtures!$D$3)</f>
        <v>84.783636554124513</v>
      </c>
    </row>
    <row r="14" spans="1:49" x14ac:dyDescent="0.25">
      <c r="A14" s="41" t="str">
        <f>Schedule!A14</f>
        <v>NEW</v>
      </c>
      <c r="B14" s="61" t="str">
        <f>Schedule!B14</f>
        <v>ARS</v>
      </c>
      <c r="C14" s="61" t="str">
        <f>Schedule!C14</f>
        <v>@NOR</v>
      </c>
      <c r="D14" s="61" t="str">
        <f>Schedule!D14</f>
        <v>@TOT</v>
      </c>
      <c r="E14" s="61" t="str">
        <f>Schedule!E14</f>
        <v>WAT</v>
      </c>
      <c r="F14" s="61" t="str">
        <f>Schedule!F14</f>
        <v>@LIV</v>
      </c>
      <c r="G14" s="61" t="str">
        <f>Schedule!G14</f>
        <v>BRI</v>
      </c>
      <c r="H14" s="61" t="str">
        <f>Schedule!H14</f>
        <v>@LEI</v>
      </c>
      <c r="I14" s="61" t="str">
        <f>Schedule!I14</f>
        <v>MUN</v>
      </c>
      <c r="J14" s="61" t="str">
        <f>Schedule!J14</f>
        <v>@CHE</v>
      </c>
      <c r="K14" s="61" t="str">
        <f>Schedule!K14</f>
        <v>WOL</v>
      </c>
      <c r="L14" s="61" t="str">
        <f>Schedule!L14</f>
        <v>@WHU</v>
      </c>
      <c r="M14" s="61" t="str">
        <f>Schedule!M14</f>
        <v>BOU</v>
      </c>
      <c r="N14" s="61" t="str">
        <f>Schedule!N14</f>
        <v>@AVL</v>
      </c>
      <c r="O14" s="61" t="str">
        <f>Schedule!O14</f>
        <v>MCI</v>
      </c>
      <c r="P14" s="61" t="str">
        <f>Schedule!P14</f>
        <v>@SHU</v>
      </c>
      <c r="Q14" s="61" t="str">
        <f>Schedule!Q14</f>
        <v>SOU</v>
      </c>
      <c r="R14" s="61" t="str">
        <f>Schedule!R14</f>
        <v>@BUR</v>
      </c>
      <c r="S14" s="61" t="str">
        <f>Schedule!S14</f>
        <v>CRY</v>
      </c>
      <c r="T14" s="61" t="str">
        <f>Schedule!T14</f>
        <v>@MUN</v>
      </c>
      <c r="U14" s="61" t="str">
        <f>Schedule!U14</f>
        <v>EVE</v>
      </c>
      <c r="V14" s="61" t="str">
        <f>Schedule!V14</f>
        <v>LEI</v>
      </c>
      <c r="W14" s="61" t="str">
        <f>Schedule!W14</f>
        <v>@WOL</v>
      </c>
      <c r="X14" s="61" t="str">
        <f>Schedule!X14</f>
        <v>CHE</v>
      </c>
      <c r="Y14" s="61" t="str">
        <f>Schedule!Y14</f>
        <v>@EVE</v>
      </c>
      <c r="Z14" s="82" t="str">
        <f>Schedule!Z14</f>
        <v>NOR</v>
      </c>
      <c r="AA14" s="82" t="str">
        <f>Schedule!AA14</f>
        <v>@ARS</v>
      </c>
      <c r="AB14" s="82" t="str">
        <f>Schedule!AB14</f>
        <v>@CRY</v>
      </c>
      <c r="AC14" s="82" t="str">
        <f>Schedule!AC14</f>
        <v>BUR</v>
      </c>
      <c r="AD14" s="82" t="str">
        <f>Schedule!AD14</f>
        <v>@SOU</v>
      </c>
      <c r="AE14" s="82" t="str">
        <f>Schedule!AE14</f>
        <v>SHU</v>
      </c>
      <c r="AF14" s="82" t="str">
        <f>Schedule!AF14</f>
        <v>AVL</v>
      </c>
      <c r="AG14" s="82" t="str">
        <f>Schedule!AG14</f>
        <v>@BOU</v>
      </c>
      <c r="AH14" s="82" t="str">
        <f>Schedule!AH14</f>
        <v>WHU</v>
      </c>
      <c r="AI14" s="82" t="str">
        <f>Schedule!AI14</f>
        <v>@MCI</v>
      </c>
      <c r="AJ14" s="82" t="str">
        <f>Schedule!AJ14</f>
        <v>@WAT</v>
      </c>
      <c r="AK14" s="61" t="str">
        <f>Schedule!AK14</f>
        <v>TOT</v>
      </c>
      <c r="AL14" s="61" t="str">
        <f>Schedule!AL14</f>
        <v>@BRI</v>
      </c>
      <c r="AM14" s="61" t="str">
        <f>Schedule!AM14</f>
        <v>LIV</v>
      </c>
      <c r="AO14" s="62"/>
      <c r="AT14" s="72" t="str">
        <f>Schedule!A14</f>
        <v>NEW</v>
      </c>
      <c r="AU14" s="3">
        <f ca="1">VLOOKUP(AT14,'Team Ratings'!$A$2:$H$21,7,FALSE)*(1-Fixtures!$D$3)</f>
        <v>59.070491684911723</v>
      </c>
      <c r="AV14" s="72" t="str">
        <f>Schedule!A14</f>
        <v>NEW</v>
      </c>
      <c r="AW14" s="3">
        <f ca="1">VLOOKUP(AV14,'Team Ratings'!$A$2:$H$21,4,FALSE)*(1+Fixtures!$D$3)</f>
        <v>138.33331067125414</v>
      </c>
    </row>
    <row r="15" spans="1:49" x14ac:dyDescent="0.25">
      <c r="A15" s="41" t="str">
        <f>Schedule!A15</f>
        <v>NOR</v>
      </c>
      <c r="B15" s="61" t="str">
        <f>Schedule!B15</f>
        <v>@LIV</v>
      </c>
      <c r="C15" s="61" t="str">
        <f>Schedule!C15</f>
        <v>NEW</v>
      </c>
      <c r="D15" s="61" t="str">
        <f>Schedule!D15</f>
        <v>CHE</v>
      </c>
      <c r="E15" s="61" t="str">
        <f>Schedule!E15</f>
        <v>@WHU</v>
      </c>
      <c r="F15" s="61" t="str">
        <f>Schedule!F15</f>
        <v>MCI</v>
      </c>
      <c r="G15" s="61" t="str">
        <f>Schedule!G15</f>
        <v>@BUR</v>
      </c>
      <c r="H15" s="61" t="str">
        <f>Schedule!H15</f>
        <v>@CRY</v>
      </c>
      <c r="I15" s="61" t="str">
        <f>Schedule!I15</f>
        <v>AVL</v>
      </c>
      <c r="J15" s="61" t="str">
        <f>Schedule!J15</f>
        <v>@BOU</v>
      </c>
      <c r="K15" s="61" t="str">
        <f>Schedule!K15</f>
        <v>MUN</v>
      </c>
      <c r="L15" s="61" t="str">
        <f>Schedule!L15</f>
        <v>@BRI</v>
      </c>
      <c r="M15" s="61" t="str">
        <f>Schedule!M15</f>
        <v>WAT</v>
      </c>
      <c r="N15" s="61" t="str">
        <f>Schedule!N15</f>
        <v>@EVE</v>
      </c>
      <c r="O15" s="61" t="str">
        <f>Schedule!O15</f>
        <v>ARS</v>
      </c>
      <c r="P15" s="61" t="str">
        <f>Schedule!P15</f>
        <v>@SOU</v>
      </c>
      <c r="Q15" s="61" t="str">
        <f>Schedule!Q15</f>
        <v>SHU</v>
      </c>
      <c r="R15" s="61" t="str">
        <f>Schedule!R15</f>
        <v>@LEI</v>
      </c>
      <c r="S15" s="61" t="str">
        <f>Schedule!S15</f>
        <v>WOL</v>
      </c>
      <c r="T15" s="61" t="str">
        <f>Schedule!T15</f>
        <v>@AVL</v>
      </c>
      <c r="U15" s="61" t="str">
        <f>Schedule!U15</f>
        <v>TOT</v>
      </c>
      <c r="V15" s="61" t="str">
        <f>Schedule!V15</f>
        <v>CRY</v>
      </c>
      <c r="W15" s="61" t="str">
        <f>Schedule!W15</f>
        <v>@MUN</v>
      </c>
      <c r="X15" s="61" t="str">
        <f>Schedule!X15</f>
        <v>BOU</v>
      </c>
      <c r="Y15" s="61" t="str">
        <f>Schedule!Y15</f>
        <v>@TOT</v>
      </c>
      <c r="Z15" s="82" t="str">
        <f>Schedule!Z15</f>
        <v>@NEW</v>
      </c>
      <c r="AA15" s="82" t="str">
        <f>Schedule!AA15</f>
        <v>LIV</v>
      </c>
      <c r="AB15" s="82" t="str">
        <f>Schedule!AB15</f>
        <v>@WOL</v>
      </c>
      <c r="AC15" s="82" t="str">
        <f>Schedule!AC15</f>
        <v>LEI</v>
      </c>
      <c r="AD15" s="82" t="str">
        <f>Schedule!AD15</f>
        <v>@SHU</v>
      </c>
      <c r="AE15" s="82" t="str">
        <f>Schedule!AE15</f>
        <v>SOU</v>
      </c>
      <c r="AF15" s="82" t="str">
        <f>Schedule!AF15</f>
        <v>EVE</v>
      </c>
      <c r="AG15" s="82" t="str">
        <f>Schedule!AG15</f>
        <v>@ARS</v>
      </c>
      <c r="AH15" s="82" t="str">
        <f>Schedule!AH15</f>
        <v>BRI</v>
      </c>
      <c r="AI15" s="82" t="str">
        <f>Schedule!AI15</f>
        <v>@WAT</v>
      </c>
      <c r="AJ15" s="82" t="str">
        <f>Schedule!AJ15</f>
        <v>WHU</v>
      </c>
      <c r="AK15" s="61" t="str">
        <f>Schedule!AK15</f>
        <v>@CHE</v>
      </c>
      <c r="AL15" s="61" t="str">
        <f>Schedule!AL15</f>
        <v>BUR</v>
      </c>
      <c r="AM15" s="61" t="str">
        <f>Schedule!AM15</f>
        <v>@MCI</v>
      </c>
      <c r="AO15" s="62"/>
      <c r="AT15" s="72" t="str">
        <f>Schedule!A15</f>
        <v>NOR</v>
      </c>
      <c r="AU15" s="3">
        <f ca="1">VLOOKUP(AT15,'Team Ratings'!$A$2:$H$21,7,FALSE)*(1-Fixtures!$D$3)</f>
        <v>70.307848607219427</v>
      </c>
      <c r="AV15" s="72" t="str">
        <f>Schedule!A15</f>
        <v>NOR</v>
      </c>
      <c r="AW15" s="3">
        <f ca="1">VLOOKUP(AV15,'Team Ratings'!$A$2:$H$21,4,FALSE)*(1+Fixtures!$D$3)</f>
        <v>136.29519123385396</v>
      </c>
    </row>
    <row r="16" spans="1:49" x14ac:dyDescent="0.25">
      <c r="A16" s="41" t="str">
        <f>Schedule!A16</f>
        <v>SHU</v>
      </c>
      <c r="B16" s="61" t="str">
        <f>Schedule!B16</f>
        <v>@BOU</v>
      </c>
      <c r="C16" s="61" t="str">
        <f>Schedule!C16</f>
        <v>CRY</v>
      </c>
      <c r="D16" s="61" t="str">
        <f>Schedule!D16</f>
        <v>LEI</v>
      </c>
      <c r="E16" s="61" t="str">
        <f>Schedule!E16</f>
        <v>@CHE</v>
      </c>
      <c r="F16" s="61" t="str">
        <f>Schedule!F16</f>
        <v>SOU</v>
      </c>
      <c r="G16" s="61" t="str">
        <f>Schedule!G16</f>
        <v>@EVE</v>
      </c>
      <c r="H16" s="61" t="str">
        <f>Schedule!H16</f>
        <v>LIV</v>
      </c>
      <c r="I16" s="61" t="str">
        <f>Schedule!I16</f>
        <v>@WAT</v>
      </c>
      <c r="J16" s="61" t="str">
        <f>Schedule!J16</f>
        <v>ARS</v>
      </c>
      <c r="K16" s="61" t="str">
        <f>Schedule!K16</f>
        <v>@WHU</v>
      </c>
      <c r="L16" s="61" t="str">
        <f>Schedule!L16</f>
        <v>BUR</v>
      </c>
      <c r="M16" s="61" t="str">
        <f>Schedule!M16</f>
        <v>@TOT</v>
      </c>
      <c r="N16" s="61" t="str">
        <f>Schedule!N16</f>
        <v>MUN</v>
      </c>
      <c r="O16" s="61" t="str">
        <f>Schedule!O16</f>
        <v>@WOL</v>
      </c>
      <c r="P16" s="61" t="str">
        <f>Schedule!P16</f>
        <v>NEW</v>
      </c>
      <c r="Q16" s="61" t="str">
        <f>Schedule!Q16</f>
        <v>@NOR</v>
      </c>
      <c r="R16" s="61" t="str">
        <f>Schedule!R16</f>
        <v>AVL</v>
      </c>
      <c r="S16" s="61" t="str">
        <f>Schedule!S16</f>
        <v>@BRI</v>
      </c>
      <c r="T16" s="61" t="str">
        <f>Schedule!T16</f>
        <v>WAT</v>
      </c>
      <c r="U16" s="61" t="str">
        <f>Schedule!U16</f>
        <v>@MCI</v>
      </c>
      <c r="V16" s="61" t="str">
        <f>Schedule!V16</f>
        <v>@LIV</v>
      </c>
      <c r="W16" s="61" t="str">
        <f>Schedule!W16</f>
        <v>WHU</v>
      </c>
      <c r="X16" s="61" t="str">
        <f>Schedule!X16</f>
        <v>@ARS</v>
      </c>
      <c r="Y16" s="61" t="str">
        <f>Schedule!Y16</f>
        <v>MCI</v>
      </c>
      <c r="Z16" s="82" t="str">
        <f>Schedule!Z16</f>
        <v>@CRY</v>
      </c>
      <c r="AA16" s="82" t="str">
        <f>Schedule!AA16</f>
        <v>BOU</v>
      </c>
      <c r="AB16" s="82" t="str">
        <f>Schedule!AB16</f>
        <v>BRI</v>
      </c>
      <c r="AC16" s="128" t="str">
        <f>Schedule!AC16</f>
        <v>@AVL</v>
      </c>
      <c r="AD16" s="82" t="str">
        <f>Schedule!AD16</f>
        <v>NOR</v>
      </c>
      <c r="AE16" s="82" t="str">
        <f>Schedule!AE16</f>
        <v>@NEW</v>
      </c>
      <c r="AF16" s="82" t="str">
        <f>Schedule!AF16</f>
        <v>@MUN</v>
      </c>
      <c r="AG16" s="82" t="str">
        <f>Schedule!AG16</f>
        <v>TOT</v>
      </c>
      <c r="AH16" s="82" t="str">
        <f>Schedule!AH16</f>
        <v>@BUR</v>
      </c>
      <c r="AI16" s="82" t="str">
        <f>Schedule!AI16</f>
        <v>WOL</v>
      </c>
      <c r="AJ16" s="82" t="str">
        <f>Schedule!AJ16</f>
        <v>CHE</v>
      </c>
      <c r="AK16" s="61" t="str">
        <f>Schedule!AK16</f>
        <v>@LEI</v>
      </c>
      <c r="AL16" s="61" t="str">
        <f>Schedule!AL16</f>
        <v>EVE</v>
      </c>
      <c r="AM16" s="61" t="str">
        <f>Schedule!AM16</f>
        <v>@SOU</v>
      </c>
      <c r="AO16" s="62"/>
      <c r="AT16" s="72" t="str">
        <f>Schedule!A16</f>
        <v>SHU</v>
      </c>
      <c r="AU16" s="3">
        <f>VLOOKUP(AT16,'Team Ratings'!$A$2:$H$21,7,FALSE)*(1-Fixtures!$D$3)</f>
        <v>75.43865445690632</v>
      </c>
      <c r="AV16" s="72" t="str">
        <f>Schedule!A16</f>
        <v>SHU</v>
      </c>
      <c r="AW16" s="3">
        <f>VLOOKUP(AV16,'Team Ratings'!$A$2:$H$21,4,FALSE)*(1+Fixtures!$D$3)</f>
        <v>93.732905372090258</v>
      </c>
    </row>
    <row r="17" spans="1:56" x14ac:dyDescent="0.25">
      <c r="A17" s="41" t="str">
        <f>Schedule!A17</f>
        <v>SOU</v>
      </c>
      <c r="B17" s="61" t="str">
        <f>Schedule!B17</f>
        <v>@BUR</v>
      </c>
      <c r="C17" s="61" t="str">
        <f>Schedule!C17</f>
        <v>LIV</v>
      </c>
      <c r="D17" s="61" t="str">
        <f>Schedule!D17</f>
        <v>@BRI</v>
      </c>
      <c r="E17" s="61" t="str">
        <f>Schedule!E17</f>
        <v>MUN</v>
      </c>
      <c r="F17" s="61" t="str">
        <f>Schedule!F17</f>
        <v>@SHU</v>
      </c>
      <c r="G17" s="61" t="str">
        <f>Schedule!G17</f>
        <v>BOU</v>
      </c>
      <c r="H17" s="61" t="str">
        <f>Schedule!H17</f>
        <v>@TOT</v>
      </c>
      <c r="I17" s="61" t="str">
        <f>Schedule!I17</f>
        <v>CHE</v>
      </c>
      <c r="J17" s="61" t="str">
        <f>Schedule!J17</f>
        <v>@WOL</v>
      </c>
      <c r="K17" s="61" t="str">
        <f>Schedule!K17</f>
        <v>LEI</v>
      </c>
      <c r="L17" s="61" t="str">
        <f>Schedule!L17</f>
        <v>@MCI</v>
      </c>
      <c r="M17" s="61" t="str">
        <f>Schedule!M17</f>
        <v>EVE</v>
      </c>
      <c r="N17" s="61" t="str">
        <f>Schedule!N17</f>
        <v>@ARS</v>
      </c>
      <c r="O17" s="61" t="str">
        <f>Schedule!O17</f>
        <v>WAT</v>
      </c>
      <c r="P17" s="61" t="str">
        <f>Schedule!P17</f>
        <v>NOR</v>
      </c>
      <c r="Q17" s="61" t="str">
        <f>Schedule!Q17</f>
        <v>@NEW</v>
      </c>
      <c r="R17" s="61" t="str">
        <f>Schedule!R17</f>
        <v>WHU</v>
      </c>
      <c r="S17" s="61" t="str">
        <f>Schedule!S17</f>
        <v>@AVL</v>
      </c>
      <c r="T17" s="61" t="str">
        <f>Schedule!T17</f>
        <v>@CHE</v>
      </c>
      <c r="U17" s="61" t="str">
        <f>Schedule!U17</f>
        <v>CRY</v>
      </c>
      <c r="V17" s="61" t="str">
        <f>Schedule!V17</f>
        <v>TOT</v>
      </c>
      <c r="W17" s="61" t="str">
        <f>Schedule!W17</f>
        <v>@LEI</v>
      </c>
      <c r="X17" s="61" t="str">
        <f>Schedule!X17</f>
        <v>WOL</v>
      </c>
      <c r="Y17" s="61" t="str">
        <f>Schedule!Y17</f>
        <v>@CRY</v>
      </c>
      <c r="Z17" s="82" t="str">
        <f>Schedule!Z17</f>
        <v>@LIV</v>
      </c>
      <c r="AA17" s="82" t="str">
        <f>Schedule!AA17</f>
        <v>BUR</v>
      </c>
      <c r="AB17" s="82" t="str">
        <f>Schedule!AB17</f>
        <v>AVL</v>
      </c>
      <c r="AC17" s="82" t="str">
        <f>Schedule!AC17</f>
        <v>@WHU</v>
      </c>
      <c r="AD17" s="82" t="str">
        <f>Schedule!AD17</f>
        <v>NEW</v>
      </c>
      <c r="AE17" s="82" t="str">
        <f>Schedule!AE17</f>
        <v>@NOR</v>
      </c>
      <c r="AF17" s="128" t="str">
        <f>Schedule!AF17</f>
        <v>ARS</v>
      </c>
      <c r="AG17" s="82" t="str">
        <f>Schedule!AG17</f>
        <v>@WAT</v>
      </c>
      <c r="AH17" s="82" t="str">
        <f>Schedule!AH17</f>
        <v>MCI</v>
      </c>
      <c r="AI17" s="82" t="str">
        <f>Schedule!AI17</f>
        <v>@EVE</v>
      </c>
      <c r="AJ17" s="82" t="str">
        <f>Schedule!AJ17</f>
        <v>@MUN</v>
      </c>
      <c r="AK17" s="61" t="str">
        <f>Schedule!AK17</f>
        <v>BRI</v>
      </c>
      <c r="AL17" s="61" t="str">
        <f>Schedule!AL17</f>
        <v>@BOU</v>
      </c>
      <c r="AM17" s="61" t="str">
        <f>Schedule!AM17</f>
        <v>SHU</v>
      </c>
      <c r="AO17" s="62"/>
      <c r="AT17" s="72" t="str">
        <f>Schedule!A17</f>
        <v>SOU</v>
      </c>
      <c r="AU17" s="3">
        <f ca="1">VLOOKUP(AT17,'Team Ratings'!$A$2:$H$21,7,FALSE)*(1-Fixtures!$D$3)</f>
        <v>91.462177172304294</v>
      </c>
      <c r="AV17" s="72" t="str">
        <f>Schedule!A17</f>
        <v>SOU</v>
      </c>
      <c r="AW17" s="3">
        <f ca="1">VLOOKUP(AV17,'Team Ratings'!$A$2:$H$21,4,FALSE)*(1+Fixtures!$D$3)</f>
        <v>115.06758805401438</v>
      </c>
    </row>
    <row r="18" spans="1:56" x14ac:dyDescent="0.25">
      <c r="A18" s="41" t="str">
        <f>Schedule!A18</f>
        <v>TOT</v>
      </c>
      <c r="B18" s="61" t="str">
        <f>Schedule!B18</f>
        <v>AVL</v>
      </c>
      <c r="C18" s="61" t="str">
        <f>Schedule!C18</f>
        <v>@MCI</v>
      </c>
      <c r="D18" s="61" t="str">
        <f>Schedule!D18</f>
        <v>NEW</v>
      </c>
      <c r="E18" s="61" t="str">
        <f>Schedule!E18</f>
        <v>@ARS</v>
      </c>
      <c r="F18" s="61" t="str">
        <f>Schedule!F18</f>
        <v>CRY</v>
      </c>
      <c r="G18" s="61" t="str">
        <f>Schedule!G18</f>
        <v>@LEI</v>
      </c>
      <c r="H18" s="61" t="str">
        <f>Schedule!H18</f>
        <v>SOU</v>
      </c>
      <c r="I18" s="61" t="str">
        <f>Schedule!I18</f>
        <v>@BRI</v>
      </c>
      <c r="J18" s="61" t="str">
        <f>Schedule!J18</f>
        <v>WAT</v>
      </c>
      <c r="K18" s="61" t="str">
        <f>Schedule!K18</f>
        <v>@LIV</v>
      </c>
      <c r="L18" s="61" t="str">
        <f>Schedule!L18</f>
        <v>@EVE</v>
      </c>
      <c r="M18" s="61" t="str">
        <f>Schedule!M18</f>
        <v>SHU</v>
      </c>
      <c r="N18" s="61" t="str">
        <f>Schedule!N18</f>
        <v>@WHU</v>
      </c>
      <c r="O18" s="61" t="str">
        <f>Schedule!O18</f>
        <v>BOU</v>
      </c>
      <c r="P18" s="61" t="str">
        <f>Schedule!P18</f>
        <v>@MUN</v>
      </c>
      <c r="Q18" s="61" t="str">
        <f>Schedule!Q18</f>
        <v>BUR</v>
      </c>
      <c r="R18" s="61" t="str">
        <f>Schedule!R18</f>
        <v>@WOL</v>
      </c>
      <c r="S18" s="61" t="str">
        <f>Schedule!S18</f>
        <v>CHE</v>
      </c>
      <c r="T18" s="61" t="str">
        <f>Schedule!T18</f>
        <v>BRI</v>
      </c>
      <c r="U18" s="61" t="str">
        <f>Schedule!U18</f>
        <v>@NOR</v>
      </c>
      <c r="V18" s="61" t="str">
        <f>Schedule!V18</f>
        <v>@SOU</v>
      </c>
      <c r="W18" s="61" t="str">
        <f>Schedule!W18</f>
        <v>LIV</v>
      </c>
      <c r="X18" s="61" t="str">
        <f>Schedule!X18</f>
        <v>@WAT</v>
      </c>
      <c r="Y18" s="61" t="str">
        <f>Schedule!Y18</f>
        <v>NOR</v>
      </c>
      <c r="Z18" s="82" t="str">
        <f>Schedule!Z18</f>
        <v>MCI</v>
      </c>
      <c r="AA18" s="82" t="str">
        <f>Schedule!AA18</f>
        <v>@AVL</v>
      </c>
      <c r="AB18" s="82" t="str">
        <f>Schedule!AB18</f>
        <v>@CHE</v>
      </c>
      <c r="AC18" s="82" t="str">
        <f>Schedule!AC18</f>
        <v>WOL</v>
      </c>
      <c r="AD18" s="82" t="str">
        <f>Schedule!AD18</f>
        <v>@BUR</v>
      </c>
      <c r="AE18" s="82" t="str">
        <f>Schedule!AE18</f>
        <v>MUN</v>
      </c>
      <c r="AF18" s="82" t="str">
        <f>Schedule!AF18</f>
        <v>WHU</v>
      </c>
      <c r="AG18" s="82" t="str">
        <f>Schedule!AG18</f>
        <v>@SHU</v>
      </c>
      <c r="AH18" s="82" t="str">
        <f>Schedule!AH18</f>
        <v>EVE</v>
      </c>
      <c r="AI18" s="82" t="str">
        <f>Schedule!AI18</f>
        <v>@BOU</v>
      </c>
      <c r="AJ18" s="82" t="str">
        <f>Schedule!AJ18</f>
        <v>ARS</v>
      </c>
      <c r="AK18" s="61" t="str">
        <f>Schedule!AK18</f>
        <v>@NEW</v>
      </c>
      <c r="AL18" s="61" t="str">
        <f>Schedule!AL18</f>
        <v>LEI</v>
      </c>
      <c r="AM18" s="61" t="str">
        <f>Schedule!AM18</f>
        <v>@CRY</v>
      </c>
      <c r="AO18" s="62"/>
      <c r="AT18" s="72" t="str">
        <f>Schedule!A18</f>
        <v>TOT</v>
      </c>
      <c r="AU18" s="3">
        <f ca="1">VLOOKUP(AT18,'Team Ratings'!$A$2:$H$21,7,FALSE)*(1-Fixtures!$D$3)</f>
        <v>89.191335259225426</v>
      </c>
      <c r="AV18" s="72" t="str">
        <f>Schedule!A18</f>
        <v>TOT</v>
      </c>
      <c r="AW18" s="3">
        <f ca="1">VLOOKUP(AV18,'Team Ratings'!$A$2:$H$21,4,FALSE)*(1+Fixtures!$D$3)</f>
        <v>107.34964496981448</v>
      </c>
    </row>
    <row r="19" spans="1:56" x14ac:dyDescent="0.25">
      <c r="A19" s="41" t="str">
        <f>Schedule!A19</f>
        <v>WAT</v>
      </c>
      <c r="B19" s="61" t="str">
        <f>Schedule!B19</f>
        <v>BRI</v>
      </c>
      <c r="C19" s="61" t="str">
        <f>Schedule!C19</f>
        <v>@EVE</v>
      </c>
      <c r="D19" s="61" t="str">
        <f>Schedule!D19</f>
        <v>WHU</v>
      </c>
      <c r="E19" s="61" t="str">
        <f>Schedule!E19</f>
        <v>@NEW</v>
      </c>
      <c r="F19" s="61" t="str">
        <f>Schedule!F19</f>
        <v>ARS</v>
      </c>
      <c r="G19" s="61" t="str">
        <f>Schedule!G19</f>
        <v>@MCI</v>
      </c>
      <c r="H19" s="61" t="str">
        <f>Schedule!H19</f>
        <v>@WOL</v>
      </c>
      <c r="I19" s="61" t="str">
        <f>Schedule!I19</f>
        <v>SHU</v>
      </c>
      <c r="J19" s="61" t="str">
        <f>Schedule!J19</f>
        <v>@TOT</v>
      </c>
      <c r="K19" s="61" t="str">
        <f>Schedule!K19</f>
        <v>BOU</v>
      </c>
      <c r="L19" s="61" t="str">
        <f>Schedule!L19</f>
        <v>CHE</v>
      </c>
      <c r="M19" s="61" t="str">
        <f>Schedule!M19</f>
        <v>@NOR</v>
      </c>
      <c r="N19" s="61" t="str">
        <f>Schedule!N19</f>
        <v>BUR</v>
      </c>
      <c r="O19" s="61" t="str">
        <f>Schedule!O19</f>
        <v>@SOU</v>
      </c>
      <c r="P19" s="61" t="str">
        <f>Schedule!P19</f>
        <v>@LEI</v>
      </c>
      <c r="Q19" s="61" t="str">
        <f>Schedule!Q19</f>
        <v>CRY</v>
      </c>
      <c r="R19" s="61" t="str">
        <f>Schedule!R19</f>
        <v>@LIV</v>
      </c>
      <c r="S19" s="61" t="str">
        <f>Schedule!S19</f>
        <v>MUN</v>
      </c>
      <c r="T19" s="61" t="str">
        <f>Schedule!T19</f>
        <v>@SHU</v>
      </c>
      <c r="U19" s="61" t="str">
        <f>Schedule!U19</f>
        <v>AVL</v>
      </c>
      <c r="V19" s="61" t="str">
        <f>Schedule!V19</f>
        <v>WOL</v>
      </c>
      <c r="W19" s="61" t="str">
        <f>Schedule!W19</f>
        <v>@BOU</v>
      </c>
      <c r="X19" s="61" t="str">
        <f>Schedule!X19</f>
        <v>TOT</v>
      </c>
      <c r="Y19" s="61" t="str">
        <f>Schedule!Y19</f>
        <v>@AVL</v>
      </c>
      <c r="Z19" s="82" t="str">
        <f>Schedule!Z19</f>
        <v>EVE</v>
      </c>
      <c r="AA19" s="82" t="str">
        <f>Schedule!AA19</f>
        <v>@BRI</v>
      </c>
      <c r="AB19" s="82" t="str">
        <f>Schedule!AB19</f>
        <v>@MUN</v>
      </c>
      <c r="AC19" s="82" t="str">
        <f>Schedule!AC19</f>
        <v>LIV</v>
      </c>
      <c r="AD19" s="82" t="str">
        <f>Schedule!AD19</f>
        <v>@CRY</v>
      </c>
      <c r="AE19" s="82" t="str">
        <f>Schedule!AE19</f>
        <v>LEI</v>
      </c>
      <c r="AF19" s="82" t="str">
        <f>Schedule!AF19</f>
        <v>@BUR</v>
      </c>
      <c r="AG19" s="82" t="str">
        <f>Schedule!AG19</f>
        <v>SOU</v>
      </c>
      <c r="AH19" s="82" t="str">
        <f>Schedule!AH19</f>
        <v>@CHE</v>
      </c>
      <c r="AI19" s="82" t="str">
        <f>Schedule!AI19</f>
        <v>NOR</v>
      </c>
      <c r="AJ19" s="82" t="str">
        <f>Schedule!AJ19</f>
        <v>NEW</v>
      </c>
      <c r="AK19" s="61" t="str">
        <f>Schedule!AK19</f>
        <v>@WHU</v>
      </c>
      <c r="AL19" s="61" t="str">
        <f>Schedule!AL19</f>
        <v>MCI</v>
      </c>
      <c r="AM19" s="61" t="str">
        <f>Schedule!AM19</f>
        <v>@ARS</v>
      </c>
      <c r="AO19" s="62"/>
      <c r="AT19" s="72" t="str">
        <f>Schedule!A19</f>
        <v>WAT</v>
      </c>
      <c r="AU19" s="3">
        <f ca="1">VLOOKUP(AT19,'Team Ratings'!$A$2:$H$21,7,FALSE)*(1-Fixtures!$D$3)</f>
        <v>76.520996738502944</v>
      </c>
      <c r="AV19" s="72" t="str">
        <f>Schedule!A19</f>
        <v>WAT</v>
      </c>
      <c r="AW19" s="3">
        <f ca="1">VLOOKUP(AV19,'Team Ratings'!$A$2:$H$21,4,FALSE)*(1+Fixtures!$D$3)</f>
        <v>114.69043760445447</v>
      </c>
    </row>
    <row r="20" spans="1:56" x14ac:dyDescent="0.25">
      <c r="A20" s="41" t="str">
        <f>Schedule!A20</f>
        <v>WHU</v>
      </c>
      <c r="B20" s="61" t="str">
        <f>Schedule!B20</f>
        <v>MCI</v>
      </c>
      <c r="C20" s="61" t="str">
        <f>Schedule!C20</f>
        <v>@BRI</v>
      </c>
      <c r="D20" s="61" t="str">
        <f>Schedule!D20</f>
        <v>@WAT</v>
      </c>
      <c r="E20" s="61" t="str">
        <f>Schedule!E20</f>
        <v>NOR</v>
      </c>
      <c r="F20" s="61" t="str">
        <f>Schedule!F20</f>
        <v>@AVL</v>
      </c>
      <c r="G20" s="61" t="str">
        <f>Schedule!G20</f>
        <v>MUN</v>
      </c>
      <c r="H20" s="61" t="str">
        <f>Schedule!H20</f>
        <v>@BOU</v>
      </c>
      <c r="I20" s="61" t="str">
        <f>Schedule!I20</f>
        <v>CRY</v>
      </c>
      <c r="J20" s="61" t="str">
        <f>Schedule!J20</f>
        <v>@EVE</v>
      </c>
      <c r="K20" s="61" t="str">
        <f>Schedule!K20</f>
        <v>SHU</v>
      </c>
      <c r="L20" s="61" t="str">
        <f>Schedule!L20</f>
        <v>NEW</v>
      </c>
      <c r="M20" s="61" t="str">
        <f>Schedule!M20</f>
        <v>@BUR</v>
      </c>
      <c r="N20" s="61" t="str">
        <f>Schedule!N20</f>
        <v>TOT</v>
      </c>
      <c r="O20" s="61" t="str">
        <f>Schedule!O20</f>
        <v>@CHE</v>
      </c>
      <c r="P20" s="61" t="str">
        <f>Schedule!P20</f>
        <v>@WOL</v>
      </c>
      <c r="Q20" s="61" t="str">
        <f>Schedule!Q20</f>
        <v>ARS</v>
      </c>
      <c r="R20" s="61" t="str">
        <f>Schedule!R20</f>
        <v>@SOU</v>
      </c>
      <c r="S20" s="90" t="str">
        <f>Schedule!S20</f>
        <v>LIV</v>
      </c>
      <c r="T20" s="61" t="str">
        <f>Schedule!T20</f>
        <v>@CRY</v>
      </c>
      <c r="U20" s="61" t="str">
        <f>Schedule!U20</f>
        <v>LEI</v>
      </c>
      <c r="V20" s="61" t="str">
        <f>Schedule!V20</f>
        <v>BOU</v>
      </c>
      <c r="W20" s="61" t="str">
        <f>Schedule!W20</f>
        <v>@SHU</v>
      </c>
      <c r="X20" s="61" t="str">
        <f>Schedule!X20</f>
        <v>EVE</v>
      </c>
      <c r="Y20" s="90" t="str">
        <f>Schedule!Y20</f>
        <v>@LEI</v>
      </c>
      <c r="Z20" s="82" t="str">
        <f>Schedule!Z20</f>
        <v>BRI</v>
      </c>
      <c r="AA20" s="82" t="str">
        <f>Schedule!AA20</f>
        <v>@MCI</v>
      </c>
      <c r="AB20" s="82" t="str">
        <f>Schedule!AB20</f>
        <v>@LIV</v>
      </c>
      <c r="AC20" s="82" t="str">
        <f>Schedule!AC20</f>
        <v>SOU</v>
      </c>
      <c r="AD20" s="82" t="str">
        <f>Schedule!AD20</f>
        <v>@ARS</v>
      </c>
      <c r="AE20" s="82" t="str">
        <f>Schedule!AE20</f>
        <v>WOL</v>
      </c>
      <c r="AF20" s="82" t="str">
        <f>Schedule!AF20</f>
        <v>@TOT</v>
      </c>
      <c r="AG20" s="82" t="str">
        <f>Schedule!AG20</f>
        <v>CHE</v>
      </c>
      <c r="AH20" s="82" t="str">
        <f>Schedule!AH20</f>
        <v>@NEW</v>
      </c>
      <c r="AI20" s="82" t="str">
        <f>Schedule!AI20</f>
        <v>BUR</v>
      </c>
      <c r="AJ20" s="82" t="str">
        <f>Schedule!AJ20</f>
        <v>@NOR</v>
      </c>
      <c r="AK20" s="61" t="str">
        <f>Schedule!AK20</f>
        <v>WAT</v>
      </c>
      <c r="AL20" s="61" t="str">
        <f>Schedule!AL20</f>
        <v>@MUN</v>
      </c>
      <c r="AM20" s="61" t="str">
        <f>Schedule!AM20</f>
        <v>AVL</v>
      </c>
      <c r="AO20" s="62"/>
      <c r="AT20" s="72" t="str">
        <f>Schedule!A20</f>
        <v>WHU</v>
      </c>
      <c r="AU20" s="3">
        <f ca="1">VLOOKUP(AT20,'Team Ratings'!$A$2:$H$21,7,FALSE)*(1-Fixtures!$D$3)</f>
        <v>81.873244140516775</v>
      </c>
      <c r="AV20" s="72" t="str">
        <f>Schedule!A20</f>
        <v>WHU</v>
      </c>
      <c r="AW20" s="3">
        <f ca="1">VLOOKUP(AV20,'Team Ratings'!$A$2:$H$21,4,FALSE)*(1+Fixtures!$D$3)</f>
        <v>142.92331639076471</v>
      </c>
    </row>
    <row r="21" spans="1:56" x14ac:dyDescent="0.25">
      <c r="A21" s="41" t="str">
        <f>Schedule!A21</f>
        <v>WOL</v>
      </c>
      <c r="B21" s="61" t="str">
        <f>Schedule!B21</f>
        <v>@LEI</v>
      </c>
      <c r="C21" s="61" t="str">
        <f>Schedule!C21</f>
        <v>MUN</v>
      </c>
      <c r="D21" s="61" t="str">
        <f>Schedule!D21</f>
        <v>BUR</v>
      </c>
      <c r="E21" s="61" t="str">
        <f>Schedule!E21</f>
        <v>@EVE</v>
      </c>
      <c r="F21" s="61" t="str">
        <f>Schedule!F21</f>
        <v>CHE</v>
      </c>
      <c r="G21" s="61" t="str">
        <f>Schedule!G21</f>
        <v>@CRY</v>
      </c>
      <c r="H21" s="61" t="str">
        <f>Schedule!H21</f>
        <v>WAT</v>
      </c>
      <c r="I21" s="61" t="str">
        <f>Schedule!I21</f>
        <v>@MCI</v>
      </c>
      <c r="J21" s="61" t="str">
        <f>Schedule!J21</f>
        <v>SOU</v>
      </c>
      <c r="K21" s="61" t="str">
        <f>Schedule!K21</f>
        <v>@NEW</v>
      </c>
      <c r="L21" s="61" t="str">
        <f>Schedule!L21</f>
        <v>@ARS</v>
      </c>
      <c r="M21" s="61" t="str">
        <f>Schedule!M21</f>
        <v>AVL</v>
      </c>
      <c r="N21" s="61" t="str">
        <f>Schedule!N21</f>
        <v>@BOU</v>
      </c>
      <c r="O21" s="61" t="str">
        <f>Schedule!O21</f>
        <v>SHU</v>
      </c>
      <c r="P21" s="61" t="str">
        <f>Schedule!P21</f>
        <v>WHU</v>
      </c>
      <c r="Q21" s="61" t="str">
        <f>Schedule!Q21</f>
        <v>@BRI</v>
      </c>
      <c r="R21" s="61" t="str">
        <f>Schedule!R21</f>
        <v>TOT</v>
      </c>
      <c r="S21" s="61" t="str">
        <f>Schedule!S21</f>
        <v>@NOR</v>
      </c>
      <c r="T21" s="61" t="str">
        <f>Schedule!T21</f>
        <v>MCI</v>
      </c>
      <c r="U21" s="61" t="str">
        <f>Schedule!U21</f>
        <v>@LIV</v>
      </c>
      <c r="V21" s="61" t="str">
        <f>Schedule!V21</f>
        <v>@WAT</v>
      </c>
      <c r="W21" s="61" t="str">
        <f>Schedule!W21</f>
        <v>NEW</v>
      </c>
      <c r="X21" s="61" t="str">
        <f>Schedule!X21</f>
        <v>@SOU</v>
      </c>
      <c r="Y21" s="61" t="str">
        <f>Schedule!Y21</f>
        <v>LIV</v>
      </c>
      <c r="Z21" s="82" t="str">
        <f>Schedule!Z21</f>
        <v>@MUN</v>
      </c>
      <c r="AA21" s="82" t="str">
        <f>Schedule!AA21</f>
        <v>LEI</v>
      </c>
      <c r="AB21" s="82" t="str">
        <f>Schedule!AB21</f>
        <v>NOR</v>
      </c>
      <c r="AC21" s="82" t="str">
        <f>Schedule!AC21</f>
        <v>@TOT</v>
      </c>
      <c r="AD21" s="82" t="str">
        <f>Schedule!AD21</f>
        <v>BRI</v>
      </c>
      <c r="AE21" s="82" t="str">
        <f>Schedule!AE21</f>
        <v>@WHU</v>
      </c>
      <c r="AF21" s="82" t="str">
        <f>Schedule!AF21</f>
        <v>BOU</v>
      </c>
      <c r="AG21" s="82" t="str">
        <f>Schedule!AG21</f>
        <v>@AVL</v>
      </c>
      <c r="AH21" s="82" t="str">
        <f>Schedule!AH21</f>
        <v>ARS</v>
      </c>
      <c r="AI21" s="82" t="str">
        <f>Schedule!AI21</f>
        <v>@SHU</v>
      </c>
      <c r="AJ21" s="82" t="str">
        <f>Schedule!AJ21</f>
        <v>EVE</v>
      </c>
      <c r="AK21" s="61" t="str">
        <f>Schedule!AK21</f>
        <v>@BUR</v>
      </c>
      <c r="AL21" s="61" t="str">
        <f>Schedule!AL21</f>
        <v>CRY</v>
      </c>
      <c r="AM21" s="61" t="str">
        <f>Schedule!AM21</f>
        <v>@CHE</v>
      </c>
      <c r="AO21" s="62"/>
      <c r="AT21" s="72" t="str">
        <f>Schedule!A21</f>
        <v>WOL</v>
      </c>
      <c r="AU21" s="3">
        <f ca="1">VLOOKUP(AT21,'Team Ratings'!$A$2:$H$21,7,FALSE)*(1-Fixtures!$D$3)</f>
        <v>94.595624012637415</v>
      </c>
      <c r="AV21" s="72" t="str">
        <f>Schedule!A21</f>
        <v>WOL</v>
      </c>
      <c r="AW21" s="3">
        <f ca="1">VLOOKUP(AV21,'Team Ratings'!$A$2:$H$21,4,FALSE)*(1+Fixtures!$D$3)</f>
        <v>85.974322937534794</v>
      </c>
    </row>
    <row r="22" spans="1:56" x14ac:dyDescent="0.25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G22" s="34"/>
      <c r="AH22" s="34"/>
      <c r="AI22" s="34"/>
      <c r="AJ22" s="34"/>
      <c r="AK22" s="34"/>
      <c r="AL22" s="34"/>
      <c r="AM22" s="34"/>
      <c r="AT22" s="72" t="str">
        <f>CONCATENATE("@",Schedule!A2)</f>
        <v>@ARS</v>
      </c>
      <c r="AU22" s="3">
        <f>VLOOKUP(RIGHT(AT22,3),'Team Ratings'!$A$2:$H$21,7,FALSE)*(1+Fixtures!$D$3)</f>
        <v>101.17671874412297</v>
      </c>
      <c r="AV22" s="72" t="str">
        <f>CONCATENATE("@",Schedule!A2)</f>
        <v>@ARS</v>
      </c>
      <c r="AW22" s="3">
        <f>VLOOKUP(RIGHT(AV22,3),'Team Ratings'!$A$2:$H$21,4,FALSE)*(1-Fixtures!$D$3)</f>
        <v>95.273774492429425</v>
      </c>
    </row>
    <row r="23" spans="1:56" x14ac:dyDescent="0.25">
      <c r="A23" s="35" t="s">
        <v>0</v>
      </c>
      <c r="B23" s="59">
        <v>1</v>
      </c>
      <c r="C23" s="59">
        <v>2</v>
      </c>
      <c r="D23" s="59">
        <v>3</v>
      </c>
      <c r="E23" s="59">
        <v>4</v>
      </c>
      <c r="F23" s="59">
        <v>5</v>
      </c>
      <c r="G23" s="59">
        <v>6</v>
      </c>
      <c r="H23" s="59">
        <v>7</v>
      </c>
      <c r="I23" s="59">
        <v>8</v>
      </c>
      <c r="J23" s="59">
        <v>9</v>
      </c>
      <c r="K23" s="59">
        <v>10</v>
      </c>
      <c r="L23" s="59">
        <v>11</v>
      </c>
      <c r="M23" s="59">
        <v>12</v>
      </c>
      <c r="N23" s="59">
        <v>13</v>
      </c>
      <c r="O23" s="59">
        <v>14</v>
      </c>
      <c r="P23" s="59">
        <v>15</v>
      </c>
      <c r="Q23" s="59">
        <v>16</v>
      </c>
      <c r="R23" s="59">
        <v>17</v>
      </c>
      <c r="S23" s="59">
        <v>18</v>
      </c>
      <c r="T23" s="59">
        <v>19</v>
      </c>
      <c r="U23" s="59">
        <v>20</v>
      </c>
      <c r="V23" s="59">
        <v>21</v>
      </c>
      <c r="W23" s="59">
        <v>22</v>
      </c>
      <c r="X23" s="59">
        <v>23</v>
      </c>
      <c r="Y23" s="59">
        <v>24</v>
      </c>
      <c r="Z23" s="59">
        <v>25</v>
      </c>
      <c r="AA23" s="59">
        <v>26</v>
      </c>
      <c r="AB23" s="59">
        <v>27</v>
      </c>
      <c r="AC23" s="59">
        <v>28</v>
      </c>
      <c r="AD23" s="59">
        <v>29</v>
      </c>
      <c r="AE23" s="59">
        <v>30</v>
      </c>
      <c r="AF23" s="33">
        <v>31</v>
      </c>
      <c r="AG23" s="33">
        <v>32</v>
      </c>
      <c r="AH23" s="33">
        <v>33</v>
      </c>
      <c r="AI23" s="33">
        <v>34</v>
      </c>
      <c r="AJ23" s="33">
        <v>35</v>
      </c>
      <c r="AK23" s="33">
        <v>36</v>
      </c>
      <c r="AL23" s="33">
        <v>37</v>
      </c>
      <c r="AM23" s="33">
        <v>38</v>
      </c>
      <c r="AN23" s="63" t="s">
        <v>17</v>
      </c>
      <c r="AO23" s="59" t="s">
        <v>0</v>
      </c>
      <c r="AP23" s="63" t="str">
        <f>CONCATENATE("GW ",Fixtures!$D$6,"-",Fixtures!$D$6+8)</f>
        <v>GW 29-37</v>
      </c>
      <c r="AQ23" s="63" t="str">
        <f>CONCATENATE("GW ",Fixtures!$D$6,"-",Fixtures!$D$6+5)</f>
        <v>GW 29-34</v>
      </c>
      <c r="AR23" s="63" t="str">
        <f>CONCATENATE("GW ",Fixtures!$D$6,"-",Fixtures!$D$6+2)</f>
        <v>GW 29-31</v>
      </c>
      <c r="AS23" s="64"/>
      <c r="AT23" s="72" t="str">
        <f>CONCATENATE("@",Schedule!A3)</f>
        <v>@AVL</v>
      </c>
      <c r="AU23" s="3">
        <f>VLOOKUP(RIGHT(AT23,3),'Team Ratings'!$A$2:$H$21,7,FALSE)*(1+Fixtures!$D$3)</f>
        <v>99.928341825219064</v>
      </c>
      <c r="AV23" s="72" t="str">
        <f>CONCATENATE("@",Schedule!A3)</f>
        <v>@AVL</v>
      </c>
      <c r="AW23" s="3">
        <f>VLOOKUP(RIGHT(AV23,3),'Team Ratings'!$A$2:$H$21,4,FALSE)*(1-Fixtures!$D$3)</f>
        <v>128.26942040393982</v>
      </c>
      <c r="BA23" s="62"/>
      <c r="BD23" s="66"/>
    </row>
    <row r="24" spans="1:56" x14ac:dyDescent="0.25">
      <c r="A24" s="41" t="str">
        <f>$A2</f>
        <v>ARS</v>
      </c>
      <c r="B24" s="9">
        <f ca="1">(VLOOKUP(B2,$AT$2:$AU$41,2,FALSE)*VLOOKUP(B46,$AV$2:$AW$41,2,FALSE))/(100*100)*'Formula Data'!$AB$22</f>
        <v>1.1567272106330229</v>
      </c>
      <c r="C24" s="9">
        <f ca="1">(VLOOKUP(C2,$AT$2:$AU$41,2,FALSE)*VLOOKUP(C46,$AV$2:$AW$41,2,FALSE))/(100*100)*'Formula Data'!$AB$22</f>
        <v>1.0192873598353713</v>
      </c>
      <c r="D24" s="9">
        <f ca="1">(VLOOKUP(D2,$AT$2:$AU$41,2,FALSE)*VLOOKUP(D46,$AV$2:$AW$41,2,FALSE))/(100*100)*'Formula Data'!$AB$22</f>
        <v>2.4637012954463549</v>
      </c>
      <c r="E24" s="9">
        <f ca="1">(VLOOKUP(E2,$AT$2:$AU$41,2,FALSE)*VLOOKUP(E46,$AV$2:$AW$41,2,FALSE))/(100*100)*'Formula Data'!$AB$22</f>
        <v>1.1691835070246543</v>
      </c>
      <c r="F24" s="9">
        <f ca="1">(VLOOKUP(F2,$AT$2:$AU$41,2,FALSE)*VLOOKUP(F46,$AV$2:$AW$41,2,FALSE))/(100*100)*'Formula Data'!$AB$22</f>
        <v>1.4984456128167984</v>
      </c>
      <c r="G24" s="9">
        <f>(VLOOKUP(G2,$AT$2:$AU$41,2,FALSE)*VLOOKUP(G46,$AV$2:$AW$41,2,FALSE))/(100*100)*'Formula Data'!$AB$22</f>
        <v>1.0717624075571544</v>
      </c>
      <c r="H24" s="9">
        <f ca="1">(VLOOKUP(H2,$AT$2:$AU$41,2,FALSE)*VLOOKUP(H46,$AV$2:$AW$41,2,FALSE))/(100*100)*'Formula Data'!$AB$22</f>
        <v>2.0958768059503634</v>
      </c>
      <c r="I24" s="9">
        <f ca="1">(VLOOKUP(I2,$AT$2:$AU$41,2,FALSE)*VLOOKUP(I46,$AV$2:$AW$41,2,FALSE))/(100*100)*'Formula Data'!$AB$22</f>
        <v>0.93114724522083414</v>
      </c>
      <c r="J24" s="9">
        <f>(VLOOKUP(J2,$AT$2:$AU$41,2,FALSE)*VLOOKUP(J46,$AV$2:$AW$41,2,FALSE))/(100*100)*'Formula Data'!$AB$22</f>
        <v>1.4772510242391443</v>
      </c>
      <c r="K24" s="9">
        <f ca="1">(VLOOKUP(K2,$AT$2:$AU$41,2,FALSE)*VLOOKUP(K46,$AV$2:$AW$41,2,FALSE))/(100*100)*'Formula Data'!$AB$22</f>
        <v>0.80146796205143378</v>
      </c>
      <c r="L24" s="9">
        <f ca="1">(VLOOKUP(L2,$AT$2:$AU$41,2,FALSE)*VLOOKUP(L46,$AV$2:$AW$41,2,FALSE))/(100*100)*'Formula Data'!$AB$22</f>
        <v>1.2400267706592185</v>
      </c>
      <c r="M24" s="9">
        <f ca="1">(VLOOKUP(M2,$AT$2:$AU$41,2,FALSE)*VLOOKUP(M46,$AV$2:$AW$41,2,FALSE))/(100*100)*'Formula Data'!$AB$22</f>
        <v>2.0672547610196697</v>
      </c>
      <c r="N24" s="9">
        <f ca="1">(VLOOKUP(N2,$AT$2:$AU$41,2,FALSE)*VLOOKUP(N46,$AV$2:$AW$41,2,FALSE))/(100*100)*'Formula Data'!$AB$22</f>
        <v>1.1989513191570271</v>
      </c>
      <c r="O24" s="9">
        <f ca="1">(VLOOKUP(O2,$AT$2:$AU$41,2,FALSE)*VLOOKUP(O46,$AV$2:$AW$41,2,FALSE))/(100*100)*'Formula Data'!$AB$22</f>
        <v>1.3767788160431209</v>
      </c>
      <c r="P24" s="9">
        <f ca="1">(VLOOKUP(P2,$AT$2:$AU$41,2,FALSE)*VLOOKUP(P46,$AV$2:$AW$41,2,FALSE))/(100*100)*'Formula Data'!$AB$22</f>
        <v>1.0967302035490754</v>
      </c>
      <c r="Q24" s="9">
        <f ca="1">(VLOOKUP(Q2,$AT$2:$AU$41,2,FALSE)*VLOOKUP(Q46,$AV$2:$AW$41,2,FALSE))/(100*100)*'Formula Data'!$AB$22</f>
        <v>1.6032541226388133</v>
      </c>
      <c r="R24" s="9">
        <f>(VLOOKUP(R2,$AT$2:$AU$41,2,FALSE)*VLOOKUP(R46,$AV$2:$AW$41,2,FALSE))/(100*100)*'Formula Data'!$AB$22</f>
        <v>2.0039913182224152</v>
      </c>
      <c r="S24" s="9">
        <f ca="1">(VLOOKUP(S2,$AT$2:$AU$41,2,FALSE)*VLOOKUP(S46,$AV$2:$AW$41,2,FALSE))/(100*100)*'Formula Data'!$AB$22</f>
        <v>1.9061571109028908</v>
      </c>
      <c r="T24" s="9">
        <f ca="1">(VLOOKUP(T2,$AT$2:$AU$41,2,FALSE)*VLOOKUP(T46,$AV$2:$AW$41,2,FALSE))/(100*100)*'Formula Data'!$AB$22</f>
        <v>1.3909730453298881</v>
      </c>
      <c r="U24" s="9">
        <f ca="1">(VLOOKUP(U2,$AT$2:$AU$41,2,FALSE)*VLOOKUP(U46,$AV$2:$AW$41,2,FALSE))/(100*100)*'Formula Data'!$AB$22</f>
        <v>1.4884687563924879</v>
      </c>
      <c r="V24" s="9">
        <f ca="1">(VLOOKUP(V2,$AT$2:$AU$41,2,FALSE)*VLOOKUP(V46,$AV$2:$AW$41,2,FALSE))/(100*100)*'Formula Data'!$AB$22</f>
        <v>1.4030249692725576</v>
      </c>
      <c r="W24" s="9">
        <f ca="1">(VLOOKUP(W2,$AT$2:$AU$41,2,FALSE)*VLOOKUP(W46,$AV$2:$AW$41,2,FALSE))/(100*100)*'Formula Data'!$AB$22</f>
        <v>1.1972546099780679</v>
      </c>
      <c r="X24" s="9">
        <f>(VLOOKUP(X2,$AT$2:$AU$41,2,FALSE)*VLOOKUP(X46,$AV$2:$AW$41,2,FALSE))/(100*100)*'Formula Data'!$AB$22</f>
        <v>0.98890357820967512</v>
      </c>
      <c r="Y24" s="9">
        <f ca="1">(VLOOKUP(Y2,$AT$2:$AU$41,2,FALSE)*VLOOKUP(Y46,$AV$2:$AW$41,2,FALSE))/(100*100)*'Formula Data'!$AB$22</f>
        <v>2.2235150558455685</v>
      </c>
      <c r="Z24" s="83">
        <f ca="1">(VLOOKUP(Z2,$AT$2:$AU$41,2,FALSE)*VLOOKUP(Z46,$AV$2:$AW$41,2,FALSE))/(100*100)*'Formula Data'!$AB$22</f>
        <v>1.5226391424701227</v>
      </c>
      <c r="AA24" s="83">
        <f ca="1">(VLOOKUP(AA2,$AT$2:$AU$41,2,FALSE)*VLOOKUP(AA46,$AV$2:$AW$41,2,FALSE))/(100*100)*'Formula Data'!$AB$22</f>
        <v>0.77433805009318046</v>
      </c>
      <c r="AB24" s="84">
        <f ca="1">(VLOOKUP(AB2,$AT$2:$AU$41,2,FALSE)*VLOOKUP(AB46,$AV$2:$AW$41,2,FALSE))/(100*100)*'Formula Data'!$AB$22</f>
        <v>1.2760225287862323</v>
      </c>
      <c r="AC24" s="129">
        <f>(VLOOKUP(AC2,$AT$2:$AU$41,2,FALSE)*VLOOKUP(AC46,$AV$2:$AW$41,2,FALSE))/(100*100)*'Formula Data'!$AB$22</f>
        <v>2.9936166605544723</v>
      </c>
      <c r="AD24" s="84">
        <f ca="1">(VLOOKUP(AD2,$AT$2:$AU$41,2,FALSE)*VLOOKUP(AD46,$AV$2:$AW$41,2,FALSE))/(100*100)*'Formula Data'!$AB$22</f>
        <v>1.073252759783007</v>
      </c>
      <c r="AE24" s="84">
        <f ca="1">(VLOOKUP(AE2,$AT$2:$AU$41,2,FALSE)*VLOOKUP(AE46,$AV$2:$AW$41,2,FALSE))/(100*100)*'Formula Data'!$AB$22</f>
        <v>1.6383253657955326</v>
      </c>
      <c r="AF24" s="129">
        <f ca="1">(VLOOKUP(AF2,$AT$2:$AU$41,2,FALSE)*VLOOKUP(AF46,$AV$2:$AW$41,2,FALSE))/(100*100)*'Formula Data'!$AB$22</f>
        <v>1.7910260446666704</v>
      </c>
      <c r="AG24" s="84">
        <f ca="1">(VLOOKUP(AG2,$AT$2:$AU$41,2,FALSE)*VLOOKUP(AG46,$AV$2:$AW$41,2,FALSE))/(100*100)*'Formula Data'!$AB$22</f>
        <v>0.92164532313630398</v>
      </c>
      <c r="AH24" s="84">
        <f ca="1">(VLOOKUP(AH2,$AT$2:$AU$41,2,FALSE)*VLOOKUP(AH46,$AV$2:$AW$41,2,FALSE))/(100*100)*'Formula Data'!$AB$22</f>
        <v>1.8523856697501908</v>
      </c>
      <c r="AI24" s="84">
        <f ca="1">(VLOOKUP(AI2,$AT$2:$AU$41,2,FALSE)*VLOOKUP(AI46,$AV$2:$AW$41,2,FALSE))/(100*100)*'Formula Data'!$AB$22</f>
        <v>1.3838647573768037</v>
      </c>
      <c r="AJ24" s="84">
        <f ca="1">(VLOOKUP(AJ2,$AT$2:$AU$41,2,FALSE)*VLOOKUP(AJ46,$AV$2:$AW$41,2,FALSE))/(100*100)*'Formula Data'!$AB$22</f>
        <v>1.7465580783948536</v>
      </c>
      <c r="AK24" s="9">
        <f ca="1">(VLOOKUP(AK2,$AT$2:$AU$41,2,FALSE)*VLOOKUP(AK46,$AV$2:$AW$41,2,FALSE))/(100*100)*'Formula Data'!$AB$22</f>
        <v>1.6492545862078907</v>
      </c>
      <c r="AL24" s="9">
        <f>(VLOOKUP(AL2,$AT$2:$AU$41,2,FALSE)*VLOOKUP(AL46,$AV$2:$AW$41,2,FALSE))/(100*100)*'Formula Data'!$AB$22</f>
        <v>1.6010277940051321</v>
      </c>
      <c r="AM24" s="9">
        <f ca="1">(VLOOKUP(AM2,$AT$2:$AU$41,2,FALSE)*VLOOKUP(AM46,$AV$2:$AW$41,2,FALSE))/(100*100)*'Formula Data'!$AB$22</f>
        <v>1.0030916912244683</v>
      </c>
      <c r="AN24" s="9">
        <f ca="1">IF(OR(Fixtures!$D$6&lt;=0,Fixtures!$D$6&gt;39),AVERAGE(B24:AM24),AVERAGE(OFFSET(A24,0,Fixtures!$D$6,1,38-Fixtures!$D$6+1)))</f>
        <v>1.4660432070340854</v>
      </c>
      <c r="AO24" s="41" t="str">
        <f>$A2</f>
        <v>ARS</v>
      </c>
      <c r="AP24" s="65">
        <f ca="1">AVERAGE(OFFSET(A24,0,Fixtures!$D$6,1,9))</f>
        <v>1.5174822643462649</v>
      </c>
      <c r="AQ24" s="65">
        <f ca="1">AVERAGE(OFFSET(A24,0,Fixtures!$D$6,1,6))</f>
        <v>1.4434166534180848</v>
      </c>
      <c r="AR24" s="65">
        <f ca="1">AVERAGE(OFFSET(A24,0,Fixtures!$D$6,1,3))</f>
        <v>1.5008680567484032</v>
      </c>
      <c r="AS24" s="62"/>
      <c r="AT24" s="72" t="str">
        <f>CONCATENATE("@",Schedule!A4)</f>
        <v>@BOU</v>
      </c>
      <c r="AU24" s="3">
        <f ca="1">VLOOKUP(RIGHT(AT24,3),'Team Ratings'!$A$2:$H$21,7,FALSE)*(1+Fixtures!$D$3)</f>
        <v>86.817749488080054</v>
      </c>
      <c r="AV24" s="72" t="str">
        <f>CONCATENATE("@",Schedule!A4)</f>
        <v>@BOU</v>
      </c>
      <c r="AW24" s="3">
        <f ca="1">VLOOKUP(RIGHT(AV24,3),'Team Ratings'!$A$2:$H$21,4,FALSE)*(1-Fixtures!$D$3)</f>
        <v>108.07149867344872</v>
      </c>
      <c r="AY24" s="62"/>
      <c r="AZ24" s="62"/>
      <c r="BA24" s="66"/>
    </row>
    <row r="25" spans="1:56" x14ac:dyDescent="0.25">
      <c r="A25" s="41" t="str">
        <f t="shared" ref="A25:A43" si="0">$A3</f>
        <v>AVL</v>
      </c>
      <c r="B25" s="9">
        <f ca="1">(VLOOKUP(B3,$AT$2:$AU$41,2,FALSE)*VLOOKUP(B47,$AV$2:$AW$41,2,FALSE))/(100*100)*'Formula Data'!$AB$22</f>
        <v>2.351433997561716</v>
      </c>
      <c r="C25" s="9">
        <f ca="1">(VLOOKUP(C3,$AT$2:$AU$41,2,FALSE)*VLOOKUP(C47,$AV$2:$AW$41,2,FALSE))/(100*100)*'Formula Data'!$AB$22</f>
        <v>1.2536263845061821</v>
      </c>
      <c r="D25" s="9">
        <f ca="1">(VLOOKUP(D3,$AT$2:$AU$41,2,FALSE)*VLOOKUP(D47,$AV$2:$AW$41,2,FALSE))/(100*100)*'Formula Data'!$AB$22</f>
        <v>1.717940441236381</v>
      </c>
      <c r="E25" s="9">
        <f ca="1">(VLOOKUP(E3,$AT$2:$AU$41,2,FALSE)*VLOOKUP(E47,$AV$2:$AW$41,2,FALSE))/(100*100)*'Formula Data'!$AB$22</f>
        <v>1.6118932593568522</v>
      </c>
      <c r="F25" s="9">
        <f ca="1">(VLOOKUP(F3,$AT$2:$AU$41,2,FALSE)*VLOOKUP(F47,$AV$2:$AW$41,2,FALSE))/(100*100)*'Formula Data'!$AB$22</f>
        <v>1.4449465257119023</v>
      </c>
      <c r="G25" s="9">
        <f>(VLOOKUP(G3,$AT$2:$AU$41,2,FALSE)*VLOOKUP(G47,$AV$2:$AW$41,2,FALSE))/(100*100)*'Formula Data'!$AB$22</f>
        <v>2.1824311028816217</v>
      </c>
      <c r="H25" s="9">
        <f ca="1">(VLOOKUP(H3,$AT$2:$AU$41,2,FALSE)*VLOOKUP(H47,$AV$2:$AW$41,2,FALSE))/(100*100)*'Formula Data'!$AB$22</f>
        <v>1.3722915835724991</v>
      </c>
      <c r="I25" s="9">
        <f ca="1">(VLOOKUP(I3,$AT$2:$AU$41,2,FALSE)*VLOOKUP(I47,$AV$2:$AW$41,2,FALSE))/(100*100)*'Formula Data'!$AB$22</f>
        <v>1.8535911031036809</v>
      </c>
      <c r="J25" s="9">
        <f ca="1">(VLOOKUP(J3,$AT$2:$AU$41,2,FALSE)*VLOOKUP(J47,$AV$2:$AW$41,2,FALSE))/(100*100)*'Formula Data'!$AB$22</f>
        <v>1.476554784337984</v>
      </c>
      <c r="K25" s="9">
        <f>(VLOOKUP(K3,$AT$2:$AU$41,2,FALSE)*VLOOKUP(K47,$AV$2:$AW$41,2,FALSE))/(100*100)*'Formula Data'!$AB$22</f>
        <v>4.0303795667443865</v>
      </c>
      <c r="L25" s="9">
        <f ca="1">(VLOOKUP(L3,$AT$2:$AU$41,2,FALSE)*VLOOKUP(L47,$AV$2:$AW$41,2,FALSE))/(100*100)*'Formula Data'!$AB$22</f>
        <v>2.2204319184209043</v>
      </c>
      <c r="M25" s="9">
        <f ca="1">(VLOOKUP(M3,$AT$2:$AU$41,2,FALSE)*VLOOKUP(M47,$AV$2:$AW$41,2,FALSE))/(100*100)*'Formula Data'!$AB$22</f>
        <v>2.4939122805751879</v>
      </c>
      <c r="N25" s="9">
        <f ca="1">(VLOOKUP(N3,$AT$2:$AU$41,2,FALSE)*VLOOKUP(N47,$AV$2:$AW$41,2,FALSE))/(100*100)*'Formula Data'!$AB$22</f>
        <v>1.0425103173598058</v>
      </c>
      <c r="O25" s="9">
        <f ca="1">(VLOOKUP(O3,$AT$2:$AU$41,2,FALSE)*VLOOKUP(O47,$AV$2:$AW$41,2,FALSE))/(100*100)*'Formula Data'!$AB$22</f>
        <v>2.821730371967953</v>
      </c>
      <c r="P25" s="9">
        <f ca="1">(VLOOKUP(P3,$AT$2:$AU$41,2,FALSE)*VLOOKUP(P47,$AV$2:$AW$41,2,FALSE))/(100*100)*'Formula Data'!$AB$22</f>
        <v>2.9935728797583012</v>
      </c>
      <c r="Q25" s="9">
        <f ca="1">(VLOOKUP(Q3,$AT$2:$AU$41,2,FALSE)*VLOOKUP(Q47,$AV$2:$AW$41,2,FALSE))/(100*100)*'Formula Data'!$AB$22</f>
        <v>1.8631310797943288</v>
      </c>
      <c r="R25" s="9">
        <f>(VLOOKUP(R3,$AT$2:$AU$41,2,FALSE)*VLOOKUP(R47,$AV$2:$AW$41,2,FALSE))/(100*100)*'Formula Data'!$AB$22</f>
        <v>1.9888593023606753</v>
      </c>
      <c r="S25" s="9">
        <f ca="1">(VLOOKUP(S3,$AT$2:$AU$41,2,FALSE)*VLOOKUP(S47,$AV$2:$AW$41,2,FALSE))/(100*100)*'Formula Data'!$AB$22</f>
        <v>1.6141775805579237</v>
      </c>
      <c r="T25" s="9">
        <f ca="1">(VLOOKUP(T3,$AT$2:$AU$41,2,FALSE)*VLOOKUP(T47,$AV$2:$AW$41,2,FALSE))/(100*100)*'Formula Data'!$AB$22</f>
        <v>1.2408337136479186</v>
      </c>
      <c r="U25" s="9">
        <f ca="1">(VLOOKUP(U3,$AT$2:$AU$41,2,FALSE)*VLOOKUP(U47,$AV$2:$AW$41,2,FALSE))/(100*100)*'Formula Data'!$AB$22</f>
        <v>2.0173940970304476</v>
      </c>
      <c r="V25" s="9">
        <f ca="1">(VLOOKUP(V3,$AT$2:$AU$41,2,FALSE)*VLOOKUP(V47,$AV$2:$AW$41,2,FALSE))/(100*100)*'Formula Data'!$AB$22</f>
        <v>2.0499664396576844</v>
      </c>
      <c r="W25" s="9">
        <f>(VLOOKUP(W3,$AT$2:$AU$41,2,FALSE)*VLOOKUP(W47,$AV$2:$AW$41,2,FALSE))/(100*100)*'Formula Data'!$AB$22</f>
        <v>2.6980226851759936</v>
      </c>
      <c r="X25" s="9">
        <f ca="1">(VLOOKUP(X3,$AT$2:$AU$41,2,FALSE)*VLOOKUP(X47,$AV$2:$AW$41,2,FALSE))/(100*100)*'Formula Data'!$AB$22</f>
        <v>2.2057176408011863</v>
      </c>
      <c r="Y25" s="9">
        <f ca="1">(VLOOKUP(Y3,$AT$2:$AU$41,2,FALSE)*VLOOKUP(Y47,$AV$2:$AW$41,2,FALSE))/(100*100)*'Formula Data'!$AB$22</f>
        <v>1.3504869575162499</v>
      </c>
      <c r="Z25" s="83">
        <f ca="1">(VLOOKUP(Z3,$AT$2:$AU$41,2,FALSE)*VLOOKUP(Z47,$AV$2:$AW$41,2,FALSE))/(100*100)*'Formula Data'!$AB$22</f>
        <v>1.872701142287013</v>
      </c>
      <c r="AA25" s="83">
        <f ca="1">(VLOOKUP(AA3,$AT$2:$AU$41,2,FALSE)*VLOOKUP(AA47,$AV$2:$AW$41,2,FALSE))/(100*100)*'Formula Data'!$AB$22</f>
        <v>1.5741004446487521</v>
      </c>
      <c r="AB25" s="84">
        <f ca="1">(VLOOKUP(AB3,$AT$2:$AU$41,2,FALSE)*VLOOKUP(AB47,$AV$2:$AW$41,2,FALSE))/(100*100)*'Formula Data'!$AB$22</f>
        <v>2.4113023116976389</v>
      </c>
      <c r="AC25" s="129">
        <f>(VLOOKUP(AC3,$AT$2:$AU$41,2,FALSE)*VLOOKUP(AC47,$AV$2:$AW$41,2,FALSE))/(100*100)*'Formula Data'!$AB$22</f>
        <v>1.3313851528199561</v>
      </c>
      <c r="AD25" s="84">
        <f ca="1">(VLOOKUP(AD3,$AT$2:$AU$41,2,FALSE)*VLOOKUP(AD47,$AV$2:$AW$41,2,FALSE))/(100*100)*'Formula Data'!$AB$22</f>
        <v>2.7831958105569603</v>
      </c>
      <c r="AE25" s="84">
        <f ca="1">(VLOOKUP(AE3,$AT$2:$AU$41,2,FALSE)*VLOOKUP(AE47,$AV$2:$AW$41,2,FALSE))/(100*100)*'Formula Data'!$AB$22</f>
        <v>2.0039620104167142</v>
      </c>
      <c r="AF25" s="84">
        <f ca="1">(VLOOKUP(AF3,$AT$2:$AU$41,2,FALSE)*VLOOKUP(AF47,$AV$2:$AW$41,2,FALSE))/(100*100)*'Formula Data'!$AB$22</f>
        <v>1.5573302271671177</v>
      </c>
      <c r="AG25" s="84">
        <f ca="1">(VLOOKUP(AG3,$AT$2:$AU$41,2,FALSE)*VLOOKUP(AG47,$AV$2:$AW$41,2,FALSE))/(100*100)*'Formula Data'!$AB$22</f>
        <v>1.6694784688147952</v>
      </c>
      <c r="AH25" s="84">
        <f ca="1">(VLOOKUP(AH3,$AT$2:$AU$41,2,FALSE)*VLOOKUP(AH47,$AV$2:$AW$41,2,FALSE))/(100*100)*'Formula Data'!$AB$22</f>
        <v>3.3169415077645619</v>
      </c>
      <c r="AI25" s="84">
        <f ca="1">(VLOOKUP(AI3,$AT$2:$AU$41,2,FALSE)*VLOOKUP(AI47,$AV$2:$AW$41,2,FALSE))/(100*100)*'Formula Data'!$AB$22</f>
        <v>1.8889269432182167</v>
      </c>
      <c r="AJ25" s="84">
        <f ca="1">(VLOOKUP(AJ3,$AT$2:$AU$41,2,FALSE)*VLOOKUP(AJ47,$AV$2:$AW$41,2,FALSE))/(100*100)*'Formula Data'!$AB$22</f>
        <v>1.079035983536405</v>
      </c>
      <c r="AK25" s="9">
        <f ca="1">(VLOOKUP(AK3,$AT$2:$AU$41,2,FALSE)*VLOOKUP(AK47,$AV$2:$AW$41,2,FALSE))/(100*100)*'Formula Data'!$AB$22</f>
        <v>2.5663060912296554</v>
      </c>
      <c r="AL25" s="9">
        <f>(VLOOKUP(AL3,$AT$2:$AU$41,2,FALSE)*VLOOKUP(AL47,$AV$2:$AW$41,2,FALSE))/(100*100)*'Formula Data'!$AB$22</f>
        <v>1.4609662754827384</v>
      </c>
      <c r="AM25" s="9">
        <f ca="1">(VLOOKUP(AM3,$AT$2:$AU$41,2,FALSE)*VLOOKUP(AM47,$AV$2:$AW$41,2,FALSE))/(100*100)*'Formula Data'!$AB$22</f>
        <v>2.1585003655696324</v>
      </c>
      <c r="AN25" s="9">
        <f ca="1">IF(OR(Fixtures!$D$6&lt;=0,Fixtures!$D$6&gt;39),AVERAGE(B25:AM25),AVERAGE(OFFSET(A25,0,Fixtures!$D$6,1,38-Fixtures!$D$6+1)))</f>
        <v>2.0484643683756798</v>
      </c>
      <c r="AO25" s="41" t="str">
        <f t="shared" ref="AO25:AO43" si="1">$A3</f>
        <v>AVL</v>
      </c>
      <c r="AP25" s="65">
        <f ca="1">AVERAGE(OFFSET(A25,0,Fixtures!$D$6,1,9))</f>
        <v>2.0362381464652404</v>
      </c>
      <c r="AQ25" s="65">
        <f ca="1">AVERAGE(OFFSET(A25,0,Fixtures!$D$6,1,6))</f>
        <v>2.2033058279897273</v>
      </c>
      <c r="AR25" s="65">
        <f ca="1">AVERAGE(OFFSET(A25,0,Fixtures!$D$6,1,3))</f>
        <v>2.1148293493802641</v>
      </c>
      <c r="AS25" s="62"/>
      <c r="AT25" s="72" t="str">
        <f>CONCATENATE("@",Schedule!A5)</f>
        <v>@BRI</v>
      </c>
      <c r="AU25" s="3">
        <f ca="1">VLOOKUP(RIGHT(AT25,3),'Team Ratings'!$A$2:$H$21,7,FALSE)*(1+Fixtures!$D$3)</f>
        <v>102.25627424280572</v>
      </c>
      <c r="AV25" s="72" t="str">
        <f>CONCATENATE("@",Schedule!A5)</f>
        <v>@BRI</v>
      </c>
      <c r="AW25" s="3">
        <f ca="1">VLOOKUP(RIGHT(AV25,3),'Team Ratings'!$A$2:$H$21,4,FALSE)*(1-Fixtures!$D$3)</f>
        <v>96.338334132251603</v>
      </c>
      <c r="AY25" s="62"/>
      <c r="AZ25" s="62"/>
      <c r="BA25" s="66"/>
    </row>
    <row r="26" spans="1:56" x14ac:dyDescent="0.25">
      <c r="A26" s="41" t="str">
        <f t="shared" si="0"/>
        <v>BOU</v>
      </c>
      <c r="B26" s="9">
        <f ca="1">(VLOOKUP(B4,$AT$2:$AU$41,2,FALSE)*VLOOKUP(B48,$AV$2:$AW$41,2,FALSE))/(100*100)*'Formula Data'!$AB$22</f>
        <v>1.1217388238265693</v>
      </c>
      <c r="C26" s="9">
        <f ca="1">(VLOOKUP(C4,$AT$2:$AU$41,2,FALSE)*VLOOKUP(C48,$AV$2:$AW$41,2,FALSE))/(100*100)*'Formula Data'!$AB$22</f>
        <v>1.8160871030645374</v>
      </c>
      <c r="D26" s="9">
        <f ca="1">(VLOOKUP(D4,$AT$2:$AU$41,2,FALSE)*VLOOKUP(D48,$AV$2:$AW$41,2,FALSE))/(100*100)*'Formula Data'!$AB$22</f>
        <v>2.2731790174439426</v>
      </c>
      <c r="E26" s="9">
        <f ca="1">(VLOOKUP(E4,$AT$2:$AU$41,2,FALSE)*VLOOKUP(E48,$AV$2:$AW$41,2,FALSE))/(100*100)*'Formula Data'!$AB$22</f>
        <v>2.3449403716126556</v>
      </c>
      <c r="F26" s="9">
        <f ca="1">(VLOOKUP(F4,$AT$2:$AU$41,2,FALSE)*VLOOKUP(F48,$AV$2:$AW$41,2,FALSE))/(100*100)*'Formula Data'!$AB$22</f>
        <v>1.4474252517199249</v>
      </c>
      <c r="G26" s="9">
        <f ca="1">(VLOOKUP(G4,$AT$2:$AU$41,2,FALSE)*VLOOKUP(G48,$AV$2:$AW$41,2,FALSE))/(100*100)*'Formula Data'!$AB$22</f>
        <v>2.0316070171617544</v>
      </c>
      <c r="H26" s="9">
        <f ca="1">(VLOOKUP(H4,$AT$2:$AU$41,2,FALSE)*VLOOKUP(H48,$AV$2:$AW$41,2,FALSE))/(100*100)*'Formula Data'!$AB$22</f>
        <v>1.2174182751034071</v>
      </c>
      <c r="I26" s="9">
        <f ca="1">(VLOOKUP(I4,$AT$2:$AU$41,2,FALSE)*VLOOKUP(I48,$AV$2:$AW$41,2,FALSE))/(100*100)*'Formula Data'!$AB$22</f>
        <v>1.8387749729998781</v>
      </c>
      <c r="J26" s="9">
        <f ca="1">(VLOOKUP(J4,$AT$2:$AU$41,2,FALSE)*VLOOKUP(J48,$AV$2:$AW$41,2,FALSE))/(100*100)*'Formula Data'!$AB$22</f>
        <v>1.0454460511022361</v>
      </c>
      <c r="K26" s="9">
        <f ca="1">(VLOOKUP(K4,$AT$2:$AU$41,2,FALSE)*VLOOKUP(K48,$AV$2:$AW$41,2,FALSE))/(100*100)*'Formula Data'!$AB$22</f>
        <v>1.6997254902568555</v>
      </c>
      <c r="L26" s="9">
        <f ca="1">(VLOOKUP(L4,$AT$2:$AU$41,2,FALSE)*VLOOKUP(L48,$AV$2:$AW$41,2,FALSE))/(100*100)*'Formula Data'!$AB$22</f>
        <v>1.5914873942314849</v>
      </c>
      <c r="M26" s="9">
        <f ca="1">(VLOOKUP(M4,$AT$2:$AU$41,2,FALSE)*VLOOKUP(M48,$AV$2:$AW$41,2,FALSE))/(100*100)*'Formula Data'!$AB$22</f>
        <v>1.3121054967692307</v>
      </c>
      <c r="N26" s="9">
        <f ca="1">(VLOOKUP(N4,$AT$2:$AU$41,2,FALSE)*VLOOKUP(N48,$AV$2:$AW$41,2,FALSE))/(100*100)*'Formula Data'!$AB$22</f>
        <v>1.4065943352647097</v>
      </c>
      <c r="O26" s="9">
        <f ca="1">(VLOOKUP(O4,$AT$2:$AU$41,2,FALSE)*VLOOKUP(O48,$AV$2:$AW$41,2,FALSE))/(100*100)*'Formula Data'!$AB$22</f>
        <v>1.9811658565846908</v>
      </c>
      <c r="P26" s="9">
        <f ca="1">(VLOOKUP(P4,$AT$2:$AU$41,2,FALSE)*VLOOKUP(P48,$AV$2:$AW$41,2,FALSE))/(100*100)*'Formula Data'!$AB$22</f>
        <v>1.3580767706889429</v>
      </c>
      <c r="Q26" s="9">
        <f ca="1">(VLOOKUP(Q4,$AT$2:$AU$41,2,FALSE)*VLOOKUP(Q48,$AV$2:$AW$41,2,FALSE))/(100*100)*'Formula Data'!$AB$22</f>
        <v>1.8707919968018925</v>
      </c>
      <c r="R26" s="9">
        <f ca="1">(VLOOKUP(R4,$AT$2:$AU$41,2,FALSE)*VLOOKUP(R48,$AV$2:$AW$41,2,FALSE))/(100*100)*'Formula Data'!$AB$22</f>
        <v>2.5221904526024845</v>
      </c>
      <c r="S26" s="9">
        <f ca="1">(VLOOKUP(S4,$AT$2:$AU$41,2,FALSE)*VLOOKUP(S48,$AV$2:$AW$41,2,FALSE))/(100*100)*'Formula Data'!$AB$22</f>
        <v>1.1562039306531779</v>
      </c>
      <c r="T26" s="9">
        <f ca="1">(VLOOKUP(T4,$AT$2:$AU$41,2,FALSE)*VLOOKUP(T48,$AV$2:$AW$41,2,FALSE))/(100*100)*'Formula Data'!$AB$22</f>
        <v>1.2309154777933065</v>
      </c>
      <c r="U26" s="9">
        <f ca="1">(VLOOKUP(U4,$AT$2:$AU$41,2,FALSE)*VLOOKUP(U48,$AV$2:$AW$41,2,FALSE))/(100*100)*'Formula Data'!$AB$22</f>
        <v>1.8583947003203742</v>
      </c>
      <c r="V26" s="9">
        <f ca="1">(VLOOKUP(V4,$AT$2:$AU$41,2,FALSE)*VLOOKUP(V48,$AV$2:$AW$41,2,FALSE))/(100*100)*'Formula Data'!$AB$22</f>
        <v>1.8186124850310161</v>
      </c>
      <c r="W26" s="9">
        <f ca="1">(VLOOKUP(W4,$AT$2:$AU$41,2,FALSE)*VLOOKUP(W48,$AV$2:$AW$41,2,FALSE))/(100*100)*'Formula Data'!$AB$22</f>
        <v>1.1378327662050023</v>
      </c>
      <c r="X26" s="9">
        <f ca="1">(VLOOKUP(X4,$AT$2:$AU$41,2,FALSE)*VLOOKUP(X48,$AV$2:$AW$41,2,FALSE))/(100*100)*'Formula Data'!$AB$22</f>
        <v>1.5617157059675384</v>
      </c>
      <c r="Y26" s="9">
        <f ca="1">(VLOOKUP(Y4,$AT$2:$AU$41,2,FALSE)*VLOOKUP(Y48,$AV$2:$AW$41,2,FALSE))/(100*100)*'Formula Data'!$AB$22</f>
        <v>1.2440493448425642</v>
      </c>
      <c r="Z26" s="83">
        <f ca="1">(VLOOKUP(Z4,$AT$2:$AU$41,2,FALSE)*VLOOKUP(Z48,$AV$2:$AW$41,2,FALSE))/(100*100)*'Formula Data'!$AB$22</f>
        <v>1.2157277301506404</v>
      </c>
      <c r="AA26" s="83">
        <f ca="1">(VLOOKUP(AA4,$AT$2:$AU$41,2,FALSE)*VLOOKUP(AA48,$AV$2:$AW$41,2,FALSE))/(100*100)*'Formula Data'!$AB$22</f>
        <v>1.6756839220125299</v>
      </c>
      <c r="AB26" s="84">
        <f ca="1">(VLOOKUP(AB4,$AT$2:$AU$41,2,FALSE)*VLOOKUP(AB48,$AV$2:$AW$41,2,FALSE))/(100*100)*'Formula Data'!$AB$22</f>
        <v>1.7271688346794392</v>
      </c>
      <c r="AC26" s="84">
        <f ca="1">(VLOOKUP(AC4,$AT$2:$AU$41,2,FALSE)*VLOOKUP(AC48,$AV$2:$AW$41,2,FALSE))/(100*100)*'Formula Data'!$AB$22</f>
        <v>1.6884084848000103</v>
      </c>
      <c r="AD26" s="84">
        <f ca="1">(VLOOKUP(AD4,$AT$2:$AU$41,2,FALSE)*VLOOKUP(AD48,$AV$2:$AW$41,2,FALSE))/(100*100)*'Formula Data'!$AB$22</f>
        <v>2.7946398964571486</v>
      </c>
      <c r="AE26" s="84">
        <f ca="1">(VLOOKUP(AE4,$AT$2:$AU$41,2,FALSE)*VLOOKUP(AE48,$AV$2:$AW$41,2,FALSE))/(100*100)*'Formula Data'!$AB$22</f>
        <v>0.90912577211408552</v>
      </c>
      <c r="AF26" s="84">
        <f ca="1">(VLOOKUP(AF4,$AT$2:$AU$41,2,FALSE)*VLOOKUP(AF48,$AV$2:$AW$41,2,FALSE))/(100*100)*'Formula Data'!$AB$22</f>
        <v>2.1012088218151841</v>
      </c>
      <c r="AG26" s="84">
        <f ca="1">(VLOOKUP(AG4,$AT$2:$AU$41,2,FALSE)*VLOOKUP(AG48,$AV$2:$AW$41,2,FALSE))/(100*100)*'Formula Data'!$AB$22</f>
        <v>0.8783516135397329</v>
      </c>
      <c r="AH26" s="84">
        <f ca="1">(VLOOKUP(AH4,$AT$2:$AU$41,2,FALSE)*VLOOKUP(AH48,$AV$2:$AW$41,2,FALSE))/(100*100)*'Formula Data'!$AB$22</f>
        <v>2.3774070950865394</v>
      </c>
      <c r="AI26" s="84">
        <f ca="1">(VLOOKUP(AI4,$AT$2:$AU$41,2,FALSE)*VLOOKUP(AI48,$AV$2:$AW$41,2,FALSE))/(100*100)*'Formula Data'!$AB$22</f>
        <v>1.326234994903801</v>
      </c>
      <c r="AJ26" s="84">
        <f ca="1">(VLOOKUP(AJ4,$AT$2:$AU$41,2,FALSE)*VLOOKUP(AJ48,$AV$2:$AW$41,2,FALSE))/(100*100)*'Formula Data'!$AB$22</f>
        <v>1.5697534719059925</v>
      </c>
      <c r="AK26" s="9">
        <f ca="1">(VLOOKUP(AK4,$AT$2:$AU$41,2,FALSE)*VLOOKUP(AK48,$AV$2:$AW$41,2,FALSE))/(100*100)*'Formula Data'!$AB$22</f>
        <v>3.3957365569224338</v>
      </c>
      <c r="AL26" s="9">
        <f ca="1">(VLOOKUP(AL4,$AT$2:$AU$41,2,FALSE)*VLOOKUP(AL48,$AV$2:$AW$41,2,FALSE))/(100*100)*'Formula Data'!$AB$22</f>
        <v>1.3600013916537361</v>
      </c>
      <c r="AM26" s="9">
        <f ca="1">(VLOOKUP(AM4,$AT$2:$AU$41,2,FALSE)*VLOOKUP(AM48,$AV$2:$AW$41,2,FALSE))/(100*100)*'Formula Data'!$AB$22</f>
        <v>2.1622031538038389</v>
      </c>
      <c r="AN26" s="9">
        <f ca="1">IF(OR(Fixtures!$D$6&lt;=0,Fixtures!$D$6&gt;39),AVERAGE(B26:AM26),AVERAGE(OFFSET(A26,0,Fixtures!$D$6,1,38-Fixtures!$D$6+1)))</f>
        <v>1.887466276820249</v>
      </c>
      <c r="AO26" s="41" t="str">
        <f t="shared" si="1"/>
        <v>BOU</v>
      </c>
      <c r="AP26" s="65">
        <f ca="1">AVERAGE(OFFSET(A26,0,Fixtures!$D$6,1,9))</f>
        <v>1.8569399571554059</v>
      </c>
      <c r="AQ26" s="65">
        <f ca="1">AVERAGE(OFFSET(A26,0,Fixtures!$D$6,1,6))</f>
        <v>1.7311613656527489</v>
      </c>
      <c r="AR26" s="65">
        <f ca="1">AVERAGE(OFFSET(A26,0,Fixtures!$D$6,1,3))</f>
        <v>1.9349914967954727</v>
      </c>
      <c r="AS26" s="62"/>
      <c r="AT26" s="72" t="str">
        <f>CONCATENATE("@",Schedule!A6)</f>
        <v>@BUR</v>
      </c>
      <c r="AU26" s="3">
        <f ca="1">VLOOKUP(RIGHT(AT26,3),'Team Ratings'!$A$2:$H$21,7,FALSE)*(1+Fixtures!$D$3)</f>
        <v>95.035704736007318</v>
      </c>
      <c r="AV26" s="72" t="str">
        <f>CONCATENATE("@",Schedule!A6)</f>
        <v>@BUR</v>
      </c>
      <c r="AW26" s="3">
        <f ca="1">VLOOKUP(RIGHT(AV26,3),'Team Ratings'!$A$2:$H$21,4,FALSE)*(1-Fixtures!$D$3)</f>
        <v>86.708843783643559</v>
      </c>
      <c r="AY26" s="62"/>
      <c r="AZ26" s="62"/>
      <c r="BA26" s="66"/>
    </row>
    <row r="27" spans="1:56" x14ac:dyDescent="0.25">
      <c r="A27" s="41" t="str">
        <f t="shared" si="0"/>
        <v>BRI</v>
      </c>
      <c r="B27" s="9">
        <f ca="1">(VLOOKUP(B5,$AT$2:$AU$41,2,FALSE)*VLOOKUP(B49,$AV$2:$AW$41,2,FALSE))/(100*100)*'Formula Data'!$AB$22</f>
        <v>1.5151887798674555</v>
      </c>
      <c r="C27" s="9">
        <f ca="1">(VLOOKUP(C5,$AT$2:$AU$41,2,FALSE)*VLOOKUP(C49,$AV$2:$AW$41,2,FALSE))/(100*100)*'Formula Data'!$AB$22</f>
        <v>1.0852449536210242</v>
      </c>
      <c r="D27" s="9">
        <f ca="1">(VLOOKUP(D5,$AT$2:$AU$41,2,FALSE)*VLOOKUP(D49,$AV$2:$AW$41,2,FALSE))/(100*100)*'Formula Data'!$AB$22</f>
        <v>1.2123480297553624</v>
      </c>
      <c r="E27" s="9">
        <f ca="1">(VLOOKUP(E5,$AT$2:$AU$41,2,FALSE)*VLOOKUP(E49,$AV$2:$AW$41,2,FALSE))/(100*100)*'Formula Data'!$AB$22</f>
        <v>3.0270664056800713</v>
      </c>
      <c r="F27" s="9">
        <f ca="1">(VLOOKUP(F5,$AT$2:$AU$41,2,FALSE)*VLOOKUP(F49,$AV$2:$AW$41,2,FALSE))/(100*100)*'Formula Data'!$AB$22</f>
        <v>1.0306765610131612</v>
      </c>
      <c r="G27" s="9">
        <f ca="1">(VLOOKUP(G5,$AT$2:$AU$41,2,FALSE)*VLOOKUP(G49,$AV$2:$AW$41,2,FALSE))/(100*100)*'Formula Data'!$AB$22</f>
        <v>1.1696521221239795</v>
      </c>
      <c r="H27" s="9">
        <f ca="1">(VLOOKUP(H5,$AT$2:$AU$41,2,FALSE)*VLOOKUP(H49,$AV$2:$AW$41,2,FALSE))/(100*100)*'Formula Data'!$AB$22</f>
        <v>2.2483599242219996</v>
      </c>
      <c r="I27" s="9">
        <f ca="1">(VLOOKUP(I5,$AT$2:$AU$41,2,FALSE)*VLOOKUP(I49,$AV$2:$AW$41,2,FALSE))/(100*100)*'Formula Data'!$AB$22</f>
        <v>1.1822476013124594</v>
      </c>
      <c r="J27" s="9">
        <f ca="1">(VLOOKUP(J5,$AT$2:$AU$41,2,FALSE)*VLOOKUP(J49,$AV$2:$AW$41,2,FALSE))/(100*100)*'Formula Data'!$AB$22</f>
        <v>1.6189171825678454</v>
      </c>
      <c r="K27" s="9">
        <f ca="1">(VLOOKUP(K5,$AT$2:$AU$41,2,FALSE)*VLOOKUP(K49,$AV$2:$AW$41,2,FALSE))/(100*100)*'Formula Data'!$AB$22</f>
        <v>1.2902804092038662</v>
      </c>
      <c r="L27" s="9">
        <f ca="1">(VLOOKUP(L5,$AT$2:$AU$41,2,FALSE)*VLOOKUP(L49,$AV$2:$AW$41,2,FALSE))/(100*100)*'Formula Data'!$AB$22</f>
        <v>0.9319435024460756</v>
      </c>
      <c r="M27" s="9">
        <f ca="1">(VLOOKUP(M5,$AT$2:$AU$41,2,FALSE)*VLOOKUP(M49,$AV$2:$AW$41,2,FALSE))/(100*100)*'Formula Data'!$AB$22</f>
        <v>2.1192954840655198</v>
      </c>
      <c r="N27" s="9">
        <f ca="1">(VLOOKUP(N5,$AT$2:$AU$41,2,FALSE)*VLOOKUP(N49,$AV$2:$AW$41,2,FALSE))/(100*100)*'Formula Data'!$AB$22</f>
        <v>1.3993276334465738</v>
      </c>
      <c r="O27" s="9">
        <f ca="1">(VLOOKUP(O5,$AT$2:$AU$41,2,FALSE)*VLOOKUP(O49,$AV$2:$AW$41,2,FALSE))/(100*100)*'Formula Data'!$AB$22</f>
        <v>2.491229930453025</v>
      </c>
      <c r="P27" s="9">
        <f ca="1">(VLOOKUP(P5,$AT$2:$AU$41,2,FALSE)*VLOOKUP(P49,$AV$2:$AW$41,2,FALSE))/(100*100)*'Formula Data'!$AB$22</f>
        <v>1.6391418636485096</v>
      </c>
      <c r="Q27" s="9">
        <f ca="1">(VLOOKUP(Q5,$AT$2:$AU$41,2,FALSE)*VLOOKUP(Q49,$AV$2:$AW$41,2,FALSE))/(100*100)*'Formula Data'!$AB$22</f>
        <v>1.2538824456272313</v>
      </c>
      <c r="R27" s="9">
        <f ca="1">(VLOOKUP(R5,$AT$2:$AU$41,2,FALSE)*VLOOKUP(R49,$AV$2:$AW$41,2,FALSE))/(100*100)*'Formula Data'!$AB$22</f>
        <v>1.2106323620736876</v>
      </c>
      <c r="S27" s="9">
        <f ca="1">(VLOOKUP(S5,$AT$2:$AU$41,2,FALSE)*VLOOKUP(S49,$AV$2:$AW$41,2,FALSE))/(100*100)*'Formula Data'!$AB$22</f>
        <v>0.99995328042464726</v>
      </c>
      <c r="T27" s="9">
        <f ca="1">(VLOOKUP(T5,$AT$2:$AU$41,2,FALSE)*VLOOKUP(T49,$AV$2:$AW$41,2,FALSE))/(100*100)*'Formula Data'!$AB$22</f>
        <v>1.7660735772692298</v>
      </c>
      <c r="U27" s="9">
        <f ca="1">(VLOOKUP(U5,$AT$2:$AU$41,2,FALSE)*VLOOKUP(U49,$AV$2:$AW$41,2,FALSE))/(100*100)*'Formula Data'!$AB$22</f>
        <v>0.94155159606422889</v>
      </c>
      <c r="V27" s="9">
        <f ca="1">(VLOOKUP(V5,$AT$2:$AU$41,2,FALSE)*VLOOKUP(V49,$AV$2:$AW$41,2,FALSE))/(100*100)*'Formula Data'!$AB$22</f>
        <v>1.5051004451403465</v>
      </c>
      <c r="W27" s="9">
        <f ca="1">(VLOOKUP(W5,$AT$2:$AU$41,2,FALSE)*VLOOKUP(W49,$AV$2:$AW$41,2,FALSE))/(100*100)*'Formula Data'!$AB$22</f>
        <v>1.9274559199218251</v>
      </c>
      <c r="X27" s="9">
        <f ca="1">(VLOOKUP(X5,$AT$2:$AU$41,2,FALSE)*VLOOKUP(X49,$AV$2:$AW$41,2,FALSE))/(100*100)*'Formula Data'!$AB$22</f>
        <v>1.0837379486611196</v>
      </c>
      <c r="Y27" s="9">
        <f ca="1">(VLOOKUP(Y5,$AT$2:$AU$41,2,FALSE)*VLOOKUP(Y49,$AV$2:$AW$41,2,FALSE))/(100*100)*'Formula Data'!$AB$22</f>
        <v>1.406515347207058</v>
      </c>
      <c r="Z27" s="83">
        <f ca="1">(VLOOKUP(Z5,$AT$2:$AU$41,2,FALSE)*VLOOKUP(Z49,$AV$2:$AW$41,2,FALSE))/(100*100)*'Formula Data'!$AB$22</f>
        <v>1.6211683875079503</v>
      </c>
      <c r="AA27" s="83">
        <f ca="1">(VLOOKUP(AA5,$AT$2:$AU$41,2,FALSE)*VLOOKUP(AA49,$AV$2:$AW$41,2,FALSE))/(100*100)*'Formula Data'!$AB$22</f>
        <v>1.0142999270187099</v>
      </c>
      <c r="AB27" s="84">
        <f ca="1">(VLOOKUP(AB5,$AT$2:$AU$41,2,FALSE)*VLOOKUP(AB49,$AV$2:$AW$41,2,FALSE))/(100*100)*'Formula Data'!$AB$22</f>
        <v>1.4937573695232385</v>
      </c>
      <c r="AC27" s="84">
        <f ca="1">(VLOOKUP(AC5,$AT$2:$AU$41,2,FALSE)*VLOOKUP(AC49,$AV$2:$AW$41,2,FALSE))/(100*100)*'Formula Data'!$AB$22</f>
        <v>0.81042331676007173</v>
      </c>
      <c r="AD27" s="84">
        <f ca="1">(VLOOKUP(AD5,$AT$2:$AU$41,2,FALSE)*VLOOKUP(AD49,$AV$2:$AW$41,2,FALSE))/(100*100)*'Formula Data'!$AB$22</f>
        <v>1.8730836533443824</v>
      </c>
      <c r="AE27" s="84">
        <f ca="1">(VLOOKUP(AE5,$AT$2:$AU$41,2,FALSE)*VLOOKUP(AE49,$AV$2:$AW$41,2,FALSE))/(100*100)*'Formula Data'!$AB$22</f>
        <v>1.09727678475644</v>
      </c>
      <c r="AF27" s="84">
        <f ca="1">(VLOOKUP(AF5,$AT$2:$AU$41,2,FALSE)*VLOOKUP(AF49,$AV$2:$AW$41,2,FALSE))/(100*100)*'Formula Data'!$AB$22</f>
        <v>2.0903536252720425</v>
      </c>
      <c r="AG27" s="84">
        <f ca="1">(VLOOKUP(AG5,$AT$2:$AU$41,2,FALSE)*VLOOKUP(AG49,$AV$2:$AW$41,2,FALSE))/(100*100)*'Formula Data'!$AB$22</f>
        <v>1.4187019356141082</v>
      </c>
      <c r="AH27" s="84">
        <f ca="1">(VLOOKUP(AH5,$AT$2:$AU$41,2,FALSE)*VLOOKUP(AH49,$AV$2:$AW$41,2,FALSE))/(100*100)*'Formula Data'!$AB$22</f>
        <v>1.3921625159996933</v>
      </c>
      <c r="AI27" s="84">
        <f ca="1">(VLOOKUP(AI5,$AT$2:$AU$41,2,FALSE)*VLOOKUP(AI49,$AV$2:$AW$41,2,FALSE))/(100*100)*'Formula Data'!$AB$22</f>
        <v>1.6676828460057436</v>
      </c>
      <c r="AJ27" s="84">
        <f ca="1">(VLOOKUP(AJ5,$AT$2:$AU$41,2,FALSE)*VLOOKUP(AJ49,$AV$2:$AW$41,2,FALSE))/(100*100)*'Formula Data'!$AB$22</f>
        <v>2.0263832963643451</v>
      </c>
      <c r="AK27" s="9">
        <f ca="1">(VLOOKUP(AK5,$AT$2:$AU$41,2,FALSE)*VLOOKUP(AK49,$AV$2:$AW$41,2,FALSE))/(100*100)*'Formula Data'!$AB$22</f>
        <v>1.8110384148197389</v>
      </c>
      <c r="AL27" s="9">
        <f ca="1">(VLOOKUP(AL5,$AT$2:$AU$41,2,FALSE)*VLOOKUP(AL49,$AV$2:$AW$41,2,FALSE))/(100*100)*'Formula Data'!$AB$22</f>
        <v>0.78299026357059764</v>
      </c>
      <c r="AM27" s="9">
        <f ca="1">(VLOOKUP(AM5,$AT$2:$AU$41,2,FALSE)*VLOOKUP(AM49,$AV$2:$AW$41,2,FALSE))/(100*100)*'Formula Data'!$AB$22</f>
        <v>1.5396526405258335</v>
      </c>
      <c r="AN27" s="9">
        <f ca="1">IF(OR(Fixtures!$D$6&lt;=0,Fixtures!$D$6&gt;39),AVERAGE(B27:AM27),AVERAGE(OFFSET(A27,0,Fixtures!$D$6,1,38-Fixtures!$D$6+1)))</f>
        <v>1.5699325976272926</v>
      </c>
      <c r="AO27" s="41" t="str">
        <f t="shared" si="1"/>
        <v>BRI</v>
      </c>
      <c r="AP27" s="65">
        <f ca="1">AVERAGE(OFFSET(A27,0,Fixtures!$D$6,1,9))</f>
        <v>1.5732970373052326</v>
      </c>
      <c r="AQ27" s="65">
        <f ca="1">AVERAGE(OFFSET(A27,0,Fixtures!$D$6,1,6))</f>
        <v>1.5898768934987351</v>
      </c>
      <c r="AR27" s="65">
        <f ca="1">AVERAGE(OFFSET(A27,0,Fixtures!$D$6,1,3))</f>
        <v>1.686904687790955</v>
      </c>
      <c r="AS27" s="62"/>
      <c r="AT27" s="72" t="str">
        <f>CONCATENATE("@",Schedule!A7)</f>
        <v>@CHE</v>
      </c>
      <c r="AU27" s="3">
        <f ca="1">VLOOKUP(RIGHT(AT27,3),'Team Ratings'!$A$2:$H$21,7,FALSE)*(1+Fixtures!$D$3)</f>
        <v>138.78095894776501</v>
      </c>
      <c r="AV27" s="72" t="str">
        <f>CONCATENATE("@",Schedule!A7)</f>
        <v>@CHE</v>
      </c>
      <c r="AW27" s="3">
        <f ca="1">VLOOKUP(RIGHT(AV27,3),'Team Ratings'!$A$2:$H$21,4,FALSE)*(1-Fixtures!$D$3)</f>
        <v>67.423659521607917</v>
      </c>
      <c r="AY27" s="62"/>
      <c r="AZ27" s="62"/>
      <c r="BA27" s="66"/>
    </row>
    <row r="28" spans="1:56" x14ac:dyDescent="0.25">
      <c r="A28" s="41" t="str">
        <f t="shared" si="0"/>
        <v>BUR</v>
      </c>
      <c r="B28" s="9">
        <f ca="1">(VLOOKUP(B6,$AT$2:$AU$41,2,FALSE)*VLOOKUP(B50,$AV$2:$AW$41,2,FALSE))/(100*100)*'Formula Data'!$AB$22</f>
        <v>1.0911678810966055</v>
      </c>
      <c r="C28" s="9">
        <f ca="1">(VLOOKUP(C6,$AT$2:$AU$41,2,FALSE)*VLOOKUP(C50,$AV$2:$AW$41,2,FALSE))/(100*100)*'Formula Data'!$AB$22</f>
        <v>1.4753015720535296</v>
      </c>
      <c r="D28" s="9">
        <f ca="1">(VLOOKUP(D6,$AT$2:$AU$41,2,FALSE)*VLOOKUP(D50,$AV$2:$AW$41,2,FALSE))/(100*100)*'Formula Data'!$AB$22</f>
        <v>1.6858597291974842</v>
      </c>
      <c r="E28" s="9">
        <f ca="1">(VLOOKUP(E6,$AT$2:$AU$41,2,FALSE)*VLOOKUP(E50,$AV$2:$AW$41,2,FALSE))/(100*100)*'Formula Data'!$AB$22</f>
        <v>1.5009897428417831</v>
      </c>
      <c r="F28" s="9">
        <f ca="1">(VLOOKUP(F6,$AT$2:$AU$41,2,FALSE)*VLOOKUP(F50,$AV$2:$AW$41,2,FALSE))/(100*100)*'Formula Data'!$AB$22</f>
        <v>1.4910430385103886</v>
      </c>
      <c r="G28" s="9">
        <f ca="1">(VLOOKUP(G6,$AT$2:$AU$41,2,FALSE)*VLOOKUP(G50,$AV$2:$AW$41,2,FALSE))/(100*100)*'Formula Data'!$AB$22</f>
        <v>0.83879116549645671</v>
      </c>
      <c r="H28" s="9">
        <f ca="1">(VLOOKUP(H6,$AT$2:$AU$41,2,FALSE)*VLOOKUP(H50,$AV$2:$AW$41,2,FALSE))/(100*100)*'Formula Data'!$AB$22</f>
        <v>1.4570984473244892</v>
      </c>
      <c r="I28" s="9">
        <f ca="1">(VLOOKUP(I6,$AT$2:$AU$41,2,FALSE)*VLOOKUP(I50,$AV$2:$AW$41,2,FALSE))/(100*100)*'Formula Data'!$AB$22</f>
        <v>1.1613105358991214</v>
      </c>
      <c r="J28" s="9">
        <f ca="1">(VLOOKUP(J6,$AT$2:$AU$41,2,FALSE)*VLOOKUP(J50,$AV$2:$AW$41,2,FALSE))/(100*100)*'Formula Data'!$AB$22</f>
        <v>1.8814124987615697</v>
      </c>
      <c r="K28" s="9">
        <f ca="1">(VLOOKUP(K6,$AT$2:$AU$41,2,FALSE)*VLOOKUP(K50,$AV$2:$AW$41,2,FALSE))/(100*100)*'Formula Data'!$AB$22</f>
        <v>1.3546582526246609</v>
      </c>
      <c r="L28" s="9">
        <f ca="1">(VLOOKUP(L6,$AT$2:$AU$41,2,FALSE)*VLOOKUP(L50,$AV$2:$AW$41,2,FALSE))/(100*100)*'Formula Data'!$AB$22</f>
        <v>1.3444489732078122</v>
      </c>
      <c r="M28" s="9">
        <f ca="1">(VLOOKUP(M6,$AT$2:$AU$41,2,FALSE)*VLOOKUP(M50,$AV$2:$AW$41,2,FALSE))/(100*100)*'Formula Data'!$AB$22</f>
        <v>0.97676938259419743</v>
      </c>
      <c r="N28" s="9">
        <f ca="1">(VLOOKUP(N6,$AT$2:$AU$41,2,FALSE)*VLOOKUP(N50,$AV$2:$AW$41,2,FALSE))/(100*100)*'Formula Data'!$AB$22</f>
        <v>1.3637382086750651</v>
      </c>
      <c r="O28" s="9">
        <f ca="1">(VLOOKUP(O6,$AT$2:$AU$41,2,FALSE)*VLOOKUP(O50,$AV$2:$AW$41,2,FALSE))/(100*100)*'Formula Data'!$AB$22</f>
        <v>0.72941752008193028</v>
      </c>
      <c r="P28" s="9">
        <f ca="1">(VLOOKUP(P6,$AT$2:$AU$41,2,FALSE)*VLOOKUP(P50,$AV$2:$AW$41,2,FALSE))/(100*100)*'Formula Data'!$AB$22</f>
        <v>1.8238363188742235</v>
      </c>
      <c r="Q28" s="9">
        <f ca="1">(VLOOKUP(Q6,$AT$2:$AU$41,2,FALSE)*VLOOKUP(Q50,$AV$2:$AW$41,2,FALSE))/(100*100)*'Formula Data'!$AB$22</f>
        <v>1.5895458365684236</v>
      </c>
      <c r="R28" s="9">
        <f ca="1">(VLOOKUP(R6,$AT$2:$AU$41,2,FALSE)*VLOOKUP(R50,$AV$2:$AW$41,2,FALSE))/(100*100)*'Formula Data'!$AB$22</f>
        <v>0.70472653549163133</v>
      </c>
      <c r="S28" s="9">
        <f ca="1">(VLOOKUP(S6,$AT$2:$AU$41,2,FALSE)*VLOOKUP(S50,$AV$2:$AW$41,2,FALSE))/(100*100)*'Formula Data'!$AB$22</f>
        <v>1.2659272201328815</v>
      </c>
      <c r="T28" s="9">
        <f ca="1">(VLOOKUP(T6,$AT$2:$AU$41,2,FALSE)*VLOOKUP(T50,$AV$2:$AW$41,2,FALSE))/(100*100)*'Formula Data'!$AB$22</f>
        <v>1.7347972202937494</v>
      </c>
      <c r="U28" s="9">
        <f ca="1">(VLOOKUP(U6,$AT$2:$AU$41,2,FALSE)*VLOOKUP(U50,$AV$2:$AW$41,2,FALSE))/(100*100)*'Formula Data'!$AB$22</f>
        <v>1.276895699087395</v>
      </c>
      <c r="V28" s="9">
        <f ca="1">(VLOOKUP(V6,$AT$2:$AU$41,2,FALSE)*VLOOKUP(V50,$AV$2:$AW$41,2,FALSE))/(100*100)*'Formula Data'!$AB$22</f>
        <v>0.97541301019242677</v>
      </c>
      <c r="W28" s="9">
        <f ca="1">(VLOOKUP(W6,$AT$2:$AU$41,2,FALSE)*VLOOKUP(W50,$AV$2:$AW$41,2,FALSE))/(100*100)*'Formula Data'!$AB$22</f>
        <v>2.0236252909578267</v>
      </c>
      <c r="X28" s="9">
        <f ca="1">(VLOOKUP(X6,$AT$2:$AU$41,2,FALSE)*VLOOKUP(X50,$AV$2:$AW$41,2,FALSE))/(100*100)*'Formula Data'!$AB$22</f>
        <v>1.2594579537164228</v>
      </c>
      <c r="Y28" s="9">
        <f ca="1">(VLOOKUP(Y6,$AT$2:$AU$41,2,FALSE)*VLOOKUP(Y50,$AV$2:$AW$41,2,FALSE))/(100*100)*'Formula Data'!$AB$22</f>
        <v>1.9074614764145037</v>
      </c>
      <c r="Z28" s="83">
        <f ca="1">(VLOOKUP(Z6,$AT$2:$AU$41,2,FALSE)*VLOOKUP(Z50,$AV$2:$AW$41,2,FALSE))/(100*100)*'Formula Data'!$AB$22</f>
        <v>0.98759857302756915</v>
      </c>
      <c r="AA28" s="83">
        <f ca="1">(VLOOKUP(AA6,$AT$2:$AU$41,2,FALSE)*VLOOKUP(AA50,$AV$2:$AW$41,2,FALSE))/(100*100)*'Formula Data'!$AB$22</f>
        <v>1.6300162174406083</v>
      </c>
      <c r="AB28" s="84">
        <f ca="1">(VLOOKUP(AB6,$AT$2:$AU$41,2,FALSE)*VLOOKUP(AB50,$AV$2:$AW$41,2,FALSE))/(100*100)*'Formula Data'!$AB$22</f>
        <v>0.84743888289887115</v>
      </c>
      <c r="AC28" s="84">
        <f ca="1">(VLOOKUP(AC6,$AT$2:$AU$41,2,FALSE)*VLOOKUP(AC50,$AV$2:$AW$41,2,FALSE))/(100*100)*'Formula Data'!$AB$22</f>
        <v>1.0527396394381161</v>
      </c>
      <c r="AD28" s="84">
        <f ca="1">(VLOOKUP(AD6,$AT$2:$AU$41,2,FALSE)*VLOOKUP(AD50,$AV$2:$AW$41,2,FALSE))/(100*100)*'Formula Data'!$AB$22</f>
        <v>1.0640761385292752</v>
      </c>
      <c r="AE28" s="84">
        <f ca="1">(VLOOKUP(AE6,$AT$2:$AU$41,2,FALSE)*VLOOKUP(AE50,$AV$2:$AW$41,2,FALSE))/(100*100)*'Formula Data'!$AB$22</f>
        <v>2.7244962294293957</v>
      </c>
      <c r="AF28" s="84">
        <f ca="1">(VLOOKUP(AF6,$AT$2:$AU$41,2,FALSE)*VLOOKUP(AF50,$AV$2:$AW$41,2,FALSE))/(100*100)*'Formula Data'!$AB$22</f>
        <v>0.91291566035272942</v>
      </c>
      <c r="AG28" s="84">
        <f ca="1">(VLOOKUP(AG6,$AT$2:$AU$41,2,FALSE)*VLOOKUP(AG50,$AV$2:$AW$41,2,FALSE))/(100*100)*'Formula Data'!$AB$22</f>
        <v>1.0896237028384392</v>
      </c>
      <c r="AH28" s="84">
        <f ca="1">(VLOOKUP(AH6,$AT$2:$AU$41,2,FALSE)*VLOOKUP(AH50,$AV$2:$AW$41,2,FALSE))/(100*100)*'Formula Data'!$AB$22</f>
        <v>0.90000303165151074</v>
      </c>
      <c r="AI28" s="84">
        <f ca="1">(VLOOKUP(AI6,$AT$2:$AU$41,2,FALSE)*VLOOKUP(AI50,$AV$2:$AW$41,2,FALSE))/(100*100)*'Formula Data'!$AB$22</f>
        <v>1.4591246332579988</v>
      </c>
      <c r="AJ28" s="84">
        <f ca="1">(VLOOKUP(AJ6,$AT$2:$AU$41,2,FALSE)*VLOOKUP(AJ50,$AV$2:$AW$41,2,FALSE))/(100*100)*'Formula Data'!$AB$22</f>
        <v>2.242219245479701</v>
      </c>
      <c r="AK28" s="9">
        <f ca="1">(VLOOKUP(AK6,$AT$2:$AU$41,2,FALSE)*VLOOKUP(AK50,$AV$2:$AW$41,2,FALSE))/(100*100)*'Formula Data'!$AB$22</f>
        <v>1.1285507278098861</v>
      </c>
      <c r="AL28" s="9">
        <f ca="1">(VLOOKUP(AL6,$AT$2:$AU$41,2,FALSE)*VLOOKUP(AL50,$AV$2:$AW$41,2,FALSE))/(100*100)*'Formula Data'!$AB$22</f>
        <v>1.2530090250008801</v>
      </c>
      <c r="AM28" s="9">
        <f ca="1">(VLOOKUP(AM6,$AT$2:$AU$41,2,FALSE)*VLOOKUP(AM50,$AV$2:$AW$41,2,FALSE))/(100*100)*'Formula Data'!$AB$22</f>
        <v>0.99813624892017727</v>
      </c>
      <c r="AN28" s="9">
        <f ca="1">IF(OR(Fixtures!$D$6&lt;=0,Fixtures!$D$6&gt;39),AVERAGE(B28:AM28),AVERAGE(OFFSET(A28,0,Fixtures!$D$6,1,38-Fixtures!$D$6+1)))</f>
        <v>1.3772154643269994</v>
      </c>
      <c r="AO28" s="41" t="str">
        <f t="shared" si="1"/>
        <v>BUR</v>
      </c>
      <c r="AP28" s="65">
        <f ca="1">AVERAGE(OFFSET(A28,0,Fixtures!$D$6,1,9))</f>
        <v>1.4193353771499797</v>
      </c>
      <c r="AQ28" s="65">
        <f ca="1">AVERAGE(OFFSET(A28,0,Fixtures!$D$6,1,6))</f>
        <v>1.3583732326765583</v>
      </c>
      <c r="AR28" s="65">
        <f ca="1">AVERAGE(OFFSET(A28,0,Fixtures!$D$6,1,3))</f>
        <v>1.5671626761038002</v>
      </c>
      <c r="AS28" s="62"/>
      <c r="AT28" s="72" t="str">
        <f>CONCATENATE("@",Schedule!A8)</f>
        <v>@CRY</v>
      </c>
      <c r="AU28" s="3">
        <f ca="1">VLOOKUP(RIGHT(AT28,3),'Team Ratings'!$A$2:$H$21,7,FALSE)*(1+Fixtures!$D$3)</f>
        <v>74.726790106758259</v>
      </c>
      <c r="AV28" s="72" t="str">
        <f>CONCATENATE("@",Schedule!A8)</f>
        <v>@CRY</v>
      </c>
      <c r="AW28" s="3">
        <f ca="1">VLOOKUP(RIGHT(AV28,3),'Team Ratings'!$A$2:$H$21,4,FALSE)*(1-Fixtures!$D$3)</f>
        <v>94.561897666733827</v>
      </c>
      <c r="AZ28" s="62"/>
      <c r="BA28" s="66"/>
    </row>
    <row r="29" spans="1:56" x14ac:dyDescent="0.25">
      <c r="A29" s="41" t="str">
        <f t="shared" si="0"/>
        <v>CHE</v>
      </c>
      <c r="B29" s="9">
        <f ca="1">(VLOOKUP(B7,$AT$2:$AU$41,2,FALSE)*VLOOKUP(B51,$AV$2:$AW$41,2,FALSE))/(100*100)*'Formula Data'!$AB$22</f>
        <v>1.4832170229055135</v>
      </c>
      <c r="C29" s="9">
        <f ca="1">(VLOOKUP(C7,$AT$2:$AU$41,2,FALSE)*VLOOKUP(C51,$AV$2:$AW$41,2,FALSE))/(100*100)*'Formula Data'!$AB$22</f>
        <v>0.9793379838513725</v>
      </c>
      <c r="D29" s="9">
        <f ca="1">(VLOOKUP(D7,$AT$2:$AU$41,2,FALSE)*VLOOKUP(D51,$AV$2:$AW$41,2,FALSE))/(100*100)*'Formula Data'!$AB$22</f>
        <v>0.97432338147608533</v>
      </c>
      <c r="E29" s="9">
        <f ca="1">(VLOOKUP(E7,$AT$2:$AU$41,2,FALSE)*VLOOKUP(E51,$AV$2:$AW$41,2,FALSE))/(100*100)*'Formula Data'!$AB$22</f>
        <v>0.69983055160900565</v>
      </c>
      <c r="F29" s="9">
        <f ca="1">(VLOOKUP(F7,$AT$2:$AU$41,2,FALSE)*VLOOKUP(F51,$AV$2:$AW$41,2,FALSE))/(100*100)*'Formula Data'!$AB$22</f>
        <v>1.3109024111337877</v>
      </c>
      <c r="G29" s="9">
        <f ca="1">(VLOOKUP(G7,$AT$2:$AU$41,2,FALSE)*VLOOKUP(G51,$AV$2:$AW$41,2,FALSE))/(100*100)*'Formula Data'!$AB$22</f>
        <v>1.1671499347784018</v>
      </c>
      <c r="H29" s="9">
        <f ca="1">(VLOOKUP(H7,$AT$2:$AU$41,2,FALSE)*VLOOKUP(H51,$AV$2:$AW$41,2,FALSE))/(100*100)*'Formula Data'!$AB$22</f>
        <v>0.77613765409317759</v>
      </c>
      <c r="I29" s="9">
        <f ca="1">(VLOOKUP(I7,$AT$2:$AU$41,2,FALSE)*VLOOKUP(I51,$AV$2:$AW$41,2,FALSE))/(100*100)*'Formula Data'!$AB$22</f>
        <v>1.2674792289197405</v>
      </c>
      <c r="J29" s="9">
        <f ca="1">(VLOOKUP(J7,$AT$2:$AU$41,2,FALSE)*VLOOKUP(J51,$AV$2:$AW$41,2,FALSE))/(100*100)*'Formula Data'!$AB$22</f>
        <v>0.54798610973743822</v>
      </c>
      <c r="K29" s="9">
        <f ca="1">(VLOOKUP(K7,$AT$2:$AU$41,2,FALSE)*VLOOKUP(K51,$AV$2:$AW$41,2,FALSE))/(100*100)*'Formula Data'!$AB$22</f>
        <v>1.0775462992109781</v>
      </c>
      <c r="L29" s="9">
        <f ca="1">(VLOOKUP(L7,$AT$2:$AU$41,2,FALSE)*VLOOKUP(L51,$AV$2:$AW$41,2,FALSE))/(100*100)*'Formula Data'!$AB$22</f>
        <v>1.060424942209411</v>
      </c>
      <c r="M29" s="9">
        <f ca="1">(VLOOKUP(M7,$AT$2:$AU$41,2,FALSE)*VLOOKUP(M51,$AV$2:$AW$41,2,FALSE))/(100*100)*'Formula Data'!$AB$22</f>
        <v>0.56718549547049568</v>
      </c>
      <c r="N29" s="9">
        <f ca="1">(VLOOKUP(N7,$AT$2:$AU$41,2,FALSE)*VLOOKUP(N51,$AV$2:$AW$41,2,FALSE))/(100*100)*'Formula Data'!$AB$22</f>
        <v>2.1185325293843182</v>
      </c>
      <c r="O29" s="9">
        <f ca="1">(VLOOKUP(O7,$AT$2:$AU$41,2,FALSE)*VLOOKUP(O51,$AV$2:$AW$41,2,FALSE))/(100*100)*'Formula Data'!$AB$22</f>
        <v>0.75952305911828377</v>
      </c>
      <c r="P29" s="9">
        <f ca="1">(VLOOKUP(P7,$AT$2:$AU$41,2,FALSE)*VLOOKUP(P51,$AV$2:$AW$41,2,FALSE))/(100*100)*'Formula Data'!$AB$22</f>
        <v>0.75846836173090226</v>
      </c>
      <c r="Q29" s="9">
        <f ca="1">(VLOOKUP(Q7,$AT$2:$AU$41,2,FALSE)*VLOOKUP(Q51,$AV$2:$AW$41,2,FALSE))/(100*100)*'Formula Data'!$AB$22</f>
        <v>1.3489555622719731</v>
      </c>
      <c r="R29" s="9">
        <f ca="1">(VLOOKUP(R7,$AT$2:$AU$41,2,FALSE)*VLOOKUP(R51,$AV$2:$AW$41,2,FALSE))/(100*100)*'Formula Data'!$AB$22</f>
        <v>0.65895735904995933</v>
      </c>
      <c r="S29" s="9">
        <f ca="1">(VLOOKUP(S7,$AT$2:$AU$41,2,FALSE)*VLOOKUP(S51,$AV$2:$AW$41,2,FALSE))/(100*100)*'Formula Data'!$AB$22</f>
        <v>1.2360099916243552</v>
      </c>
      <c r="T29" s="9">
        <f ca="1">(VLOOKUP(T7,$AT$2:$AU$41,2,FALSE)*VLOOKUP(T51,$AV$2:$AW$41,2,FALSE))/(100*100)*'Formula Data'!$AB$22</f>
        <v>0.84847783092974371</v>
      </c>
      <c r="U29" s="9">
        <f ca="1">(VLOOKUP(U7,$AT$2:$AU$41,2,FALSE)*VLOOKUP(U51,$AV$2:$AW$41,2,FALSE))/(100*100)*'Formula Data'!$AB$22</f>
        <v>1.1471751501384195</v>
      </c>
      <c r="V29" s="9">
        <f ca="1">(VLOOKUP(V7,$AT$2:$AU$41,2,FALSE)*VLOOKUP(V51,$AV$2:$AW$41,2,FALSE))/(100*100)*'Formula Data'!$AB$22</f>
        <v>1.159415507966352</v>
      </c>
      <c r="W29" s="9">
        <f ca="1">(VLOOKUP(W7,$AT$2:$AU$41,2,FALSE)*VLOOKUP(W51,$AV$2:$AW$41,2,FALSE))/(100*100)*'Formula Data'!$AB$22</f>
        <v>0.72133264657924967</v>
      </c>
      <c r="X29" s="9">
        <f ca="1">(VLOOKUP(X7,$AT$2:$AU$41,2,FALSE)*VLOOKUP(X51,$AV$2:$AW$41,2,FALSE))/(100*100)*'Formula Data'!$AB$22</f>
        <v>0.81859653429913637</v>
      </c>
      <c r="Y29" s="9">
        <f ca="1">(VLOOKUP(Y7,$AT$2:$AU$41,2,FALSE)*VLOOKUP(Y51,$AV$2:$AW$41,2,FALSE))/(100*100)*'Formula Data'!$AB$22</f>
        <v>0.76794369554720632</v>
      </c>
      <c r="Z29" s="83">
        <f ca="1">(VLOOKUP(Z7,$AT$2:$AU$41,2,FALSE)*VLOOKUP(Z51,$AV$2:$AW$41,2,FALSE))/(100*100)*'Formula Data'!$AB$22</f>
        <v>1.4629616795804454</v>
      </c>
      <c r="AA29" s="83">
        <f ca="1">(VLOOKUP(AA7,$AT$2:$AU$41,2,FALSE)*VLOOKUP(AA51,$AV$2:$AW$41,2,FALSE))/(100*100)*'Formula Data'!$AB$22</f>
        <v>0.99289734591195533</v>
      </c>
      <c r="AB29" s="84">
        <f ca="1">(VLOOKUP(AB7,$AT$2:$AU$41,2,FALSE)*VLOOKUP(AB51,$AV$2:$AW$41,2,FALSE))/(100*100)*'Formula Data'!$AB$22</f>
        <v>0.82741164728572547</v>
      </c>
      <c r="AC29" s="84">
        <f ca="1">(VLOOKUP(AC7,$AT$2:$AU$41,2,FALSE)*VLOOKUP(AC51,$AV$2:$AW$41,2,FALSE))/(100*100)*'Formula Data'!$AB$22</f>
        <v>0.98436840055611208</v>
      </c>
      <c r="AD29" s="84">
        <f ca="1">(VLOOKUP(AD7,$AT$2:$AU$41,2,FALSE)*VLOOKUP(AD51,$AV$2:$AW$41,2,FALSE))/(100*100)*'Formula Data'!$AB$22</f>
        <v>0.90301983920685802</v>
      </c>
      <c r="AE29" s="84">
        <f ca="1">(VLOOKUP(AE7,$AT$2:$AU$41,2,FALSE)*VLOOKUP(AE51,$AV$2:$AW$41,2,FALSE))/(100*100)*'Formula Data'!$AB$22</f>
        <v>1.1330206391288786</v>
      </c>
      <c r="AF29" s="84">
        <f ca="1">(VLOOKUP(AF7,$AT$2:$AU$41,2,FALSE)*VLOOKUP(AF51,$AV$2:$AW$41,2,FALSE))/(100*100)*'Formula Data'!$AB$22</f>
        <v>1.4181911973564443</v>
      </c>
      <c r="AG29" s="84">
        <f ca="1">(VLOOKUP(AG7,$AT$2:$AU$41,2,FALSE)*VLOOKUP(AG51,$AV$2:$AW$41,2,FALSE))/(100*100)*'Formula Data'!$AB$22</f>
        <v>1.1345961747322513</v>
      </c>
      <c r="AH29" s="84">
        <f ca="1">(VLOOKUP(AH7,$AT$2:$AU$41,2,FALSE)*VLOOKUP(AH51,$AV$2:$AW$41,2,FALSE))/(100*100)*'Formula Data'!$AB$22</f>
        <v>0.7098712423054736</v>
      </c>
      <c r="AI29" s="84">
        <f ca="1">(VLOOKUP(AI7,$AT$2:$AU$41,2,FALSE)*VLOOKUP(AI51,$AV$2:$AW$41,2,FALSE))/(100*100)*'Formula Data'!$AB$22</f>
        <v>0.84727709817197494</v>
      </c>
      <c r="AJ29" s="84">
        <f ca="1">(VLOOKUP(AJ7,$AT$2:$AU$41,2,FALSE)*VLOOKUP(AJ51,$AV$2:$AW$41,2,FALSE))/(100*100)*'Formula Data'!$AB$22</f>
        <v>1.0454258857369096</v>
      </c>
      <c r="AK29" s="9">
        <f ca="1">(VLOOKUP(AK7,$AT$2:$AU$41,2,FALSE)*VLOOKUP(AK51,$AV$2:$AW$41,2,FALSE))/(100*100)*'Formula Data'!$AB$22</f>
        <v>0.65223300743440427</v>
      </c>
      <c r="AL29" s="9">
        <f ca="1">(VLOOKUP(AL7,$AT$2:$AU$41,2,FALSE)*VLOOKUP(AL51,$AV$2:$AW$41,2,FALSE))/(100*100)*'Formula Data'!$AB$22</f>
        <v>1.7435202729405754</v>
      </c>
      <c r="AM29" s="9">
        <f ca="1">(VLOOKUP(AM7,$AT$2:$AU$41,2,FALSE)*VLOOKUP(AM51,$AV$2:$AW$41,2,FALSE))/(100*100)*'Formula Data'!$AB$22</f>
        <v>0.8775462421639405</v>
      </c>
      <c r="AN29" s="9">
        <f ca="1">IF(OR(Fixtures!$D$6&lt;=0,Fixtures!$D$6&gt;39),AVERAGE(B29:AM29),AVERAGE(OFFSET(A29,0,Fixtures!$D$6,1,38-Fixtures!$D$6+1)))</f>
        <v>1.0464701599177713</v>
      </c>
      <c r="AO29" s="41" t="str">
        <f t="shared" si="1"/>
        <v>CHE</v>
      </c>
      <c r="AP29" s="65">
        <f ca="1">AVERAGE(OFFSET(A29,0,Fixtures!$D$6,1,9))</f>
        <v>1.0652394841126411</v>
      </c>
      <c r="AQ29" s="65">
        <f ca="1">AVERAGE(OFFSET(A29,0,Fixtures!$D$6,1,6))</f>
        <v>1.0243293651503136</v>
      </c>
      <c r="AR29" s="65">
        <f ca="1">AVERAGE(OFFSET(A29,0,Fixtures!$D$6,1,3))</f>
        <v>1.1514105585640604</v>
      </c>
      <c r="AS29" s="62"/>
      <c r="AT29" s="72" t="str">
        <f>CONCATENATE("@",Schedule!A9)</f>
        <v>@EVE</v>
      </c>
      <c r="AU29" s="3">
        <f ca="1">VLOOKUP(RIGHT(AT29,3),'Team Ratings'!$A$2:$H$21,7,FALSE)*(1+Fixtures!$D$3)</f>
        <v>118.9730247432953</v>
      </c>
      <c r="AV29" s="72" t="str">
        <f>CONCATENATE("@",Schedule!A9)</f>
        <v>@EVE</v>
      </c>
      <c r="AW29" s="3">
        <f ca="1">VLOOKUP(RIGHT(AV29,3),'Team Ratings'!$A$2:$H$21,4,FALSE)*(1-Fixtures!$D$3)</f>
        <v>80.601527084220194</v>
      </c>
      <c r="AY29" s="62"/>
      <c r="AZ29" s="62"/>
      <c r="BA29" s="66"/>
    </row>
    <row r="30" spans="1:56" x14ac:dyDescent="0.25">
      <c r="A30" s="41" t="str">
        <f t="shared" si="0"/>
        <v>CRY</v>
      </c>
      <c r="B30" s="9">
        <f ca="1">(VLOOKUP(B8,$AT$2:$AU$41,2,FALSE)*VLOOKUP(B52,$AV$2:$AW$41,2,FALSE))/(100*100)*'Formula Data'!$AB$22</f>
        <v>1.2664882065433305</v>
      </c>
      <c r="C30" s="9">
        <f ca="1">(VLOOKUP(C8,$AT$2:$AU$41,2,FALSE)*VLOOKUP(C52,$AV$2:$AW$41,2,FALSE))/(100*100)*'Formula Data'!$AB$22</f>
        <v>1.4662131413013324</v>
      </c>
      <c r="D30" s="9">
        <f ca="1">(VLOOKUP(D8,$AT$2:$AU$41,2,FALSE)*VLOOKUP(D52,$AV$2:$AW$41,2,FALSE))/(100*100)*'Formula Data'!$AB$22</f>
        <v>2.0802166084236298</v>
      </c>
      <c r="E30" s="9">
        <f ca="1">(VLOOKUP(E8,$AT$2:$AU$41,2,FALSE)*VLOOKUP(E52,$AV$2:$AW$41,2,FALSE))/(100*100)*'Formula Data'!$AB$22</f>
        <v>1.0637542980363934</v>
      </c>
      <c r="F30" s="9">
        <f ca="1">(VLOOKUP(F8,$AT$2:$AU$41,2,FALSE)*VLOOKUP(F52,$AV$2:$AW$41,2,FALSE))/(100*100)*'Formula Data'!$AB$22</f>
        <v>1.7335079580719785</v>
      </c>
      <c r="G30" s="9">
        <f ca="1">(VLOOKUP(G8,$AT$2:$AU$41,2,FALSE)*VLOOKUP(G52,$AV$2:$AW$41,2,FALSE))/(100*100)*'Formula Data'!$AB$22</f>
        <v>1.2307614053897382</v>
      </c>
      <c r="H30" s="9">
        <f ca="1">(VLOOKUP(H8,$AT$2:$AU$41,2,FALSE)*VLOOKUP(H52,$AV$2:$AW$41,2,FALSE))/(100*100)*'Formula Data'!$AB$22</f>
        <v>0.91475887457743454</v>
      </c>
      <c r="I30" s="9">
        <f ca="1">(VLOOKUP(I8,$AT$2:$AU$41,2,FALSE)*VLOOKUP(I52,$AV$2:$AW$41,2,FALSE))/(100*100)*'Formula Data'!$AB$22</f>
        <v>1.591274756210981</v>
      </c>
      <c r="J30" s="9">
        <f ca="1">(VLOOKUP(J8,$AT$2:$AU$41,2,FALSE)*VLOOKUP(J52,$AV$2:$AW$41,2,FALSE))/(100*100)*'Formula Data'!$AB$22</f>
        <v>1.9890176805562487</v>
      </c>
      <c r="K30" s="9">
        <f ca="1">(VLOOKUP(K8,$AT$2:$AU$41,2,FALSE)*VLOOKUP(K52,$AV$2:$AW$41,2,FALSE))/(100*100)*'Formula Data'!$AB$22</f>
        <v>1.6089168093648778</v>
      </c>
      <c r="L30" s="9">
        <f ca="1">(VLOOKUP(L8,$AT$2:$AU$41,2,FALSE)*VLOOKUP(L52,$AV$2:$AW$41,2,FALSE))/(100*100)*'Formula Data'!$AB$22</f>
        <v>1.3735246479823586</v>
      </c>
      <c r="M30" s="9">
        <f ca="1">(VLOOKUP(M8,$AT$2:$AU$41,2,FALSE)*VLOOKUP(M52,$AV$2:$AW$41,2,FALSE))/(100*100)*'Formula Data'!$AB$22</f>
        <v>2.2069011571281676</v>
      </c>
      <c r="N30" s="9">
        <f ca="1">(VLOOKUP(N8,$AT$2:$AU$41,2,FALSE)*VLOOKUP(N52,$AV$2:$AW$41,2,FALSE))/(100*100)*'Formula Data'!$AB$22</f>
        <v>1.6369315085734792</v>
      </c>
      <c r="O30" s="9">
        <f ca="1">(VLOOKUP(O8,$AT$2:$AU$41,2,FALSE)*VLOOKUP(O52,$AV$2:$AW$41,2,FALSE))/(100*100)*'Formula Data'!$AB$22</f>
        <v>1.5112621237134283</v>
      </c>
      <c r="P30" s="9">
        <f ca="1">(VLOOKUP(P8,$AT$2:$AU$41,2,FALSE)*VLOOKUP(P52,$AV$2:$AW$41,2,FALSE))/(100*100)*'Formula Data'!$AB$22</f>
        <v>0.92418979917952415</v>
      </c>
      <c r="Q30" s="9">
        <f ca="1">(VLOOKUP(Q8,$AT$2:$AU$41,2,FALSE)*VLOOKUP(Q52,$AV$2:$AW$41,2,FALSE))/(100*100)*'Formula Data'!$AB$22</f>
        <v>1.4872493658746322</v>
      </c>
      <c r="R30" s="9">
        <f ca="1">(VLOOKUP(R8,$AT$2:$AU$41,2,FALSE)*VLOOKUP(R52,$AV$2:$AW$41,2,FALSE))/(100*100)*'Formula Data'!$AB$22</f>
        <v>1.0885355369673599</v>
      </c>
      <c r="S30" s="9">
        <f ca="1">(VLOOKUP(S8,$AT$2:$AU$41,2,FALSE)*VLOOKUP(S52,$AV$2:$AW$41,2,FALSE))/(100*100)*'Formula Data'!$AB$22</f>
        <v>1.1480842519669254</v>
      </c>
      <c r="T30" s="9">
        <f ca="1">(VLOOKUP(T8,$AT$2:$AU$41,2,FALSE)*VLOOKUP(T52,$AV$2:$AW$41,2,FALSE))/(100*100)*'Formula Data'!$AB$22</f>
        <v>1.0652335144883422</v>
      </c>
      <c r="U30" s="9">
        <f ca="1">(VLOOKUP(U8,$AT$2:$AU$41,2,FALSE)*VLOOKUP(U52,$AV$2:$AW$41,2,FALSE))/(100*100)*'Formula Data'!$AB$22</f>
        <v>1.7776436638151931</v>
      </c>
      <c r="V30" s="9">
        <f ca="1">(VLOOKUP(V8,$AT$2:$AU$41,2,FALSE)*VLOOKUP(V52,$AV$2:$AW$41,2,FALSE))/(100*100)*'Formula Data'!$AB$22</f>
        <v>1.366491652146538</v>
      </c>
      <c r="W30" s="9">
        <f ca="1">(VLOOKUP(W8,$AT$2:$AU$41,2,FALSE)*VLOOKUP(W52,$AV$2:$AW$41,2,FALSE))/(100*100)*'Formula Data'!$AB$22</f>
        <v>1.0770434839550005</v>
      </c>
      <c r="X30" s="9">
        <f ca="1">(VLOOKUP(X8,$AT$2:$AU$41,2,FALSE)*VLOOKUP(X52,$AV$2:$AW$41,2,FALSE))/(100*100)*'Formula Data'!$AB$22</f>
        <v>2.97124863391736</v>
      </c>
      <c r="Y30" s="9">
        <f ca="1">(VLOOKUP(Y8,$AT$2:$AU$41,2,FALSE)*VLOOKUP(Y52,$AV$2:$AW$41,2,FALSE))/(100*100)*'Formula Data'!$AB$22</f>
        <v>1.1899928658597574</v>
      </c>
      <c r="Z30" s="83">
        <f ca="1">(VLOOKUP(Z8,$AT$2:$AU$41,2,FALSE)*VLOOKUP(Z52,$AV$2:$AW$41,2,FALSE))/(100*100)*'Formula Data'!$AB$22</f>
        <v>0.98151458219345378</v>
      </c>
      <c r="AA30" s="83">
        <f ca="1">(VLOOKUP(AA8,$AT$2:$AU$41,2,FALSE)*VLOOKUP(AA52,$AV$2:$AW$41,2,FALSE))/(100*100)*'Formula Data'!$AB$22</f>
        <v>1.8919144813795432</v>
      </c>
      <c r="AB30" s="84">
        <f ca="1">(VLOOKUP(AB8,$AT$2:$AU$41,2,FALSE)*VLOOKUP(AB52,$AV$2:$AW$41,2,FALSE))/(100*100)*'Formula Data'!$AB$22</f>
        <v>0.76855226784562758</v>
      </c>
      <c r="AC30" s="84">
        <f ca="1">(VLOOKUP(AC8,$AT$2:$AU$41,2,FALSE)*VLOOKUP(AC52,$AV$2:$AW$41,2,FALSE))/(100*100)*'Formula Data'!$AB$22</f>
        <v>1.6260839502845754</v>
      </c>
      <c r="AD30" s="84">
        <f ca="1">(VLOOKUP(AD8,$AT$2:$AU$41,2,FALSE)*VLOOKUP(AD52,$AV$2:$AW$41,2,FALSE))/(100*100)*'Formula Data'!$AB$22</f>
        <v>0.99559668294086923</v>
      </c>
      <c r="AE30" s="84">
        <f ca="1">(VLOOKUP(AE8,$AT$2:$AU$41,2,FALSE)*VLOOKUP(AE52,$AV$2:$AW$41,2,FALSE))/(100*100)*'Formula Data'!$AB$22</f>
        <v>1.3805798234657094</v>
      </c>
      <c r="AF30" s="84">
        <f ca="1">(VLOOKUP(AF8,$AT$2:$AU$41,2,FALSE)*VLOOKUP(AF52,$AV$2:$AW$41,2,FALSE))/(100*100)*'Formula Data'!$AB$22</f>
        <v>2.445292747375198</v>
      </c>
      <c r="AG30" s="84">
        <f ca="1">(VLOOKUP(AG8,$AT$2:$AU$41,2,FALSE)*VLOOKUP(AG52,$AV$2:$AW$41,2,FALSE))/(100*100)*'Formula Data'!$AB$22</f>
        <v>1.011671339014774</v>
      </c>
      <c r="AH30" s="84">
        <f ca="1">(VLOOKUP(AH8,$AT$2:$AU$41,2,FALSE)*VLOOKUP(AH52,$AV$2:$AW$41,2,FALSE))/(100*100)*'Formula Data'!$AB$22</f>
        <v>2.0518084247637707</v>
      </c>
      <c r="AI30" s="84">
        <f ca="1">(VLOOKUP(AI8,$AT$2:$AU$41,2,FALSE)*VLOOKUP(AI52,$AV$2:$AW$41,2,FALSE))/(100*100)*'Formula Data'!$AB$22</f>
        <v>1.4773470555981947</v>
      </c>
      <c r="AJ30" s="84">
        <f ca="1">(VLOOKUP(AJ8,$AT$2:$AU$41,2,FALSE)*VLOOKUP(AJ52,$AV$2:$AW$41,2,FALSE))/(100*100)*'Formula Data'!$AB$22</f>
        <v>1.5890650624988103</v>
      </c>
      <c r="AK30" s="9">
        <f ca="1">(VLOOKUP(AK8,$AT$2:$AU$41,2,FALSE)*VLOOKUP(AK52,$AV$2:$AW$41,2,FALSE))/(100*100)*'Formula Data'!$AB$22</f>
        <v>1.3925416965480495</v>
      </c>
      <c r="AL30" s="9">
        <f ca="1">(VLOOKUP(AL8,$AT$2:$AU$41,2,FALSE)*VLOOKUP(AL52,$AV$2:$AW$41,2,FALSE))/(100*100)*'Formula Data'!$AB$22</f>
        <v>1.8385448154587454</v>
      </c>
      <c r="AM30" s="9">
        <f ca="1">(VLOOKUP(AM8,$AT$2:$AU$41,2,FALSE)*VLOOKUP(AM52,$AV$2:$AW$41,2,FALSE))/(100*100)*'Formula Data'!$AB$22</f>
        <v>1.1604474760647123</v>
      </c>
      <c r="AN30" s="9">
        <f ca="1">IF(OR(Fixtures!$D$6&lt;=0,Fixtures!$D$6&gt;39),AVERAGE(B30:AM30),AVERAGE(OFFSET(A30,0,Fixtures!$D$6,1,38-Fixtures!$D$6+1)))</f>
        <v>1.5342895123728832</v>
      </c>
      <c r="AO30" s="41" t="str">
        <f t="shared" si="1"/>
        <v>CRY</v>
      </c>
      <c r="AP30" s="65">
        <f ca="1">AVERAGE(OFFSET(A30,0,Fixtures!$D$6,1,9))</f>
        <v>1.5758275164071245</v>
      </c>
      <c r="AQ30" s="65">
        <f ca="1">AVERAGE(OFFSET(A30,0,Fixtures!$D$6,1,6))</f>
        <v>1.5603826788597528</v>
      </c>
      <c r="AR30" s="65">
        <f ca="1">AVERAGE(OFFSET(A30,0,Fixtures!$D$6,1,3))</f>
        <v>1.6071564179272588</v>
      </c>
      <c r="AS30" s="62"/>
      <c r="AT30" s="72" t="str">
        <f>CONCATENATE("@",Schedule!A10)</f>
        <v>@LEI</v>
      </c>
      <c r="AU30" s="3">
        <f ca="1">VLOOKUP(RIGHT(AT30,3),'Team Ratings'!$A$2:$H$21,7,FALSE)*(1+Fixtures!$D$3)</f>
        <v>129.02795390091956</v>
      </c>
      <c r="AV30" s="72" t="str">
        <f>CONCATENATE("@",Schedule!A10)</f>
        <v>@LEI</v>
      </c>
      <c r="AW30" s="3">
        <f ca="1">VLOOKUP(RIGHT(AV30,3),'Team Ratings'!$A$2:$H$21,4,FALSE)*(1-Fixtures!$D$3)</f>
        <v>77.503332711190779</v>
      </c>
      <c r="AY30" s="62"/>
      <c r="AZ30" s="62"/>
      <c r="BA30" s="66"/>
    </row>
    <row r="31" spans="1:56" x14ac:dyDescent="0.25">
      <c r="A31" s="41" t="str">
        <f t="shared" si="0"/>
        <v>EVE</v>
      </c>
      <c r="B31" s="9">
        <f ca="1">(VLOOKUP(B9,$AT$2:$AU$41,2,FALSE)*VLOOKUP(B53,$AV$2:$AW$41,2,FALSE))/(100*100)*'Formula Data'!$AB$22</f>
        <v>1.0128763176116506</v>
      </c>
      <c r="C31" s="9">
        <f ca="1">(VLOOKUP(C9,$AT$2:$AU$41,2,FALSE)*VLOOKUP(C53,$AV$2:$AW$41,2,FALSE))/(100*100)*'Formula Data'!$AB$22</f>
        <v>0.84861466388748708</v>
      </c>
      <c r="D31" s="9">
        <f ca="1">(VLOOKUP(D9,$AT$2:$AU$41,2,FALSE)*VLOOKUP(D53,$AV$2:$AW$41,2,FALSE))/(100*100)*'Formula Data'!$AB$22</f>
        <v>1.3544680662499422</v>
      </c>
      <c r="E31" s="9">
        <f ca="1">(VLOOKUP(E9,$AT$2:$AU$41,2,FALSE)*VLOOKUP(E53,$AV$2:$AW$41,2,FALSE))/(100*100)*'Formula Data'!$AB$22</f>
        <v>1.0490615268778829</v>
      </c>
      <c r="F31" s="9">
        <f ca="1">(VLOOKUP(F9,$AT$2:$AU$41,2,FALSE)*VLOOKUP(F53,$AV$2:$AW$41,2,FALSE))/(100*100)*'Formula Data'!$AB$22</f>
        <v>1.1767619387797634</v>
      </c>
      <c r="G31" s="9">
        <f ca="1">(VLOOKUP(G9,$AT$2:$AU$41,2,FALSE)*VLOOKUP(G53,$AV$2:$AW$41,2,FALSE))/(100*100)*'Formula Data'!$AB$22</f>
        <v>0.83661153310434888</v>
      </c>
      <c r="H31" s="9">
        <f ca="1">(VLOOKUP(H9,$AT$2:$AU$41,2,FALSE)*VLOOKUP(H53,$AV$2:$AW$41,2,FALSE))/(100*100)*'Formula Data'!$AB$22</f>
        <v>1.6953748434211673</v>
      </c>
      <c r="I31" s="9">
        <f ca="1">(VLOOKUP(I9,$AT$2:$AU$41,2,FALSE)*VLOOKUP(I53,$AV$2:$AW$41,2,FALSE))/(100*100)*'Formula Data'!$AB$22</f>
        <v>1.2881513379219742</v>
      </c>
      <c r="J31" s="9">
        <f ca="1">(VLOOKUP(J9,$AT$2:$AU$41,2,FALSE)*VLOOKUP(J53,$AV$2:$AW$41,2,FALSE))/(100*100)*'Formula Data'!$AB$22</f>
        <v>0.90797086445586328</v>
      </c>
      <c r="K31" s="9">
        <f ca="1">(VLOOKUP(K9,$AT$2:$AU$41,2,FALSE)*VLOOKUP(K53,$AV$2:$AW$41,2,FALSE))/(100*100)*'Formula Data'!$AB$22</f>
        <v>1.3860217782641389</v>
      </c>
      <c r="L31" s="9">
        <f ca="1">(VLOOKUP(L9,$AT$2:$AU$41,2,FALSE)*VLOOKUP(L53,$AV$2:$AW$41,2,FALSE))/(100*100)*'Formula Data'!$AB$22</f>
        <v>0.98912818989195683</v>
      </c>
      <c r="M31" s="9">
        <f ca="1">(VLOOKUP(M9,$AT$2:$AU$41,2,FALSE)*VLOOKUP(M53,$AV$2:$AW$41,2,FALSE))/(100*100)*'Formula Data'!$AB$22</f>
        <v>1.5152064145334705</v>
      </c>
      <c r="N31" s="9">
        <f ca="1">(VLOOKUP(N9,$AT$2:$AU$41,2,FALSE)*VLOOKUP(N53,$AV$2:$AW$41,2,FALSE))/(100*100)*'Formula Data'!$AB$22</f>
        <v>0.77971111012001049</v>
      </c>
      <c r="O31" s="9">
        <f ca="1">(VLOOKUP(O9,$AT$2:$AU$41,2,FALSE)*VLOOKUP(O53,$AV$2:$AW$41,2,FALSE))/(100*100)*'Formula Data'!$AB$22</f>
        <v>1.748895658831594</v>
      </c>
      <c r="P31" s="9">
        <f ca="1">(VLOOKUP(P9,$AT$2:$AU$41,2,FALSE)*VLOOKUP(P53,$AV$2:$AW$41,2,FALSE))/(100*100)*'Formula Data'!$AB$22</f>
        <v>2.0842890685319397</v>
      </c>
      <c r="Q31" s="9">
        <f ca="1">(VLOOKUP(Q9,$AT$2:$AU$41,2,FALSE)*VLOOKUP(Q53,$AV$2:$AW$41,2,FALSE))/(100*100)*'Formula Data'!$AB$22</f>
        <v>1.2592432221935099</v>
      </c>
      <c r="R31" s="9">
        <f ca="1">(VLOOKUP(R9,$AT$2:$AU$41,2,FALSE)*VLOOKUP(R53,$AV$2:$AW$41,2,FALSE))/(100*100)*'Formula Data'!$AB$22</f>
        <v>1.7731098829659637</v>
      </c>
      <c r="S31" s="9">
        <f ca="1">(VLOOKUP(S9,$AT$2:$AU$41,2,FALSE)*VLOOKUP(S53,$AV$2:$AW$41,2,FALSE))/(100*100)*'Formula Data'!$AB$22</f>
        <v>0.91803730344787104</v>
      </c>
      <c r="T31" s="9">
        <f ca="1">(VLOOKUP(T9,$AT$2:$AU$41,2,FALSE)*VLOOKUP(T53,$AV$2:$AW$41,2,FALSE))/(100*100)*'Formula Data'!$AB$22</f>
        <v>0.86231618488991657</v>
      </c>
      <c r="U31" s="9">
        <f ca="1">(VLOOKUP(U9,$AT$2:$AU$41,2,FALSE)*VLOOKUP(U53,$AV$2:$AW$41,2,FALSE))/(100*100)*'Formula Data'!$AB$22</f>
        <v>0.97859017440629026</v>
      </c>
      <c r="V31" s="9">
        <f ca="1">(VLOOKUP(V9,$AT$2:$AU$41,2,FALSE)*VLOOKUP(V53,$AV$2:$AW$41,2,FALSE))/(100*100)*'Formula Data'!$AB$22</f>
        <v>2.5325969883205097</v>
      </c>
      <c r="W31" s="9">
        <f ca="1">(VLOOKUP(W9,$AT$2:$AU$41,2,FALSE)*VLOOKUP(W53,$AV$2:$AW$41,2,FALSE))/(100*100)*'Formula Data'!$AB$22</f>
        <v>0.92783276065615883</v>
      </c>
      <c r="X31" s="9">
        <f ca="1">(VLOOKUP(X9,$AT$2:$AU$41,2,FALSE)*VLOOKUP(X53,$AV$2:$AW$41,2,FALSE))/(100*100)*'Formula Data'!$AB$22</f>
        <v>1.3563515382612279</v>
      </c>
      <c r="Y31" s="9">
        <f ca="1">(VLOOKUP(Y9,$AT$2:$AU$41,2,FALSE)*VLOOKUP(Y53,$AV$2:$AW$41,2,FALSE))/(100*100)*'Formula Data'!$AB$22</f>
        <v>0.65508929030503715</v>
      </c>
      <c r="Z31" s="83">
        <f ca="1">(VLOOKUP(Z9,$AT$2:$AU$41,2,FALSE)*VLOOKUP(Z53,$AV$2:$AW$41,2,FALSE))/(100*100)*'Formula Data'!$AB$22</f>
        <v>1.2676836337084685</v>
      </c>
      <c r="AA31" s="83">
        <f ca="1">(VLOOKUP(AA9,$AT$2:$AU$41,2,FALSE)*VLOOKUP(AA53,$AV$2:$AW$41,2,FALSE))/(100*100)*'Formula Data'!$AB$22</f>
        <v>0.67804117129374952</v>
      </c>
      <c r="AB31" s="84">
        <f ca="1">(VLOOKUP(AB9,$AT$2:$AU$41,2,FALSE)*VLOOKUP(AB53,$AV$2:$AW$41,2,FALSE))/(100*100)*'Formula Data'!$AB$22</f>
        <v>1.3713890582369435</v>
      </c>
      <c r="AC31" s="84">
        <f ca="1">(VLOOKUP(AC9,$AT$2:$AU$41,2,FALSE)*VLOOKUP(AC53,$AV$2:$AW$41,2,FALSE))/(100*100)*'Formula Data'!$AB$22</f>
        <v>1.1869578555391986</v>
      </c>
      <c r="AD31" s="84">
        <f ca="1">(VLOOKUP(AD9,$AT$2:$AU$41,2,FALSE)*VLOOKUP(AD53,$AV$2:$AW$41,2,FALSE))/(100*100)*'Formula Data'!$AB$22</f>
        <v>1.8810917269804286</v>
      </c>
      <c r="AE31" s="84">
        <f ca="1">(VLOOKUP(AE9,$AT$2:$AU$41,2,FALSE)*VLOOKUP(AE53,$AV$2:$AW$41,2,FALSE))/(100*100)*'Formula Data'!$AB$22</f>
        <v>1.3952678888519594</v>
      </c>
      <c r="AF31" s="84">
        <f ca="1">(VLOOKUP(AF9,$AT$2:$AU$41,2,FALSE)*VLOOKUP(AF53,$AV$2:$AW$41,2,FALSE))/(100*100)*'Formula Data'!$AB$22</f>
        <v>1.1647536336360653</v>
      </c>
      <c r="AG31" s="84">
        <f ca="1">(VLOOKUP(AG9,$AT$2:$AU$41,2,FALSE)*VLOOKUP(AG53,$AV$2:$AW$41,2,FALSE))/(100*100)*'Formula Data'!$AB$22</f>
        <v>1.1707483335980089</v>
      </c>
      <c r="AH31" s="84">
        <f ca="1">(VLOOKUP(AH9,$AT$2:$AU$41,2,FALSE)*VLOOKUP(AH53,$AV$2:$AW$41,2,FALSE))/(100*100)*'Formula Data'!$AB$22</f>
        <v>1.4775865552707013</v>
      </c>
      <c r="AI31" s="84">
        <f ca="1">(VLOOKUP(AI9,$AT$2:$AU$41,2,FALSE)*VLOOKUP(AI53,$AV$2:$AW$41,2,FALSE))/(100*100)*'Formula Data'!$AB$22</f>
        <v>1.0143117320430668</v>
      </c>
      <c r="AJ31" s="84">
        <f ca="1">(VLOOKUP(AJ9,$AT$2:$AU$41,2,FALSE)*VLOOKUP(AJ53,$AV$2:$AW$41,2,FALSE))/(100*100)*'Formula Data'!$AB$22</f>
        <v>1.5671166018793066</v>
      </c>
      <c r="AK31" s="9">
        <f ca="1">(VLOOKUP(AK9,$AT$2:$AU$41,2,FALSE)*VLOOKUP(AK53,$AV$2:$AW$41,2,FALSE))/(100*100)*'Formula Data'!$AB$22</f>
        <v>0.90671002782020926</v>
      </c>
      <c r="AL31" s="9">
        <f ca="1">(VLOOKUP(AL9,$AT$2:$AU$41,2,FALSE)*VLOOKUP(AL53,$AV$2:$AW$41,2,FALSE))/(100*100)*'Formula Data'!$AB$22</f>
        <v>1.2497530309336569</v>
      </c>
      <c r="AM31" s="9">
        <f ca="1">(VLOOKUP(AM9,$AT$2:$AU$41,2,FALSE)*VLOOKUP(AM53,$AV$2:$AW$41,2,FALSE))/(100*100)*'Formula Data'!$AB$22</f>
        <v>0.78774972761289941</v>
      </c>
      <c r="AN31" s="9">
        <f ca="1">IF(OR(Fixtures!$D$6&lt;=0,Fixtures!$D$6&gt;39),AVERAGE(B31:AM31),AVERAGE(OFFSET(A31,0,Fixtures!$D$6,1,38-Fixtures!$D$6+1)))</f>
        <v>1.2615089258626302</v>
      </c>
      <c r="AO31" s="41" t="str">
        <f t="shared" si="1"/>
        <v>EVE</v>
      </c>
      <c r="AP31" s="65">
        <f ca="1">AVERAGE(OFFSET(A31,0,Fixtures!$D$6,1,9))</f>
        <v>1.3141488367792669</v>
      </c>
      <c r="AQ31" s="65">
        <f ca="1">AVERAGE(OFFSET(A31,0,Fixtures!$D$6,1,6))</f>
        <v>1.3506266450633717</v>
      </c>
      <c r="AR31" s="65">
        <f ca="1">AVERAGE(OFFSET(A31,0,Fixtures!$D$6,1,3))</f>
        <v>1.4803710831561512</v>
      </c>
      <c r="AS31" s="62"/>
      <c r="AT31" s="72" t="str">
        <f>CONCATENATE("@",Schedule!A11)</f>
        <v>@LIV</v>
      </c>
      <c r="AU31" s="3">
        <f ca="1">VLOOKUP(RIGHT(AT31,3),'Team Ratings'!$A$2:$H$21,7,FALSE)*(1+Fixtures!$D$3)</f>
        <v>153.77221190565368</v>
      </c>
      <c r="AV31" s="72" t="str">
        <f>CONCATENATE("@",Schedule!A11)</f>
        <v>@LIV</v>
      </c>
      <c r="AW31" s="3">
        <f ca="1">VLOOKUP(RIGHT(AV31,3),'Team Ratings'!$A$2:$H$21,4,FALSE)*(1-Fixtures!$D$3)</f>
        <v>63.604481380908148</v>
      </c>
      <c r="AY31" s="62"/>
      <c r="AZ31" s="62"/>
      <c r="BA31" s="66"/>
    </row>
    <row r="32" spans="1:56" x14ac:dyDescent="0.25">
      <c r="A32" s="41" t="str">
        <f t="shared" si="0"/>
        <v>LEI</v>
      </c>
      <c r="B32" s="9">
        <f ca="1">(VLOOKUP(B10,$AT$2:$AU$41,2,FALSE)*VLOOKUP(B54,$AV$2:$AW$41,2,FALSE))/(100*100)*'Formula Data'!$AB$22</f>
        <v>1.0087372720267485</v>
      </c>
      <c r="C32" s="9">
        <f ca="1">(VLOOKUP(C10,$AT$2:$AU$41,2,FALSE)*VLOOKUP(C54,$AV$2:$AW$41,2,FALSE))/(100*100)*'Formula Data'!$AB$22</f>
        <v>1.8087855559373749</v>
      </c>
      <c r="D32" s="9">
        <f ca="1">(VLOOKUP(D10,$AT$2:$AU$41,2,FALSE)*VLOOKUP(D54,$AV$2:$AW$41,2,FALSE))/(100*100)*'Formula Data'!$AB$22</f>
        <v>1.2017145141935301</v>
      </c>
      <c r="E32" s="9">
        <f ca="1">(VLOOKUP(E10,$AT$2:$AU$41,2,FALSE)*VLOOKUP(E54,$AV$2:$AW$41,2,FALSE))/(100*100)*'Formula Data'!$AB$22</f>
        <v>0.7574698822832252</v>
      </c>
      <c r="F32" s="9">
        <f ca="1">(VLOOKUP(F10,$AT$2:$AU$41,2,FALSE)*VLOOKUP(F54,$AV$2:$AW$41,2,FALSE))/(100*100)*'Formula Data'!$AB$22</f>
        <v>1.7049543620857213</v>
      </c>
      <c r="G32" s="9">
        <f ca="1">(VLOOKUP(G10,$AT$2:$AU$41,2,FALSE)*VLOOKUP(G54,$AV$2:$AW$41,2,FALSE))/(100*100)*'Formula Data'!$AB$22</f>
        <v>0.95110767709291355</v>
      </c>
      <c r="H32" s="9">
        <f ca="1">(VLOOKUP(H10,$AT$2:$AU$41,2,FALSE)*VLOOKUP(H54,$AV$2:$AW$41,2,FALSE))/(100*100)*'Formula Data'!$AB$22</f>
        <v>0.62990870097285012</v>
      </c>
      <c r="I32" s="9">
        <f ca="1">(VLOOKUP(I10,$AT$2:$AU$41,2,FALSE)*VLOOKUP(I54,$AV$2:$AW$41,2,FALSE))/(100*100)*'Formula Data'!$AB$22</f>
        <v>2.0041723151961754</v>
      </c>
      <c r="J32" s="9">
        <f ca="1">(VLOOKUP(J10,$AT$2:$AU$41,2,FALSE)*VLOOKUP(J54,$AV$2:$AW$41,2,FALSE))/(100*100)*'Formula Data'!$AB$22</f>
        <v>0.82917012366198761</v>
      </c>
      <c r="K32" s="9">
        <f ca="1">(VLOOKUP(K10,$AT$2:$AU$41,2,FALSE)*VLOOKUP(K54,$AV$2:$AW$41,2,FALSE))/(100*100)*'Formula Data'!$AB$22</f>
        <v>1.4569642923639918</v>
      </c>
      <c r="L32" s="9">
        <f ca="1">(VLOOKUP(L10,$AT$2:$AU$41,2,FALSE)*VLOOKUP(L54,$AV$2:$AW$41,2,FALSE))/(100*100)*'Formula Data'!$AB$22</f>
        <v>0.97394296459316265</v>
      </c>
      <c r="M32" s="9">
        <f ca="1">(VLOOKUP(M10,$AT$2:$AU$41,2,FALSE)*VLOOKUP(M54,$AV$2:$AW$41,2,FALSE))/(100*100)*'Formula Data'!$AB$22</f>
        <v>0.88274941113782401</v>
      </c>
      <c r="N32" s="9">
        <f ca="1">(VLOOKUP(N10,$AT$2:$AU$41,2,FALSE)*VLOOKUP(N54,$AV$2:$AW$41,2,FALSE))/(100*100)*'Formula Data'!$AB$22</f>
        <v>1.3327453078341529</v>
      </c>
      <c r="O32" s="9">
        <f ca="1">(VLOOKUP(O10,$AT$2:$AU$41,2,FALSE)*VLOOKUP(O54,$AV$2:$AW$41,2,FALSE))/(100*100)*'Formula Data'!$AB$22</f>
        <v>1.0380191099005194</v>
      </c>
      <c r="P32" s="9">
        <f ca="1">(VLOOKUP(P10,$AT$2:$AU$41,2,FALSE)*VLOOKUP(P54,$AV$2:$AW$41,2,FALSE))/(100*100)*'Formula Data'!$AB$22</f>
        <v>0.81599526731229233</v>
      </c>
      <c r="Q32" s="9">
        <f ca="1">(VLOOKUP(Q10,$AT$2:$AU$41,2,FALSE)*VLOOKUP(Q54,$AV$2:$AW$41,2,FALSE))/(100*100)*'Formula Data'!$AB$22</f>
        <v>1.3024044702721789</v>
      </c>
      <c r="R32" s="9">
        <f ca="1">(VLOOKUP(R10,$AT$2:$AU$41,2,FALSE)*VLOOKUP(R54,$AV$2:$AW$41,2,FALSE))/(100*100)*'Formula Data'!$AB$22</f>
        <v>0.74974025644824094</v>
      </c>
      <c r="S32" s="9">
        <f ca="1">(VLOOKUP(S10,$AT$2:$AU$41,2,FALSE)*VLOOKUP(S54,$AV$2:$AW$41,2,FALSE))/(100*100)*'Formula Data'!$AB$22</f>
        <v>2.4352479923124428</v>
      </c>
      <c r="T32" s="9">
        <f ca="1">(VLOOKUP(T10,$AT$2:$AU$41,2,FALSE)*VLOOKUP(T54,$AV$2:$AW$41,2,FALSE))/(100*100)*'Formula Data'!$AB$22</f>
        <v>1.3416360126519851</v>
      </c>
      <c r="U32" s="9">
        <f ca="1">(VLOOKUP(U10,$AT$2:$AU$41,2,FALSE)*VLOOKUP(U54,$AV$2:$AW$41,2,FALSE))/(100*100)*'Formula Data'!$AB$22</f>
        <v>1.3042155446180823</v>
      </c>
      <c r="V32" s="9">
        <f ca="1">(VLOOKUP(V10,$AT$2:$AU$41,2,FALSE)*VLOOKUP(V54,$AV$2:$AW$41,2,FALSE))/(100*100)*'Formula Data'!$AB$22</f>
        <v>0.94097472614462818</v>
      </c>
      <c r="W32" s="9">
        <f ca="1">(VLOOKUP(W10,$AT$2:$AU$41,2,FALSE)*VLOOKUP(W54,$AV$2:$AW$41,2,FALSE))/(100*100)*'Formula Data'!$AB$22</f>
        <v>0.97532320397920125</v>
      </c>
      <c r="X32" s="9">
        <f ca="1">(VLOOKUP(X10,$AT$2:$AU$41,2,FALSE)*VLOOKUP(X54,$AV$2:$AW$41,2,FALSE))/(100*100)*'Formula Data'!$AB$22</f>
        <v>1.2386368513963026</v>
      </c>
      <c r="Y32" s="9">
        <f ca="1">(VLOOKUP(Y10,$AT$2:$AU$41,2,FALSE)*VLOOKUP(Y54,$AV$2:$AW$41,2,FALSE))/(100*100)*'Formula Data'!$AB$22</f>
        <v>0.87306991003359224</v>
      </c>
      <c r="Z32" s="83">
        <f ca="1">(VLOOKUP(Z10,$AT$2:$AU$41,2,FALSE)*VLOOKUP(Z54,$AV$2:$AW$41,2,FALSE))/(100*100)*'Formula Data'!$AB$22</f>
        <v>1.2108399176109699</v>
      </c>
      <c r="AA32" s="83">
        <f ca="1">(VLOOKUP(AA10,$AT$2:$AU$41,2,FALSE)*VLOOKUP(AA54,$AV$2:$AW$41,2,FALSE))/(100*100)*'Formula Data'!$AB$22</f>
        <v>1.5068791347560075</v>
      </c>
      <c r="AB32" s="84">
        <f ca="1">(VLOOKUP(AB10,$AT$2:$AU$41,2,FALSE)*VLOOKUP(AB54,$AV$2:$AW$41,2,FALSE))/(100*100)*'Formula Data'!$AB$22</f>
        <v>1.6302073336967591</v>
      </c>
      <c r="AC32" s="84">
        <f ca="1">(VLOOKUP(AC10,$AT$2:$AU$41,2,FALSE)*VLOOKUP(AC54,$AV$2:$AW$41,2,FALSE))/(100*100)*'Formula Data'!$AB$22</f>
        <v>1.1199823583979895</v>
      </c>
      <c r="AD32" s="84">
        <f ca="1">(VLOOKUP(AD10,$AT$2:$AU$41,2,FALSE)*VLOOKUP(AD54,$AV$2:$AW$41,2,FALSE))/(100*100)*'Formula Data'!$AB$22</f>
        <v>0.87185753795079735</v>
      </c>
      <c r="AE32" s="84">
        <f ca="1">(VLOOKUP(AE10,$AT$2:$AU$41,2,FALSE)*VLOOKUP(AE54,$AV$2:$AW$41,2,FALSE))/(100*100)*'Formula Data'!$AB$22</f>
        <v>1.2189558931455233</v>
      </c>
      <c r="AF32" s="84">
        <f ca="1">(VLOOKUP(AF10,$AT$2:$AU$41,2,FALSE)*VLOOKUP(AF54,$AV$2:$AW$41,2,FALSE))/(100*100)*'Formula Data'!$AB$22</f>
        <v>0.89216834656666399</v>
      </c>
      <c r="AG32" s="84">
        <f ca="1">(VLOOKUP(AG10,$AT$2:$AU$41,2,FALSE)*VLOOKUP(AG54,$AV$2:$AW$41,2,FALSE))/(100*100)*'Formula Data'!$AB$22</f>
        <v>1.550621139481023</v>
      </c>
      <c r="AH32" s="84">
        <f ca="1">(VLOOKUP(AH10,$AT$2:$AU$41,2,FALSE)*VLOOKUP(AH54,$AV$2:$AW$41,2,FALSE))/(100*100)*'Formula Data'!$AB$22</f>
        <v>0.65197834819872869</v>
      </c>
      <c r="AI32" s="84">
        <f ca="1">(VLOOKUP(AI10,$AT$2:$AU$41,2,FALSE)*VLOOKUP(AI54,$AV$2:$AW$41,2,FALSE))/(100*100)*'Formula Data'!$AB$22</f>
        <v>1.3186750462676142</v>
      </c>
      <c r="AJ32" s="84">
        <f ca="1">(VLOOKUP(AJ10,$AT$2:$AU$41,2,FALSE)*VLOOKUP(AJ54,$AV$2:$AW$41,2,FALSE))/(100*100)*'Formula Data'!$AB$22</f>
        <v>1.1315290834107441</v>
      </c>
      <c r="AK32" s="9">
        <f ca="1">(VLOOKUP(AK10,$AT$2:$AU$41,2,FALSE)*VLOOKUP(AK54,$AV$2:$AW$41,2,FALSE))/(100*100)*'Formula Data'!$AB$22</f>
        <v>0.80445351776591678</v>
      </c>
      <c r="AL32" s="9">
        <f ca="1">(VLOOKUP(AL10,$AT$2:$AU$41,2,FALSE)*VLOOKUP(AL54,$AV$2:$AW$41,2,FALSE))/(100*100)*'Formula Data'!$AB$22</f>
        <v>1.4207904805955869</v>
      </c>
      <c r="AM32" s="9">
        <f ca="1">(VLOOKUP(AM10,$AT$2:$AU$41,2,FALSE)*VLOOKUP(AM54,$AV$2:$AW$41,2,FALSE))/(100*100)*'Formula Data'!$AB$22</f>
        <v>1.1413330853631687</v>
      </c>
      <c r="AN32" s="9">
        <f ca="1">IF(OR(Fixtures!$D$6&lt;=0,Fixtures!$D$6&gt;39),AVERAGE(B32:AM32),AVERAGE(OFFSET(A32,0,Fixtures!$D$6,1,38-Fixtures!$D$6+1)))</f>
        <v>1.1002362478745766</v>
      </c>
      <c r="AO32" s="41" t="str">
        <f t="shared" si="1"/>
        <v>LEI</v>
      </c>
      <c r="AP32" s="65">
        <f ca="1">AVERAGE(OFFSET(A32,0,Fixtures!$D$6,1,9))</f>
        <v>1.0956699325980663</v>
      </c>
      <c r="AQ32" s="65">
        <f ca="1">AVERAGE(OFFSET(A32,0,Fixtures!$D$6,1,6))</f>
        <v>1.0840427186017252</v>
      </c>
      <c r="AR32" s="65">
        <f ca="1">AVERAGE(OFFSET(A32,0,Fixtures!$D$6,1,3))</f>
        <v>0.99432725922099496</v>
      </c>
      <c r="AS32" s="62"/>
      <c r="AT32" s="72" t="str">
        <f>CONCATENATE("@",Schedule!A12)</f>
        <v>@MCI</v>
      </c>
      <c r="AU32" s="3">
        <f>VLOOKUP(RIGHT(AT32,3),'Team Ratings'!$A$2:$H$21,7,FALSE)*(1+Fixtures!$D$3)</f>
        <v>186.84694298854828</v>
      </c>
      <c r="AV32" s="72" t="str">
        <f>CONCATENATE("@",Schedule!A12)</f>
        <v>@MCI</v>
      </c>
      <c r="AW32" s="3">
        <f>VLOOKUP(RIGHT(AV32,3),'Team Ratings'!$A$2:$H$21,4,FALSE)*(1-Fixtures!$D$3)</f>
        <v>65.969326547774003</v>
      </c>
      <c r="AY32" s="62"/>
      <c r="AZ32" s="62"/>
      <c r="BA32" s="66"/>
    </row>
    <row r="33" spans="1:53" x14ac:dyDescent="0.25">
      <c r="A33" s="41" t="str">
        <f t="shared" si="0"/>
        <v>LIV</v>
      </c>
      <c r="B33" s="9">
        <f ca="1">(VLOOKUP(B11,$AT$2:$AU$41,2,FALSE)*VLOOKUP(B55,$AV$2:$AW$41,2,FALSE))/(100*100)*'Formula Data'!$AB$22</f>
        <v>0.61528760781784919</v>
      </c>
      <c r="C33" s="9">
        <f ca="1">(VLOOKUP(C11,$AT$2:$AU$41,2,FALSE)*VLOOKUP(C55,$AV$2:$AW$41,2,FALSE))/(100*100)*'Formula Data'!$AB$22</f>
        <v>1.1956835269476471</v>
      </c>
      <c r="D33" s="9">
        <f ca="1">(VLOOKUP(D11,$AT$2:$AU$41,2,FALSE)*VLOOKUP(D55,$AV$2:$AW$41,2,FALSE))/(100*100)*'Formula Data'!$AB$22</f>
        <v>0.72444392415935766</v>
      </c>
      <c r="E33" s="9">
        <f ca="1">(VLOOKUP(E11,$AT$2:$AU$41,2,FALSE)*VLOOKUP(E55,$AV$2:$AW$41,2,FALSE))/(100*100)*'Formula Data'!$AB$22</f>
        <v>1.0165092492979633</v>
      </c>
      <c r="F33" s="9">
        <f ca="1">(VLOOKUP(F11,$AT$2:$AU$41,2,FALSE)*VLOOKUP(F55,$AV$2:$AW$41,2,FALSE))/(100*100)*'Formula Data'!$AB$22</f>
        <v>0.51694572144398454</v>
      </c>
      <c r="G33" s="9">
        <f ca="1">(VLOOKUP(G11,$AT$2:$AU$41,2,FALSE)*VLOOKUP(G55,$AV$2:$AW$41,2,FALSE))/(100*100)*'Formula Data'!$AB$22</f>
        <v>1.4844118722402064</v>
      </c>
      <c r="H33" s="9">
        <f ca="1">(VLOOKUP(H11,$AT$2:$AU$41,2,FALSE)*VLOOKUP(H55,$AV$2:$AW$41,2,FALSE))/(100*100)*'Formula Data'!$AB$22</f>
        <v>0.98620827994604443</v>
      </c>
      <c r="I33" s="9">
        <f ca="1">(VLOOKUP(I11,$AT$2:$AU$41,2,FALSE)*VLOOKUP(I55,$AV$2:$AW$41,2,FALSE))/(100*100)*'Formula Data'!$AB$22</f>
        <v>0.92386389290435911</v>
      </c>
      <c r="J33" s="9">
        <f ca="1">(VLOOKUP(J11,$AT$2:$AU$41,2,FALSE)*VLOOKUP(J55,$AV$2:$AW$41,2,FALSE))/(100*100)*'Formula Data'!$AB$22</f>
        <v>1.3992009657530664</v>
      </c>
      <c r="K33" s="9">
        <f ca="1">(VLOOKUP(K11,$AT$2:$AU$41,2,FALSE)*VLOOKUP(K55,$AV$2:$AW$41,2,FALSE))/(100*100)*'Formula Data'!$AB$22</f>
        <v>0.78054334468845521</v>
      </c>
      <c r="L33" s="9">
        <f ca="1">(VLOOKUP(L11,$AT$2:$AU$41,2,FALSE)*VLOOKUP(L55,$AV$2:$AW$41,2,FALSE))/(100*100)*'Formula Data'!$AB$22</f>
        <v>1.0688412740717816</v>
      </c>
      <c r="M33" s="9">
        <f ca="1">(VLOOKUP(M11,$AT$2:$AU$41,2,FALSE)*VLOOKUP(M55,$AV$2:$AW$41,2,FALSE))/(100*100)*'Formula Data'!$AB$22</f>
        <v>1.3378584942859333</v>
      </c>
      <c r="N33" s="9">
        <f ca="1">(VLOOKUP(N11,$AT$2:$AU$41,2,FALSE)*VLOOKUP(N55,$AV$2:$AW$41,2,FALSE))/(100*100)*'Formula Data'!$AB$22</f>
        <v>0.79928352743710707</v>
      </c>
      <c r="O33" s="9">
        <f ca="1">(VLOOKUP(O11,$AT$2:$AU$41,2,FALSE)*VLOOKUP(O55,$AV$2:$AW$41,2,FALSE))/(100*100)*'Formula Data'!$AB$22</f>
        <v>0.7321737401834516</v>
      </c>
      <c r="P33" s="9">
        <f ca="1">(VLOOKUP(P11,$AT$2:$AU$41,2,FALSE)*VLOOKUP(P55,$AV$2:$AW$41,2,FALSE))/(100*100)*'Formula Data'!$AB$22</f>
        <v>0.85186874988617556</v>
      </c>
      <c r="Q33" s="9">
        <f ca="1">(VLOOKUP(Q11,$AT$2:$AU$41,2,FALSE)*VLOOKUP(Q55,$AV$2:$AW$41,2,FALSE))/(100*100)*'Formula Data'!$AB$22</f>
        <v>0.92860936427012331</v>
      </c>
      <c r="R33" s="9">
        <f ca="1">(VLOOKUP(R11,$AT$2:$AU$41,2,FALSE)*VLOOKUP(R55,$AV$2:$AW$41,2,FALSE))/(100*100)*'Formula Data'!$AB$22</f>
        <v>0.66966095484020194</v>
      </c>
      <c r="S33" s="91">
        <f ca="1">(VLOOKUP(S11,$AT$2:$AU$41,2,FALSE)*VLOOKUP(S55,$AV$2:$AW$41,2,FALSE))/(100*100)*'Formula Data'!$AB$22</f>
        <v>1.0703275642800067</v>
      </c>
      <c r="T33" s="9">
        <f ca="1">(VLOOKUP(T11,$AT$2:$AU$41,2,FALSE)*VLOOKUP(T55,$AV$2:$AW$41,2,FALSE))/(100*100)*'Formula Data'!$AB$22</f>
        <v>1.3800929758200922</v>
      </c>
      <c r="U33" s="9">
        <f ca="1">(VLOOKUP(U11,$AT$2:$AU$41,2,FALSE)*VLOOKUP(U55,$AV$2:$AW$41,2,FALSE))/(100*100)*'Formula Data'!$AB$22</f>
        <v>0.82783809150427989</v>
      </c>
      <c r="V33" s="9">
        <f ca="1">(VLOOKUP(V11,$AT$2:$AU$41,2,FALSE)*VLOOKUP(V55,$AV$2:$AW$41,2,FALSE))/(100*100)*'Formula Data'!$AB$22</f>
        <v>0.66018901384817841</v>
      </c>
      <c r="W33" s="9">
        <f ca="1">(VLOOKUP(W11,$AT$2:$AU$41,2,FALSE)*VLOOKUP(W55,$AV$2:$AW$41,2,FALSE))/(100*100)*'Formula Data'!$AB$22</f>
        <v>1.1659968482383098</v>
      </c>
      <c r="X33" s="9">
        <f ca="1">(VLOOKUP(X11,$AT$2:$AU$41,2,FALSE)*VLOOKUP(X55,$AV$2:$AW$41,2,FALSE))/(100*100)*'Formula Data'!$AB$22</f>
        <v>0.93665519195040003</v>
      </c>
      <c r="Y33" s="91">
        <f ca="1">(VLOOKUP(Y11,$AT$2:$AU$41,2,FALSE)*VLOOKUP(Y55,$AV$2:$AW$41,2,FALSE))/(100*100)*'Formula Data'!$AB$22</f>
        <v>1.2366470255804676</v>
      </c>
      <c r="Z33" s="83">
        <f ca="1">(VLOOKUP(Z11,$AT$2:$AU$41,2,FALSE)*VLOOKUP(Z55,$AV$2:$AW$41,2,FALSE))/(100*100)*'Formula Data'!$AB$22</f>
        <v>0.80041624531206124</v>
      </c>
      <c r="AA33" s="83">
        <f ca="1">(VLOOKUP(AA11,$AT$2:$AU$41,2,FALSE)*VLOOKUP(AA55,$AV$2:$AW$41,2,FALSE))/(100*100)*'Formula Data'!$AB$22</f>
        <v>0.91913334007357717</v>
      </c>
      <c r="AB33" s="84">
        <f ca="1">(VLOOKUP(AB11,$AT$2:$AU$41,2,FALSE)*VLOOKUP(AB55,$AV$2:$AW$41,2,FALSE))/(100*100)*'Formula Data'!$AB$22</f>
        <v>0.71650027030314489</v>
      </c>
      <c r="AC33" s="84">
        <f ca="1">(VLOOKUP(AC11,$AT$2:$AU$41,2,FALSE)*VLOOKUP(AC55,$AV$2:$AW$41,2,FALSE))/(100*100)*'Formula Data'!$AB$22</f>
        <v>1.0003577226625238</v>
      </c>
      <c r="AD33" s="84">
        <f ca="1">(VLOOKUP(AD11,$AT$2:$AU$41,2,FALSE)*VLOOKUP(AD55,$AV$2:$AW$41,2,FALSE))/(100*100)*'Formula Data'!$AB$22</f>
        <v>0.62163106203206597</v>
      </c>
      <c r="AE33" s="84">
        <f ca="1">(VLOOKUP(AE11,$AT$2:$AU$41,2,FALSE)*VLOOKUP(AE55,$AV$2:$AW$41,2,FALSE))/(100*100)*'Formula Data'!$AB$22</f>
        <v>1.2725446757558923</v>
      </c>
      <c r="AF33" s="84">
        <f ca="1">(VLOOKUP(AF11,$AT$2:$AU$41,2,FALSE)*VLOOKUP(AF55,$AV$2:$AW$41,2,FALSE))/(100*100)*'Formula Data'!$AB$22</f>
        <v>0.5350575679537658</v>
      </c>
      <c r="AG33" s="84">
        <f ca="1">(VLOOKUP(AG11,$AT$2:$AU$41,2,FALSE)*VLOOKUP(AG55,$AV$2:$AW$41,2,FALSE))/(100*100)*'Formula Data'!$AB$22</f>
        <v>1.998529355661703</v>
      </c>
      <c r="AH33" s="84">
        <f ca="1">(VLOOKUP(AH11,$AT$2:$AU$41,2,FALSE)*VLOOKUP(AH55,$AV$2:$AW$41,2,FALSE))/(100*100)*'Formula Data'!$AB$22</f>
        <v>0.71550531570094467</v>
      </c>
      <c r="AI33" s="84">
        <f ca="1">(VLOOKUP(AI11,$AT$2:$AU$41,2,FALSE)*VLOOKUP(AI55,$AV$2:$AW$41,2,FALSE))/(100*100)*'Formula Data'!$AB$22</f>
        <v>1.0937410192863906</v>
      </c>
      <c r="AJ33" s="84">
        <f ca="1">(VLOOKUP(AJ11,$AT$2:$AU$41,2,FALSE)*VLOOKUP(AJ55,$AV$2:$AW$41,2,FALSE))/(100*100)*'Formula Data'!$AB$22</f>
        <v>0.68047313382756214</v>
      </c>
      <c r="AK33" s="9">
        <f ca="1">(VLOOKUP(AK11,$AT$2:$AU$41,2,FALSE)*VLOOKUP(AK55,$AV$2:$AW$41,2,FALSE))/(100*100)*'Formula Data'!$AB$22</f>
        <v>1.0821940101639789</v>
      </c>
      <c r="AL33" s="9">
        <f ca="1">(VLOOKUP(AL11,$AT$2:$AU$41,2,FALSE)*VLOOKUP(AL55,$AV$2:$AW$41,2,FALSE))/(100*100)*'Formula Data'!$AB$22</f>
        <v>0.99369720373104742</v>
      </c>
      <c r="AM33" s="9">
        <f ca="1">(VLOOKUP(AM11,$AT$2:$AU$41,2,FALSE)*VLOOKUP(AM55,$AV$2:$AW$41,2,FALSE))/(100*100)*'Formula Data'!$AB$22</f>
        <v>0.77222755919410047</v>
      </c>
      <c r="AN33" s="9">
        <f ca="1">IF(OR(Fixtures!$D$6&lt;=0,Fixtures!$D$6&gt;39),AVERAGE(B33:AM33),AVERAGE(OFFSET(A33,0,Fixtures!$D$6,1,38-Fixtures!$D$6+1)))</f>
        <v>0.97656009033074509</v>
      </c>
      <c r="AO33" s="41" t="str">
        <f t="shared" si="1"/>
        <v>LIV</v>
      </c>
      <c r="AP33" s="65">
        <f ca="1">AVERAGE(OFFSET(A33,0,Fixtures!$D$6,1,9))</f>
        <v>0.99926370490148342</v>
      </c>
      <c r="AQ33" s="65">
        <f ca="1">AVERAGE(OFFSET(A33,0,Fixtures!$D$6,1,6))</f>
        <v>1.0395014993984604</v>
      </c>
      <c r="AR33" s="65">
        <f ca="1">AVERAGE(OFFSET(A33,0,Fixtures!$D$6,1,3))</f>
        <v>0.80974443524724127</v>
      </c>
      <c r="AS33" s="62"/>
      <c r="AT33" s="72" t="str">
        <f>CONCATENATE("@",Schedule!A13)</f>
        <v>@MUN</v>
      </c>
      <c r="AU33" s="3">
        <f ca="1">VLOOKUP(RIGHT(AT33,3),'Team Ratings'!$A$2:$H$21,7,FALSE)*(1+Fixtures!$D$3)</f>
        <v>130.81440226882464</v>
      </c>
      <c r="AV33" s="72" t="str">
        <f>CONCATENATE("@",Schedule!A13)</f>
        <v>@MUN</v>
      </c>
      <c r="AW33" s="3">
        <f ca="1">VLOOKUP(RIGHT(AV33,3),'Team Ratings'!$A$2:$H$21,4,FALSE)*(1-Fixtures!$D$3)</f>
        <v>69.36842990792006</v>
      </c>
      <c r="AY33" s="62"/>
      <c r="AZ33" s="62"/>
      <c r="BA33" s="66"/>
    </row>
    <row r="34" spans="1:53" x14ac:dyDescent="0.25">
      <c r="A34" s="41" t="str">
        <f t="shared" si="0"/>
        <v>MCI</v>
      </c>
      <c r="B34" s="9">
        <f ca="1">(VLOOKUP(B12,$AT$2:$AU$41,2,FALSE)*VLOOKUP(B56,$AV$2:$AW$41,2,FALSE))/(100*100)*'Formula Data'!$AB$22</f>
        <v>1.1101228571964372</v>
      </c>
      <c r="C34" s="9">
        <f ca="1">(VLOOKUP(C12,$AT$2:$AU$41,2,FALSE)*VLOOKUP(C56,$AV$2:$AW$41,2,FALSE))/(100*100)*'Formula Data'!$AB$22</f>
        <v>0.80956432113760635</v>
      </c>
      <c r="D34" s="9">
        <f ca="1">(VLOOKUP(D12,$AT$2:$AU$41,2,FALSE)*VLOOKUP(D56,$AV$2:$AW$41,2,FALSE))/(100*100)*'Formula Data'!$AB$22</f>
        <v>0.96313550644317703</v>
      </c>
      <c r="E34" s="9">
        <f ca="1">(VLOOKUP(E12,$AT$2:$AU$41,2,FALSE)*VLOOKUP(E56,$AV$2:$AW$41,2,FALSE))/(100*100)*'Formula Data'!$AB$22</f>
        <v>0.75939631150526821</v>
      </c>
      <c r="F34" s="9">
        <f ca="1">(VLOOKUP(F12,$AT$2:$AU$41,2,FALSE)*VLOOKUP(F56,$AV$2:$AW$41,2,FALSE))/(100*100)*'Formula Data'!$AB$22</f>
        <v>0.9533071591156852</v>
      </c>
      <c r="G34" s="9">
        <f ca="1">(VLOOKUP(G12,$AT$2:$AU$41,2,FALSE)*VLOOKUP(G56,$AV$2:$AW$41,2,FALSE))/(100*100)*'Formula Data'!$AB$22</f>
        <v>0.69455927077817259</v>
      </c>
      <c r="H34" s="9">
        <f ca="1">(VLOOKUP(H12,$AT$2:$AU$41,2,FALSE)*VLOOKUP(H56,$AV$2:$AW$41,2,FALSE))/(100*100)*'Formula Data'!$AB$22</f>
        <v>1.3198584980015287</v>
      </c>
      <c r="I34" s="9">
        <f ca="1">(VLOOKUP(I12,$AT$2:$AU$41,2,FALSE)*VLOOKUP(I56,$AV$2:$AW$41,2,FALSE))/(100*100)*'Formula Data'!$AB$22</f>
        <v>0.8586175093556293</v>
      </c>
      <c r="J34" s="9">
        <f ca="1">(VLOOKUP(J12,$AT$2:$AU$41,2,FALSE)*VLOOKUP(J56,$AV$2:$AW$41,2,FALSE))/(100*100)*'Formula Data'!$AB$22</f>
        <v>0.82900127288173076</v>
      </c>
      <c r="K34" s="9">
        <f>(VLOOKUP(K12,$AT$2:$AU$41,2,FALSE)*VLOOKUP(K56,$AV$2:$AW$41,2,FALSE))/(100*100)*'Formula Data'!$AB$22</f>
        <v>0.74210814699468597</v>
      </c>
      <c r="L34" s="9">
        <f ca="1">(VLOOKUP(L12,$AT$2:$AU$41,2,FALSE)*VLOOKUP(L56,$AV$2:$AW$41,2,FALSE))/(100*100)*'Formula Data'!$AB$22</f>
        <v>0.83017610575131817</v>
      </c>
      <c r="M34" s="9">
        <f ca="1">(VLOOKUP(M12,$AT$2:$AU$41,2,FALSE)*VLOOKUP(M56,$AV$2:$AW$41,2,FALSE))/(100*100)*'Formula Data'!$AB$22</f>
        <v>1.7059124207196092</v>
      </c>
      <c r="N34" s="9">
        <f ca="1">(VLOOKUP(N12,$AT$2:$AU$41,2,FALSE)*VLOOKUP(N56,$AV$2:$AW$41,2,FALSE))/(100*100)*'Formula Data'!$AB$22</f>
        <v>1.030643343036836</v>
      </c>
      <c r="O34" s="9">
        <f ca="1">(VLOOKUP(O12,$AT$2:$AU$41,2,FALSE)*VLOOKUP(O56,$AV$2:$AW$41,2,FALSE))/(100*100)*'Formula Data'!$AB$22</f>
        <v>0.80093935074451394</v>
      </c>
      <c r="P34" s="9">
        <f ca="1">(VLOOKUP(P12,$AT$2:$AU$41,2,FALSE)*VLOOKUP(P56,$AV$2:$AW$41,2,FALSE))/(100*100)*'Formula Data'!$AB$22</f>
        <v>1.0543035514145167</v>
      </c>
      <c r="Q34" s="9">
        <f ca="1">(VLOOKUP(Q12,$AT$2:$AU$41,2,FALSE)*VLOOKUP(Q56,$AV$2:$AW$41,2,FALSE))/(100*100)*'Formula Data'!$AB$22</f>
        <v>0.97148048186100355</v>
      </c>
      <c r="R34" s="9">
        <f>(VLOOKUP(R12,$AT$2:$AU$41,2,FALSE)*VLOOKUP(R56,$AV$2:$AW$41,2,FALSE))/(100*100)*'Formula Data'!$AB$22</f>
        <v>1.122430503237809</v>
      </c>
      <c r="S34" s="9">
        <f ca="1">(VLOOKUP(S12,$AT$2:$AU$41,2,FALSE)*VLOOKUP(S56,$AV$2:$AW$41,2,FALSE))/(100*100)*'Formula Data'!$AB$22</f>
        <v>0.95821359617279178</v>
      </c>
      <c r="T34" s="9">
        <f ca="1">(VLOOKUP(T12,$AT$2:$AU$41,2,FALSE)*VLOOKUP(T56,$AV$2:$AW$41,2,FALSE))/(100*100)*'Formula Data'!$AB$22</f>
        <v>1.2826261559510022</v>
      </c>
      <c r="U34" s="9">
        <f>(VLOOKUP(U12,$AT$2:$AU$41,2,FALSE)*VLOOKUP(U56,$AV$2:$AW$41,2,FALSE))/(100*100)*'Formula Data'!$AB$22</f>
        <v>0.68473515847070865</v>
      </c>
      <c r="V34" s="9">
        <f ca="1">(VLOOKUP(V12,$AT$2:$AU$41,2,FALSE)*VLOOKUP(V56,$AV$2:$AW$41,2,FALSE))/(100*100)*'Formula Data'!$AB$22</f>
        <v>0.88354163915804806</v>
      </c>
      <c r="W34" s="9">
        <f>(VLOOKUP(W12,$AT$2:$AU$41,2,FALSE)*VLOOKUP(W56,$AV$2:$AW$41,2,FALSE))/(100*100)*'Formula Data'!$AB$22</f>
        <v>1.1085813060044074</v>
      </c>
      <c r="X34" s="9">
        <f ca="1">(VLOOKUP(X12,$AT$2:$AU$41,2,FALSE)*VLOOKUP(X56,$AV$2:$AW$41,2,FALSE))/(100*100)*'Formula Data'!$AB$22</f>
        <v>0.55495126531752226</v>
      </c>
      <c r="Y34" s="9">
        <f>(VLOOKUP(Y12,$AT$2:$AU$41,2,FALSE)*VLOOKUP(Y56,$AV$2:$AW$41,2,FALSE))/(100*100)*'Formula Data'!$AB$22</f>
        <v>1.0228759774685896</v>
      </c>
      <c r="Z34" s="83">
        <f ca="1">(VLOOKUP(Z12,$AT$2:$AU$41,2,FALSE)*VLOOKUP(Z56,$AV$2:$AW$41,2,FALSE))/(100*100)*'Formula Data'!$AB$22</f>
        <v>1.2093491710821036</v>
      </c>
      <c r="AA34" s="83">
        <f ca="1">(VLOOKUP(AA12,$AT$2:$AU$41,2,FALSE)*VLOOKUP(AA56,$AV$2:$AW$41,2,FALSE))/(100*100)*'Formula Data'!$AB$22</f>
        <v>0.74314009448687091</v>
      </c>
      <c r="AB34" s="84">
        <f ca="1">(VLOOKUP(AB12,$AT$2:$AU$41,2,FALSE)*VLOOKUP(AB56,$AV$2:$AW$41,2,FALSE))/(100*100)*'Formula Data'!$AB$22</f>
        <v>1.4314054955173805</v>
      </c>
      <c r="AC34" s="129">
        <f>(VLOOKUP(AC12,$AT$2:$AU$41,2,FALSE)*VLOOKUP(AC56,$AV$2:$AW$41,2,FALSE))/(100*100)*'Formula Data'!$AB$22</f>
        <v>0.75137909720878115</v>
      </c>
      <c r="AD34" s="84">
        <f ca="1">(VLOOKUP(AD12,$AT$2:$AU$41,2,FALSE)*VLOOKUP(AD56,$AV$2:$AW$41,2,FALSE))/(100*100)*'Formula Data'!$AB$22</f>
        <v>1.451223929693598</v>
      </c>
      <c r="AE34" s="84">
        <f ca="1">(VLOOKUP(AE12,$AT$2:$AU$41,2,FALSE)*VLOOKUP(AE56,$AV$2:$AW$41,2,FALSE))/(100*100)*'Formula Data'!$AB$22</f>
        <v>0.70577345177335404</v>
      </c>
      <c r="AF34" s="84">
        <f ca="1">(VLOOKUP(AF12,$AT$2:$AU$41,2,FALSE)*VLOOKUP(AF56,$AV$2:$AW$41,2,FALSE))/(100*100)*'Formula Data'!$AB$22</f>
        <v>1.5396030186105825</v>
      </c>
      <c r="AG34" s="84">
        <f ca="1">(VLOOKUP(AG12,$AT$2:$AU$41,2,FALSE)*VLOOKUP(AG56,$AV$2:$AW$41,2,FALSE))/(100*100)*'Formula Data'!$AB$22</f>
        <v>1.1419744303990771</v>
      </c>
      <c r="AH34" s="84">
        <f ca="1">(VLOOKUP(AH12,$AT$2:$AU$41,2,FALSE)*VLOOKUP(AH56,$AV$2:$AW$41,2,FALSE))/(100*100)*'Formula Data'!$AB$22</f>
        <v>1.2401396147643151</v>
      </c>
      <c r="AI34" s="84">
        <f ca="1">(VLOOKUP(AI12,$AT$2:$AU$41,2,FALSE)*VLOOKUP(AI56,$AV$2:$AW$41,2,FALSE))/(100*100)*'Formula Data'!$AB$22</f>
        <v>0.53616601165541833</v>
      </c>
      <c r="AJ34" s="84">
        <f ca="1">(VLOOKUP(AJ12,$AT$2:$AU$41,2,FALSE)*VLOOKUP(AJ56,$AV$2:$AW$41,2,FALSE))/(100*100)*'Formula Data'!$AB$22</f>
        <v>1.1344068357054007</v>
      </c>
      <c r="AK34" s="9">
        <f ca="1">(VLOOKUP(AK12,$AT$2:$AU$41,2,FALSE)*VLOOKUP(AK56,$AV$2:$AW$41,2,FALSE))/(100*100)*'Formula Data'!$AB$22</f>
        <v>0.64474360348675475</v>
      </c>
      <c r="AL34" s="9">
        <f ca="1">(VLOOKUP(AL12,$AT$2:$AU$41,2,FALSE)*VLOOKUP(AL56,$AV$2:$AW$41,2,FALSE))/(100*100)*'Formula Data'!$AB$22</f>
        <v>1.0375515032612208</v>
      </c>
      <c r="AM34" s="9">
        <f ca="1">(VLOOKUP(AM12,$AT$2:$AU$41,2,FALSE)*VLOOKUP(AM56,$AV$2:$AW$41,2,FALSE))/(100*100)*'Formula Data'!$AB$22</f>
        <v>0.63816429659810325</v>
      </c>
      <c r="AN34" s="9">
        <f ca="1">IF(OR(Fixtures!$D$6&lt;=0,Fixtures!$D$6&gt;39),AVERAGE(B34:AM34),AVERAGE(OFFSET(A34,0,Fixtures!$D$6,1,38-Fixtures!$D$6+1)))</f>
        <v>1.0069746695947825</v>
      </c>
      <c r="AO34" s="41" t="str">
        <f t="shared" si="1"/>
        <v>MCI</v>
      </c>
      <c r="AP34" s="65">
        <f ca="1">AVERAGE(OFFSET(A34,0,Fixtures!$D$6,1,9))</f>
        <v>1.0479535999277469</v>
      </c>
      <c r="AQ34" s="65">
        <f ca="1">AVERAGE(OFFSET(A34,0,Fixtures!$D$6,1,6))</f>
        <v>1.1024800761493909</v>
      </c>
      <c r="AR34" s="65">
        <f ca="1">AVERAGE(OFFSET(A34,0,Fixtures!$D$6,1,3))</f>
        <v>1.2322001333591781</v>
      </c>
      <c r="AS34" s="62"/>
      <c r="AT34" s="72" t="str">
        <f>CONCATENATE("@",Schedule!A14)</f>
        <v>@NEW</v>
      </c>
      <c r="AU34" s="3">
        <f ca="1">VLOOKUP(RIGHT(AT34,3),'Team Ratings'!$A$2:$H$21,7,FALSE)*(1+Fixtures!$D$3)</f>
        <v>72.197267614892112</v>
      </c>
      <c r="AV34" s="72" t="str">
        <f>CONCATENATE("@",Schedule!A14)</f>
        <v>@NEW</v>
      </c>
      <c r="AW34" s="3">
        <f ca="1">VLOOKUP(RIGHT(AV34,3),'Team Ratings'!$A$2:$H$21,4,FALSE)*(1-Fixtures!$D$3)</f>
        <v>113.18179964011702</v>
      </c>
      <c r="AY34" s="62"/>
      <c r="AZ34" s="62"/>
      <c r="BA34" s="66"/>
    </row>
    <row r="35" spans="1:53" x14ac:dyDescent="0.25">
      <c r="A35" s="41" t="str">
        <f t="shared" si="0"/>
        <v>MUN</v>
      </c>
      <c r="B35" s="9">
        <f ca="1">(VLOOKUP(B13,$AT$2:$AU$41,2,FALSE)*VLOOKUP(B57,$AV$2:$AW$41,2,FALSE))/(100*100)*'Formula Data'!$AB$22</f>
        <v>1.0837477694992113</v>
      </c>
      <c r="C35" s="9">
        <f ca="1">(VLOOKUP(C13,$AT$2:$AU$41,2,FALSE)*VLOOKUP(C57,$AV$2:$AW$41,2,FALSE))/(100*100)*'Formula Data'!$AB$22</f>
        <v>1.3487141259918509</v>
      </c>
      <c r="D35" s="9">
        <f ca="1">(VLOOKUP(D13,$AT$2:$AU$41,2,FALSE)*VLOOKUP(D57,$AV$2:$AW$41,2,FALSE))/(100*100)*'Formula Data'!$AB$22</f>
        <v>0.58354541367967105</v>
      </c>
      <c r="E35" s="9">
        <f ca="1">(VLOOKUP(E13,$AT$2:$AU$41,2,FALSE)*VLOOKUP(E57,$AV$2:$AW$41,2,FALSE))/(100*100)*'Formula Data'!$AB$22</f>
        <v>1.3040384439958503</v>
      </c>
      <c r="F35" s="9">
        <f ca="1">(VLOOKUP(F13,$AT$2:$AU$41,2,FALSE)*VLOOKUP(F57,$AV$2:$AW$41,2,FALSE))/(100*100)*'Formula Data'!$AB$22</f>
        <v>1.0075860428072114</v>
      </c>
      <c r="G35" s="9">
        <f ca="1">(VLOOKUP(G13,$AT$2:$AU$41,2,FALSE)*VLOOKUP(G57,$AV$2:$AW$41,2,FALSE))/(100*100)*'Formula Data'!$AB$22</f>
        <v>1.1673225063597295</v>
      </c>
      <c r="H35" s="9">
        <f ca="1">(VLOOKUP(H13,$AT$2:$AU$41,2,FALSE)*VLOOKUP(H57,$AV$2:$AW$41,2,FALSE))/(100*100)*'Formula Data'!$AB$22</f>
        <v>0.79009429027985645</v>
      </c>
      <c r="I35" s="9">
        <f ca="1">(VLOOKUP(I13,$AT$2:$AU$41,2,FALSE)*VLOOKUP(I57,$AV$2:$AW$41,2,FALSE))/(100*100)*'Formula Data'!$AB$22</f>
        <v>0.84220816127901721</v>
      </c>
      <c r="J35" s="9">
        <f ca="1">(VLOOKUP(J13,$AT$2:$AU$41,2,FALSE)*VLOOKUP(J57,$AV$2:$AW$41,2,FALSE))/(100*100)*'Formula Data'!$AB$22</f>
        <v>1.2008152481958045</v>
      </c>
      <c r="K35" s="9">
        <f ca="1">(VLOOKUP(K13,$AT$2:$AU$41,2,FALSE)*VLOOKUP(K57,$AV$2:$AW$41,2,FALSE))/(100*100)*'Formula Data'!$AB$22</f>
        <v>1.0024267990661515</v>
      </c>
      <c r="L35" s="9">
        <f ca="1">(VLOOKUP(L13,$AT$2:$AU$41,2,FALSE)*VLOOKUP(L57,$AV$2:$AW$41,2,FALSE))/(100*100)*'Formula Data'!$AB$22</f>
        <v>1.0127615570267938</v>
      </c>
      <c r="M35" s="9">
        <f ca="1">(VLOOKUP(M13,$AT$2:$AU$41,2,FALSE)*VLOOKUP(M57,$AV$2:$AW$41,2,FALSE))/(100*100)*'Formula Data'!$AB$22</f>
        <v>0.79852459565185196</v>
      </c>
      <c r="N35" s="9">
        <f ca="1">(VLOOKUP(N13,$AT$2:$AU$41,2,FALSE)*VLOOKUP(N57,$AV$2:$AW$41,2,FALSE))/(100*100)*'Formula Data'!$AB$22</f>
        <v>1.0755801864392278</v>
      </c>
      <c r="O35" s="9">
        <f ca="1">(VLOOKUP(O13,$AT$2:$AU$41,2,FALSE)*VLOOKUP(O57,$AV$2:$AW$41,2,FALSE))/(100*100)*'Formula Data'!$AB$22</f>
        <v>0.78034564960454877</v>
      </c>
      <c r="P35" s="9">
        <f ca="1">(VLOOKUP(P13,$AT$2:$AU$41,2,FALSE)*VLOOKUP(P57,$AV$2:$AW$41,2,FALSE))/(100*100)*'Formula Data'!$AB$22</f>
        <v>0.85127753769197567</v>
      </c>
      <c r="Q35" s="9">
        <f ca="1">(VLOOKUP(Q13,$AT$2:$AU$41,2,FALSE)*VLOOKUP(Q57,$AV$2:$AW$41,2,FALSE))/(100*100)*'Formula Data'!$AB$22</f>
        <v>2.1796395555353563</v>
      </c>
      <c r="R35" s="9">
        <f ca="1">(VLOOKUP(R13,$AT$2:$AU$41,2,FALSE)*VLOOKUP(R57,$AV$2:$AW$41,2,FALSE))/(100*100)*'Formula Data'!$AB$22</f>
        <v>0.92906657493734801</v>
      </c>
      <c r="S35" s="9">
        <f ca="1">(VLOOKUP(S13,$AT$2:$AU$41,2,FALSE)*VLOOKUP(S57,$AV$2:$AW$41,2,FALSE))/(100*100)*'Formula Data'!$AB$22</f>
        <v>1.091011876219641</v>
      </c>
      <c r="T35" s="9">
        <f ca="1">(VLOOKUP(T13,$AT$2:$AU$41,2,FALSE)*VLOOKUP(T57,$AV$2:$AW$41,2,FALSE))/(100*100)*'Formula Data'!$AB$22</f>
        <v>0.56379224019504459</v>
      </c>
      <c r="U35" s="9">
        <f ca="1">(VLOOKUP(U13,$AT$2:$AU$41,2,FALSE)*VLOOKUP(U57,$AV$2:$AW$41,2,FALSE))/(100*100)*'Formula Data'!$AB$22</f>
        <v>1.1086270822395849</v>
      </c>
      <c r="V35" s="9">
        <f ca="1">(VLOOKUP(V13,$AT$2:$AU$41,2,FALSE)*VLOOKUP(V57,$AV$2:$AW$41,2,FALSE))/(100*100)*'Formula Data'!$AB$22</f>
        <v>1.1802643101711436</v>
      </c>
      <c r="W35" s="9">
        <f ca="1">(VLOOKUP(W13,$AT$2:$AU$41,2,FALSE)*VLOOKUP(W57,$AV$2:$AW$41,2,FALSE))/(100*100)*'Formula Data'!$AB$22</f>
        <v>0.67104603904428328</v>
      </c>
      <c r="X35" s="9">
        <f ca="1">(VLOOKUP(X13,$AT$2:$AU$41,2,FALSE)*VLOOKUP(X57,$AV$2:$AW$41,2,FALSE))/(100*100)*'Formula Data'!$AB$22</f>
        <v>1.7938104324900292</v>
      </c>
      <c r="Y35" s="9">
        <f ca="1">(VLOOKUP(Y13,$AT$2:$AU$41,2,FALSE)*VLOOKUP(Y57,$AV$2:$AW$41,2,FALSE))/(100*100)*'Formula Data'!$AB$22</f>
        <v>0.74213879059013532</v>
      </c>
      <c r="Z35" s="83">
        <f ca="1">(VLOOKUP(Z13,$AT$2:$AU$41,2,FALSE)*VLOOKUP(Z57,$AV$2:$AW$41,2,FALSE))/(100*100)*'Formula Data'!$AB$22</f>
        <v>0.9028582165730572</v>
      </c>
      <c r="AA35" s="83">
        <f ca="1">(VLOOKUP(AA13,$AT$2:$AU$41,2,FALSE)*VLOOKUP(AA57,$AV$2:$AW$41,2,FALSE))/(100*100)*'Formula Data'!$AB$22</f>
        <v>1.6189318532025252</v>
      </c>
      <c r="AB35" s="84">
        <f ca="1">(VLOOKUP(AB13,$AT$2:$AU$41,2,FALSE)*VLOOKUP(AB57,$AV$2:$AW$41,2,FALSE))/(100*100)*'Formula Data'!$AB$22</f>
        <v>0.73034679317182571</v>
      </c>
      <c r="AC35" s="84">
        <f ca="1">(VLOOKUP(AC13,$AT$2:$AU$41,2,FALSE)*VLOOKUP(AC57,$AV$2:$AW$41,2,FALSE))/(100*100)*'Formula Data'!$AB$22</f>
        <v>1.387864883548384</v>
      </c>
      <c r="AD35" s="84">
        <f ca="1">(VLOOKUP(AD13,$AT$2:$AU$41,2,FALSE)*VLOOKUP(AD57,$AV$2:$AW$41,2,FALSE))/(100*100)*'Formula Data'!$AB$22</f>
        <v>1.4590975537054864</v>
      </c>
      <c r="AE35" s="84">
        <f ca="1">(VLOOKUP(AE13,$AT$2:$AU$41,2,FALSE)*VLOOKUP(AE57,$AV$2:$AW$41,2,FALSE))/(100*100)*'Formula Data'!$AB$22</f>
        <v>1.271661506922581</v>
      </c>
      <c r="AF35" s="84">
        <f ca="1">(VLOOKUP(AF13,$AT$2:$AU$41,2,FALSE)*VLOOKUP(AF57,$AV$2:$AW$41,2,FALSE))/(100*100)*'Formula Data'!$AB$22</f>
        <v>0.72001648844278898</v>
      </c>
      <c r="AG35" s="84">
        <f ca="1">(VLOOKUP(AG13,$AT$2:$AU$41,2,FALSE)*VLOOKUP(AG57,$AV$2:$AW$41,2,FALSE))/(100*100)*'Formula Data'!$AB$22</f>
        <v>1.1928577293070877</v>
      </c>
      <c r="AH35" s="84">
        <f ca="1">(VLOOKUP(AH13,$AT$2:$AU$41,2,FALSE)*VLOOKUP(AH57,$AV$2:$AW$41,2,FALSE))/(100*100)*'Formula Data'!$AB$22</f>
        <v>0.67796434809231654</v>
      </c>
      <c r="AI35" s="84">
        <f ca="1">(VLOOKUP(AI13,$AT$2:$AU$41,2,FALSE)*VLOOKUP(AI57,$AV$2:$AW$41,2,FALSE))/(100*100)*'Formula Data'!$AB$22</f>
        <v>1.1657015259524741</v>
      </c>
      <c r="AJ35" s="84">
        <f ca="1">(VLOOKUP(AJ13,$AT$2:$AU$41,2,FALSE)*VLOOKUP(AJ57,$AV$2:$AW$41,2,FALSE))/(100*100)*'Formula Data'!$AB$22</f>
        <v>0.87295135507160238</v>
      </c>
      <c r="AK35" s="9">
        <f ca="1">(VLOOKUP(AK13,$AT$2:$AU$41,2,FALSE)*VLOOKUP(AK57,$AV$2:$AW$41,2,FALSE))/(100*100)*'Formula Data'!$AB$22</f>
        <v>0.87171598833629871</v>
      </c>
      <c r="AL35" s="9">
        <f ca="1">(VLOOKUP(AL13,$AT$2:$AU$41,2,FALSE)*VLOOKUP(AL57,$AV$2:$AW$41,2,FALSE))/(100*100)*'Formula Data'!$AB$22</f>
        <v>0.78143076872014949</v>
      </c>
      <c r="AM35" s="9">
        <f ca="1">(VLOOKUP(AM13,$AT$2:$AU$41,2,FALSE)*VLOOKUP(AM57,$AV$2:$AW$41,2,FALSE))/(100*100)*'Formula Data'!$AB$22</f>
        <v>1.5051593972799084</v>
      </c>
      <c r="AN35" s="9">
        <f ca="1">IF(OR(Fixtures!$D$6&lt;=0,Fixtures!$D$6&gt;39),AVERAGE(B35:AM35),AVERAGE(OFFSET(A35,0,Fixtures!$D$6,1,38-Fixtures!$D$6+1)))</f>
        <v>1.0518556661830694</v>
      </c>
      <c r="AO35" s="41" t="str">
        <f t="shared" si="1"/>
        <v>MUN</v>
      </c>
      <c r="AP35" s="65">
        <f ca="1">AVERAGE(OFFSET(A35,0,Fixtures!$D$6,1,9))</f>
        <v>1.0014885849500872</v>
      </c>
      <c r="AQ35" s="65">
        <f ca="1">AVERAGE(OFFSET(A35,0,Fixtures!$D$6,1,6))</f>
        <v>1.0812165254037891</v>
      </c>
      <c r="AR35" s="65">
        <f ca="1">AVERAGE(OFFSET(A35,0,Fixtures!$D$6,1,3))</f>
        <v>1.1502585163569521</v>
      </c>
      <c r="AS35" s="62"/>
      <c r="AT35" s="72" t="str">
        <f>CONCATENATE("@",Schedule!A15)</f>
        <v>@NOR</v>
      </c>
      <c r="AU35" s="3">
        <f ca="1">VLOOKUP(RIGHT(AT35,3),'Team Ratings'!$A$2:$H$21,7,FALSE)*(1+Fixtures!$D$3)</f>
        <v>85.931814964379299</v>
      </c>
      <c r="AV35" s="72" t="str">
        <f>CONCATENATE("@",Schedule!A15)</f>
        <v>@NOR</v>
      </c>
      <c r="AW35" s="3">
        <f ca="1">VLOOKUP(RIGHT(AV35,3),'Team Ratings'!$A$2:$H$21,4,FALSE)*(1-Fixtures!$D$3)</f>
        <v>111.51424737315324</v>
      </c>
      <c r="AY35" s="62"/>
      <c r="AZ35" s="62"/>
      <c r="BA35" s="66"/>
    </row>
    <row r="36" spans="1:53" x14ac:dyDescent="0.25">
      <c r="A36" s="41" t="str">
        <f t="shared" si="0"/>
        <v>NEW</v>
      </c>
      <c r="B36" s="9">
        <f ca="1">(VLOOKUP(B14,$AT$2:$AU$41,2,FALSE)*VLOOKUP(B58,$AV$2:$AW$41,2,FALSE))/(100*100)*'Formula Data'!$AB$22</f>
        <v>1.2891209124663388</v>
      </c>
      <c r="C36" s="9">
        <f ca="1">(VLOOKUP(C14,$AT$2:$AU$41,2,FALSE)*VLOOKUP(C58,$AV$2:$AW$41,2,FALSE))/(100*100)*'Formula Data'!$AB$22</f>
        <v>1.63556345842614</v>
      </c>
      <c r="D36" s="9">
        <f ca="1">(VLOOKUP(D14,$AT$2:$AU$41,2,FALSE)*VLOOKUP(D58,$AV$2:$AW$41,2,FALSE))/(100*100)*'Formula Data'!$AB$22</f>
        <v>2.0748478533767121</v>
      </c>
      <c r="E36" s="9">
        <f ca="1">(VLOOKUP(E14,$AT$2:$AU$41,2,FALSE)*VLOOKUP(E58,$AV$2:$AW$41,2,FALSE))/(100*100)*'Formula Data'!$AB$22</f>
        <v>1.1916366641468086</v>
      </c>
      <c r="F36" s="9">
        <f ca="1">(VLOOKUP(F14,$AT$2:$AU$41,2,FALSE)*VLOOKUP(F58,$AV$2:$AW$41,2,FALSE))/(100*100)*'Formula Data'!$AB$22</f>
        <v>2.9267880681736149</v>
      </c>
      <c r="G36" s="9">
        <f ca="1">(VLOOKUP(G14,$AT$2:$AU$41,2,FALSE)*VLOOKUP(G58,$AV$2:$AW$41,2,FALSE))/(100*100)*'Formula Data'!$AB$22</f>
        <v>1.3028758314515998</v>
      </c>
      <c r="H36" s="9">
        <f ca="1">(VLOOKUP(H14,$AT$2:$AU$41,2,FALSE)*VLOOKUP(H58,$AV$2:$AW$41,2,FALSE))/(100*100)*'Formula Data'!$AB$22</f>
        <v>2.4558239181066379</v>
      </c>
      <c r="I36" s="9">
        <f ca="1">(VLOOKUP(I14,$AT$2:$AU$41,2,FALSE)*VLOOKUP(I58,$AV$2:$AW$41,2,FALSE))/(100*100)*'Formula Data'!$AB$22</f>
        <v>1.6667429395788884</v>
      </c>
      <c r="J36" s="9">
        <f ca="1">(VLOOKUP(J14,$AT$2:$AU$41,2,FALSE)*VLOOKUP(J58,$AV$2:$AW$41,2,FALSE))/(100*100)*'Formula Data'!$AB$22</f>
        <v>2.6414554990418067</v>
      </c>
      <c r="K36" s="9">
        <f ca="1">(VLOOKUP(K14,$AT$2:$AU$41,2,FALSE)*VLOOKUP(K58,$AV$2:$AW$41,2,FALSE))/(100*100)*'Formula Data'!$AB$22</f>
        <v>1.4731069725413817</v>
      </c>
      <c r="L36" s="9">
        <f ca="1">(VLOOKUP(L14,$AT$2:$AU$41,2,FALSE)*VLOOKUP(L58,$AV$2:$AW$41,2,FALSE))/(100*100)*'Formula Data'!$AB$22</f>
        <v>1.9046079348427278</v>
      </c>
      <c r="M36" s="9">
        <f ca="1">(VLOOKUP(M14,$AT$2:$AU$41,2,FALSE)*VLOOKUP(M58,$AV$2:$AW$41,2,FALSE))/(100*100)*'Formula Data'!$AB$22</f>
        <v>1.1061692633202613</v>
      </c>
      <c r="N36" s="9">
        <f ca="1">(VLOOKUP(N14,$AT$2:$AU$41,2,FALSE)*VLOOKUP(N58,$AV$2:$AW$41,2,FALSE))/(100*100)*'Formula Data'!$AB$22</f>
        <v>1.9019631369149375</v>
      </c>
      <c r="O36" s="9">
        <f ca="1">(VLOOKUP(O14,$AT$2:$AU$41,2,FALSE)*VLOOKUP(O58,$AV$2:$AW$41,2,FALSE))/(100*100)*'Formula Data'!$AB$22</f>
        <v>2.3806692352427632</v>
      </c>
      <c r="P36" s="9">
        <f ca="1">(VLOOKUP(P14,$AT$2:$AU$41,2,FALSE)*VLOOKUP(P58,$AV$2:$AW$41,2,FALSE))/(100*100)*'Formula Data'!$AB$22</f>
        <v>1.7549208093658368</v>
      </c>
      <c r="Q36" s="9">
        <f ca="1">(VLOOKUP(Q14,$AT$2:$AU$41,2,FALSE)*VLOOKUP(Q58,$AV$2:$AW$41,2,FALSE))/(100*100)*'Formula Data'!$AB$22</f>
        <v>1.4243108211679754</v>
      </c>
      <c r="R36" s="9">
        <f ca="1">(VLOOKUP(R14,$AT$2:$AU$41,2,FALSE)*VLOOKUP(R58,$AV$2:$AW$41,2,FALSE))/(100*100)*'Formula Data'!$AB$22</f>
        <v>1.8088402528961107</v>
      </c>
      <c r="S36" s="9">
        <f ca="1">(VLOOKUP(S14,$AT$2:$AU$41,2,FALSE)*VLOOKUP(S58,$AV$2:$AW$41,2,FALSE))/(100*100)*'Formula Data'!$AB$22</f>
        <v>0.95211496324296829</v>
      </c>
      <c r="T36" s="9">
        <f ca="1">(VLOOKUP(T14,$AT$2:$AU$41,2,FALSE)*VLOOKUP(T58,$AV$2:$AW$41,2,FALSE))/(100*100)*'Formula Data'!$AB$22</f>
        <v>2.489825872704265</v>
      </c>
      <c r="U36" s="9">
        <f ca="1">(VLOOKUP(U14,$AT$2:$AU$41,2,FALSE)*VLOOKUP(U58,$AV$2:$AW$41,2,FALSE))/(100*100)*'Formula Data'!$AB$22</f>
        <v>1.5158686318325176</v>
      </c>
      <c r="V36" s="9">
        <f ca="1">(VLOOKUP(V14,$AT$2:$AU$41,2,FALSE)*VLOOKUP(V58,$AV$2:$AW$41,2,FALSE))/(100*100)*'Formula Data'!$AB$22</f>
        <v>1.6439813005507242</v>
      </c>
      <c r="W36" s="9">
        <f ca="1">(VLOOKUP(W14,$AT$2:$AU$41,2,FALSE)*VLOOKUP(W58,$AV$2:$AW$41,2,FALSE))/(100*100)*'Formula Data'!$AB$22</f>
        <v>2.2005672058951506</v>
      </c>
      <c r="X36" s="9">
        <f ca="1">(VLOOKUP(X14,$AT$2:$AU$41,2,FALSE)*VLOOKUP(X58,$AV$2:$AW$41,2,FALSE))/(100*100)*'Formula Data'!$AB$22</f>
        <v>1.7682470696064987</v>
      </c>
      <c r="Y36" s="9">
        <f ca="1">(VLOOKUP(Y14,$AT$2:$AU$41,2,FALSE)*VLOOKUP(Y58,$AV$2:$AW$41,2,FALSE))/(100*100)*'Formula Data'!$AB$22</f>
        <v>2.2644457339720327</v>
      </c>
      <c r="Z36" s="83">
        <f ca="1">(VLOOKUP(Z14,$AT$2:$AU$41,2,FALSE)*VLOOKUP(Z58,$AV$2:$AW$41,2,FALSE))/(100*100)*'Formula Data'!$AB$22</f>
        <v>1.0948813234092343</v>
      </c>
      <c r="AA36" s="83">
        <f ca="1">(VLOOKUP(AA14,$AT$2:$AU$41,2,FALSE)*VLOOKUP(AA58,$AV$2:$AW$41,2,FALSE))/(100*100)*'Formula Data'!$AB$22</f>
        <v>1.9257238322028025</v>
      </c>
      <c r="AB36" s="84">
        <f ca="1">(VLOOKUP(AB14,$AT$2:$AU$41,2,FALSE)*VLOOKUP(AB58,$AV$2:$AW$41,2,FALSE))/(100*100)*'Formula Data'!$AB$22</f>
        <v>1.422295192004928</v>
      </c>
      <c r="AC36" s="84">
        <f ca="1">(VLOOKUP(AC14,$AT$2:$AU$41,2,FALSE)*VLOOKUP(AC58,$AV$2:$AW$41,2,FALSE))/(100*100)*'Formula Data'!$AB$22</f>
        <v>1.2108765329304541</v>
      </c>
      <c r="AD36" s="84">
        <f ca="1">(VLOOKUP(AD14,$AT$2:$AU$41,2,FALSE)*VLOOKUP(AD58,$AV$2:$AW$41,2,FALSE))/(100*100)*'Formula Data'!$AB$22</f>
        <v>2.1276741896459876</v>
      </c>
      <c r="AE36" s="84">
        <f ca="1">(VLOOKUP(AE14,$AT$2:$AU$41,2,FALSE)*VLOOKUP(AE58,$AV$2:$AW$41,2,FALSE))/(100*100)*'Formula Data'!$AB$22</f>
        <v>1.1747816988316759</v>
      </c>
      <c r="AF36" s="84">
        <f ca="1">(VLOOKUP(AF14,$AT$2:$AU$41,2,FALSE)*VLOOKUP(AF58,$AV$2:$AW$41,2,FALSE))/(100*100)*'Formula Data'!$AB$22</f>
        <v>1.2732149924802472</v>
      </c>
      <c r="AG36" s="84">
        <f ca="1">(VLOOKUP(AG14,$AT$2:$AU$41,2,FALSE)*VLOOKUP(AG58,$AV$2:$AW$41,2,FALSE))/(100*100)*'Formula Data'!$AB$22</f>
        <v>1.6524256896512548</v>
      </c>
      <c r="AH36" s="84">
        <f ca="1">(VLOOKUP(AH14,$AT$2:$AU$41,2,FALSE)*VLOOKUP(AH58,$AV$2:$AW$41,2,FALSE))/(100*100)*'Formula Data'!$AB$22</f>
        <v>1.2749854770434788</v>
      </c>
      <c r="AI36" s="84">
        <f ca="1">(VLOOKUP(AI14,$AT$2:$AU$41,2,FALSE)*VLOOKUP(AI58,$AV$2:$AW$41,2,FALSE))/(100*100)*'Formula Data'!$AB$22</f>
        <v>3.5563083637577075</v>
      </c>
      <c r="AJ36" s="84">
        <f ca="1">(VLOOKUP(AJ14,$AT$2:$AU$41,2,FALSE)*VLOOKUP(AJ58,$AV$2:$AW$41,2,FALSE))/(100*100)*'Formula Data'!$AB$22</f>
        <v>1.7800992143427636</v>
      </c>
      <c r="AK36" s="9">
        <f ca="1">(VLOOKUP(AK14,$AT$2:$AU$41,2,FALSE)*VLOOKUP(AK58,$AV$2:$AW$41,2,FALSE))/(100*100)*'Formula Data'!$AB$22</f>
        <v>1.3889477365579643</v>
      </c>
      <c r="AL36" s="9">
        <f ca="1">(VLOOKUP(AL14,$AT$2:$AU$41,2,FALSE)*VLOOKUP(AL58,$AV$2:$AW$41,2,FALSE))/(100*100)*'Formula Data'!$AB$22</f>
        <v>1.9462713037733776</v>
      </c>
      <c r="AM36" s="9">
        <f ca="1">(VLOOKUP(AM14,$AT$2:$AU$41,2,FALSE)*VLOOKUP(AM58,$AV$2:$AW$41,2,FALSE))/(100*100)*'Formula Data'!$AB$22</f>
        <v>1.9592548224963866</v>
      </c>
      <c r="AN36" s="9">
        <f ca="1">IF(OR(Fixtures!$D$6&lt;=0,Fixtures!$D$6&gt;39),AVERAGE(B36:AM36),AVERAGE(OFFSET(A36,0,Fixtures!$D$6,1,38-Fixtures!$D$6+1)))</f>
        <v>1.8133963488580847</v>
      </c>
      <c r="AO36" s="41" t="str">
        <f t="shared" si="1"/>
        <v>NEW</v>
      </c>
      <c r="AP36" s="65">
        <f ca="1">AVERAGE(OFFSET(A36,0,Fixtures!$D$6,1,9))</f>
        <v>1.7971898517871621</v>
      </c>
      <c r="AQ36" s="65">
        <f ca="1">AVERAGE(OFFSET(A36,0,Fixtures!$D$6,1,6))</f>
        <v>1.8432317352350587</v>
      </c>
      <c r="AR36" s="65">
        <f ca="1">AVERAGE(OFFSET(A36,0,Fixtures!$D$6,1,3))</f>
        <v>1.5252236269859702</v>
      </c>
      <c r="AS36" s="62"/>
      <c r="AT36" s="72" t="str">
        <f>CONCATENATE("@",Schedule!A16)</f>
        <v>@SHU</v>
      </c>
      <c r="AU36" s="3">
        <f>VLOOKUP(RIGHT(AT36,3),'Team Ratings'!$A$2:$H$21,7,FALSE)*(1+Fixtures!$D$3)</f>
        <v>92.20279989177439</v>
      </c>
      <c r="AV36" s="72" t="str">
        <f>CONCATENATE("@",Schedule!A16)</f>
        <v>@SHU</v>
      </c>
      <c r="AW36" s="3">
        <f>VLOOKUP(RIGHT(AV36,3),'Team Ratings'!$A$2:$H$21,4,FALSE)*(1-Fixtures!$D$3)</f>
        <v>76.690558940801111</v>
      </c>
      <c r="AY36" s="62"/>
      <c r="AZ36" s="62"/>
      <c r="BA36" s="66"/>
    </row>
    <row r="37" spans="1:53" x14ac:dyDescent="0.25">
      <c r="A37" s="41" t="str">
        <f t="shared" si="0"/>
        <v>NOR</v>
      </c>
      <c r="B37" s="9">
        <f ca="1">(VLOOKUP(B15,$AT$2:$AU$41,2,FALSE)*VLOOKUP(B59,$AV$2:$AW$41,2,FALSE))/(100*100)*'Formula Data'!$AB$22</f>
        <v>2.8836665407414284</v>
      </c>
      <c r="C37" s="9">
        <f ca="1">(VLOOKUP(C15,$AT$2:$AU$41,2,FALSE)*VLOOKUP(C59,$AV$2:$AW$41,2,FALSE))/(100*100)*'Formula Data'!$AB$22</f>
        <v>0.90633256978180832</v>
      </c>
      <c r="D37" s="9">
        <f ca="1">(VLOOKUP(D15,$AT$2:$AU$41,2,FALSE)*VLOOKUP(D59,$AV$2:$AW$41,2,FALSE))/(100*100)*'Formula Data'!$AB$22</f>
        <v>1.742194785415488</v>
      </c>
      <c r="E37" s="9">
        <f ca="1">(VLOOKUP(E15,$AT$2:$AU$41,2,FALSE)*VLOOKUP(E59,$AV$2:$AW$41,2,FALSE))/(100*100)*'Formula Data'!$AB$22</f>
        <v>1.8765465920338751</v>
      </c>
      <c r="F37" s="9">
        <f ca="1">(VLOOKUP(F15,$AT$2:$AU$41,2,FALSE)*VLOOKUP(F59,$AV$2:$AW$41,2,FALSE))/(100*100)*'Formula Data'!$AB$22</f>
        <v>2.3455938928048181</v>
      </c>
      <c r="G37" s="9">
        <f ca="1">(VLOOKUP(G15,$AT$2:$AU$41,2,FALSE)*VLOOKUP(G59,$AV$2:$AW$41,2,FALSE))/(100*100)*'Formula Data'!$AB$22</f>
        <v>1.7821898932633493</v>
      </c>
      <c r="H37" s="9">
        <f ca="1">(VLOOKUP(H15,$AT$2:$AU$41,2,FALSE)*VLOOKUP(H59,$AV$2:$AW$41,2,FALSE))/(100*100)*'Formula Data'!$AB$22</f>
        <v>1.401339953801781</v>
      </c>
      <c r="I37" s="9">
        <f ca="1">(VLOOKUP(I15,$AT$2:$AU$41,2,FALSE)*VLOOKUP(I59,$AV$2:$AW$41,2,FALSE))/(100*100)*'Formula Data'!$AB$22</f>
        <v>1.2544562118830691</v>
      </c>
      <c r="J37" s="9">
        <f ca="1">(VLOOKUP(J15,$AT$2:$AU$41,2,FALSE)*VLOOKUP(J59,$AV$2:$AW$41,2,FALSE))/(100*100)*'Formula Data'!$AB$22</f>
        <v>1.6280798477090979</v>
      </c>
      <c r="K37" s="9">
        <f ca="1">(VLOOKUP(K15,$AT$2:$AU$41,2,FALSE)*VLOOKUP(K59,$AV$2:$AW$41,2,FALSE))/(100*100)*'Formula Data'!$AB$22</f>
        <v>1.6421861559248183</v>
      </c>
      <c r="L37" s="9">
        <f ca="1">(VLOOKUP(L15,$AT$2:$AU$41,2,FALSE)*VLOOKUP(L59,$AV$2:$AW$41,2,FALSE))/(100*100)*'Formula Data'!$AB$22</f>
        <v>1.9175961180539991</v>
      </c>
      <c r="M37" s="9">
        <f ca="1">(VLOOKUP(M15,$AT$2:$AU$41,2,FALSE)*VLOOKUP(M59,$AV$2:$AW$41,2,FALSE))/(100*100)*'Formula Data'!$AB$22</f>
        <v>1.1740798093608484</v>
      </c>
      <c r="N37" s="9">
        <f ca="1">(VLOOKUP(N15,$AT$2:$AU$41,2,FALSE)*VLOOKUP(N59,$AV$2:$AW$41,2,FALSE))/(100*100)*'Formula Data'!$AB$22</f>
        <v>2.2310827583954973</v>
      </c>
      <c r="O37" s="9">
        <f ca="1">(VLOOKUP(O15,$AT$2:$AU$41,2,FALSE)*VLOOKUP(O59,$AV$2:$AW$41,2,FALSE))/(100*100)*'Formula Data'!$AB$22</f>
        <v>1.2701277836522629</v>
      </c>
      <c r="P37" s="9">
        <f ca="1">(VLOOKUP(P15,$AT$2:$AU$41,2,FALSE)*VLOOKUP(P59,$AV$2:$AW$41,2,FALSE))/(100*100)*'Formula Data'!$AB$22</f>
        <v>2.0963263233849272</v>
      </c>
      <c r="Q37" s="9">
        <f ca="1">(VLOOKUP(Q15,$AT$2:$AU$41,2,FALSE)*VLOOKUP(Q59,$AV$2:$AW$41,2,FALSE))/(100*100)*'Formula Data'!$AB$22</f>
        <v>1.1574731749232086</v>
      </c>
      <c r="R37" s="9">
        <f ca="1">(VLOOKUP(R15,$AT$2:$AU$41,2,FALSE)*VLOOKUP(R59,$AV$2:$AW$41,2,FALSE))/(100*100)*'Formula Data'!$AB$22</f>
        <v>2.4196412919695369</v>
      </c>
      <c r="S37" s="9">
        <f ca="1">(VLOOKUP(S15,$AT$2:$AU$41,2,FALSE)*VLOOKUP(S59,$AV$2:$AW$41,2,FALSE))/(100*100)*'Formula Data'!$AB$22</f>
        <v>1.4514031042573252</v>
      </c>
      <c r="T37" s="9">
        <f ca="1">(VLOOKUP(T15,$AT$2:$AU$41,2,FALSE)*VLOOKUP(T59,$AV$2:$AW$41,2,FALSE))/(100*100)*'Formula Data'!$AB$22</f>
        <v>1.873940760961128</v>
      </c>
      <c r="U37" s="9">
        <f ca="1">(VLOOKUP(U15,$AT$2:$AU$41,2,FALSE)*VLOOKUP(U59,$AV$2:$AW$41,2,FALSE))/(100*100)*'Formula Data'!$AB$22</f>
        <v>1.3684838196194098</v>
      </c>
      <c r="V37" s="9">
        <f ca="1">(VLOOKUP(V15,$AT$2:$AU$41,2,FALSE)*VLOOKUP(V59,$AV$2:$AW$41,2,FALSE))/(100*100)*'Formula Data'!$AB$22</f>
        <v>0.93808707651193601</v>
      </c>
      <c r="W37" s="9">
        <f ca="1">(VLOOKUP(W15,$AT$2:$AU$41,2,FALSE)*VLOOKUP(W59,$AV$2:$AW$41,2,FALSE))/(100*100)*'Formula Data'!$AB$22</f>
        <v>2.4531422823074442</v>
      </c>
      <c r="X37" s="9">
        <f ca="1">(VLOOKUP(X15,$AT$2:$AU$41,2,FALSE)*VLOOKUP(X59,$AV$2:$AW$41,2,FALSE))/(100*100)*'Formula Data'!$AB$22</f>
        <v>1.089871633590388</v>
      </c>
      <c r="Y37" s="9">
        <f ca="1">(VLOOKUP(Y15,$AT$2:$AU$41,2,FALSE)*VLOOKUP(Y59,$AV$2:$AW$41,2,FALSE))/(100*100)*'Formula Data'!$AB$22</f>
        <v>2.0442782984438099</v>
      </c>
      <c r="Z37" s="83">
        <f ca="1">(VLOOKUP(Z15,$AT$2:$AU$41,2,FALSE)*VLOOKUP(Z59,$AV$2:$AW$41,2,FALSE))/(100*100)*'Formula Data'!$AB$22</f>
        <v>1.353904209180232</v>
      </c>
      <c r="AA37" s="83">
        <f ca="1">(VLOOKUP(AA15,$AT$2:$AU$41,2,FALSE)*VLOOKUP(AA59,$AV$2:$AW$41,2,FALSE))/(100*100)*'Formula Data'!$AB$22</f>
        <v>1.9303883454550059</v>
      </c>
      <c r="AB37" s="84">
        <f ca="1">(VLOOKUP(AB15,$AT$2:$AU$41,2,FALSE)*VLOOKUP(AB59,$AV$2:$AW$41,2,FALSE))/(100*100)*'Formula Data'!$AB$22</f>
        <v>2.1681453779646467</v>
      </c>
      <c r="AC37" s="84">
        <f ca="1">(VLOOKUP(AC15,$AT$2:$AU$41,2,FALSE)*VLOOKUP(AC59,$AV$2:$AW$41,2,FALSE))/(100*100)*'Formula Data'!$AB$22</f>
        <v>1.6197598731366318</v>
      </c>
      <c r="AD37" s="84">
        <f ca="1">(VLOOKUP(AD15,$AT$2:$AU$41,2,FALSE)*VLOOKUP(AD59,$AV$2:$AW$41,2,FALSE))/(100*100)*'Formula Data'!$AB$22</f>
        <v>1.7290648662433117</v>
      </c>
      <c r="AE37" s="84">
        <f ca="1">(VLOOKUP(AE15,$AT$2:$AU$41,2,FALSE)*VLOOKUP(AE59,$AV$2:$AW$41,2,FALSE))/(100*100)*'Formula Data'!$AB$22</f>
        <v>1.4033258859023068</v>
      </c>
      <c r="AF37" s="84">
        <f ca="1">(VLOOKUP(AF15,$AT$2:$AU$41,2,FALSE)*VLOOKUP(AF59,$AV$2:$AW$41,2,FALSE))/(100*100)*'Formula Data'!$AB$22</f>
        <v>1.4935347390912008</v>
      </c>
      <c r="AG37" s="84">
        <f ca="1">(VLOOKUP(AG15,$AT$2:$AU$41,2,FALSE)*VLOOKUP(AG59,$AV$2:$AW$41,2,FALSE))/(100*100)*'Formula Data'!$AB$22</f>
        <v>1.8973513805175781</v>
      </c>
      <c r="AH37" s="84">
        <f ca="1">(VLOOKUP(AH15,$AT$2:$AU$41,2,FALSE)*VLOOKUP(AH59,$AV$2:$AW$41,2,FALSE))/(100*100)*'Formula Data'!$AB$22</f>
        <v>1.2836800459700322</v>
      </c>
      <c r="AI37" s="84">
        <f ca="1">(VLOOKUP(AI15,$AT$2:$AU$41,2,FALSE)*VLOOKUP(AI59,$AV$2:$AW$41,2,FALSE))/(100*100)*'Formula Data'!$AB$22</f>
        <v>1.7538723078106502</v>
      </c>
      <c r="AJ37" s="84">
        <f ca="1">(VLOOKUP(AJ15,$AT$2:$AU$41,2,FALSE)*VLOOKUP(AJ59,$AV$2:$AW$41,2,FALSE))/(100*100)*'Formula Data'!$AB$22</f>
        <v>1.2562006111962303</v>
      </c>
      <c r="AK37" s="9">
        <f ca="1">(VLOOKUP(AK15,$AT$2:$AU$41,2,FALSE)*VLOOKUP(AK59,$AV$2:$AW$41,2,FALSE))/(100*100)*'Formula Data'!$AB$22</f>
        <v>2.6025378893243709</v>
      </c>
      <c r="AL37" s="9">
        <f ca="1">(VLOOKUP(AL15,$AT$2:$AU$41,2,FALSE)*VLOOKUP(AL59,$AV$2:$AW$41,2,FALSE))/(100*100)*'Formula Data'!$AB$22</f>
        <v>1.1930362095399278</v>
      </c>
      <c r="AM37" s="9">
        <f ca="1">(VLOOKUP(AM15,$AT$2:$AU$41,2,FALSE)*VLOOKUP(AM59,$AV$2:$AW$41,2,FALSE))/(100*100)*'Formula Data'!$AB$22</f>
        <v>3.5039118645602834</v>
      </c>
      <c r="AN37" s="9">
        <f ca="1">IF(OR(Fixtures!$D$6&lt;=0,Fixtures!$D$6&gt;39),AVERAGE(B37:AM37),AVERAGE(OFFSET(A37,0,Fixtures!$D$6,1,38-Fixtures!$D$6+1)))</f>
        <v>1.8116515800155895</v>
      </c>
      <c r="AO37" s="41" t="str">
        <f t="shared" si="1"/>
        <v>NOR</v>
      </c>
      <c r="AP37" s="65">
        <f ca="1">AVERAGE(OFFSET(A37,0,Fixtures!$D$6,1,9))</f>
        <v>1.6236226595106233</v>
      </c>
      <c r="AQ37" s="65">
        <f ca="1">AVERAGE(OFFSET(A37,0,Fixtures!$D$6,1,6))</f>
        <v>1.5934715375891801</v>
      </c>
      <c r="AR37" s="65">
        <f ca="1">AVERAGE(OFFSET(A37,0,Fixtures!$D$6,1,3))</f>
        <v>1.5419751637456065</v>
      </c>
      <c r="AS37" s="62"/>
      <c r="AT37" s="72" t="str">
        <f>CONCATENATE("@",Schedule!A17)</f>
        <v>@SOU</v>
      </c>
      <c r="AU37" s="3">
        <f ca="1">VLOOKUP(RIGHT(AT37,3),'Team Ratings'!$A$2:$H$21,7,FALSE)*(1+Fixtures!$D$3)</f>
        <v>111.78710543281636</v>
      </c>
      <c r="AV37" s="72" t="str">
        <f>CONCATENATE("@",Schedule!A17)</f>
        <v>@SOU</v>
      </c>
      <c r="AW37" s="3">
        <f ca="1">VLOOKUP(RIGHT(AV37,3),'Team Ratings'!$A$2:$H$21,4,FALSE)*(1-Fixtures!$D$3)</f>
        <v>94.146208407829945</v>
      </c>
      <c r="AY37" s="62"/>
      <c r="AZ37" s="62"/>
      <c r="BA37" s="66"/>
    </row>
    <row r="38" spans="1:53" x14ac:dyDescent="0.25">
      <c r="A38" s="41" t="str">
        <f t="shared" si="0"/>
        <v>SHU</v>
      </c>
      <c r="B38" s="9">
        <f ca="1">(VLOOKUP(B16,$AT$2:$AU$41,2,FALSE)*VLOOKUP(B60,$AV$2:$AW$41,2,FALSE))/(100*100)*'Formula Data'!$AB$22</f>
        <v>1.1196627916364739</v>
      </c>
      <c r="C38" s="9">
        <f ca="1">(VLOOKUP(C16,$AT$2:$AU$41,2,FALSE)*VLOOKUP(C60,$AV$2:$AW$41,2,FALSE))/(100*100)*'Formula Data'!$AB$22</f>
        <v>0.64514108221621169</v>
      </c>
      <c r="D38" s="9">
        <f ca="1">(VLOOKUP(D16,$AT$2:$AU$41,2,FALSE)*VLOOKUP(D60,$AV$2:$AW$41,2,FALSE))/(100*100)*'Formula Data'!$AB$22</f>
        <v>1.113940980160667</v>
      </c>
      <c r="E38" s="9">
        <f ca="1">(VLOOKUP(E16,$AT$2:$AU$41,2,FALSE)*VLOOKUP(E60,$AV$2:$AW$41,2,FALSE))/(100*100)*'Formula Data'!$AB$22</f>
        <v>1.7898169076909323</v>
      </c>
      <c r="F38" s="9">
        <f ca="1">(VLOOKUP(F16,$AT$2:$AU$41,2,FALSE)*VLOOKUP(F60,$AV$2:$AW$41,2,FALSE))/(100*100)*'Formula Data'!$AB$22</f>
        <v>0.96509503584608747</v>
      </c>
      <c r="G38" s="9">
        <f ca="1">(VLOOKUP(G16,$AT$2:$AU$41,2,FALSE)*VLOOKUP(G60,$AV$2:$AW$41,2,FALSE))/(100*100)*'Formula Data'!$AB$22</f>
        <v>1.5343598492126636</v>
      </c>
      <c r="H38" s="9">
        <f ca="1">(VLOOKUP(H16,$AT$2:$AU$41,2,FALSE)*VLOOKUP(H60,$AV$2:$AW$41,2,FALSE))/(100*100)*'Formula Data'!$AB$22</f>
        <v>1.3275663394863526</v>
      </c>
      <c r="I38" s="9">
        <f ca="1">(VLOOKUP(I16,$AT$2:$AU$41,2,FALSE)*VLOOKUP(I60,$AV$2:$AW$41,2,FALSE))/(100*100)*'Formula Data'!$AB$22</f>
        <v>1.2061727605684707</v>
      </c>
      <c r="J38" s="9">
        <f>(VLOOKUP(J16,$AT$2:$AU$41,2,FALSE)*VLOOKUP(J60,$AV$2:$AW$41,2,FALSE))/(100*100)*'Formula Data'!$AB$22</f>
        <v>0.87349205997496049</v>
      </c>
      <c r="K38" s="9">
        <f ca="1">(VLOOKUP(K16,$AT$2:$AU$41,2,FALSE)*VLOOKUP(K60,$AV$2:$AW$41,2,FALSE))/(100*100)*'Formula Data'!$AB$22</f>
        <v>1.2905382981240487</v>
      </c>
      <c r="L38" s="9">
        <f ca="1">(VLOOKUP(L16,$AT$2:$AU$41,2,FALSE)*VLOOKUP(L60,$AV$2:$AW$41,2,FALSE))/(100*100)*'Formula Data'!$AB$22</f>
        <v>0.82047465594301161</v>
      </c>
      <c r="M38" s="9">
        <f ca="1">(VLOOKUP(M16,$AT$2:$AU$41,2,FALSE)*VLOOKUP(M60,$AV$2:$AW$41,2,FALSE))/(100*100)*'Formula Data'!$AB$22</f>
        <v>1.4058907182827765</v>
      </c>
      <c r="N38" s="9">
        <f ca="1">(VLOOKUP(N16,$AT$2:$AU$41,2,FALSE)*VLOOKUP(N60,$AV$2:$AW$41,2,FALSE))/(100*100)*'Formula Data'!$AB$22</f>
        <v>1.1293639794859041</v>
      </c>
      <c r="O38" s="9">
        <f ca="1">(VLOOKUP(O16,$AT$2:$AU$41,2,FALSE)*VLOOKUP(O60,$AV$2:$AW$41,2,FALSE))/(100*100)*'Formula Data'!$AB$22</f>
        <v>1.4910765648143882</v>
      </c>
      <c r="P38" s="9">
        <f ca="1">(VLOOKUP(P16,$AT$2:$AU$41,2,FALSE)*VLOOKUP(P60,$AV$2:$AW$41,2,FALSE))/(100*100)*'Formula Data'!$AB$22</f>
        <v>0.62330287833295428</v>
      </c>
      <c r="Q38" s="9">
        <f ca="1">(VLOOKUP(Q16,$AT$2:$AU$41,2,FALSE)*VLOOKUP(Q60,$AV$2:$AW$41,2,FALSE))/(100*100)*'Formula Data'!$AB$22</f>
        <v>1.1082371565807057</v>
      </c>
      <c r="R38" s="9">
        <f>(VLOOKUP(R16,$AT$2:$AU$41,2,FALSE)*VLOOKUP(R60,$AV$2:$AW$41,2,FALSE))/(100*100)*'Formula Data'!$AB$22</f>
        <v>0.86271440934491483</v>
      </c>
      <c r="S38" s="9">
        <f ca="1">(VLOOKUP(S16,$AT$2:$AU$41,2,FALSE)*VLOOKUP(S60,$AV$2:$AW$41,2,FALSE))/(100*100)*'Formula Data'!$AB$22</f>
        <v>1.3187688710678267</v>
      </c>
      <c r="T38" s="9">
        <f ca="1">(VLOOKUP(T16,$AT$2:$AU$41,2,FALSE)*VLOOKUP(T60,$AV$2:$AW$41,2,FALSE))/(100*100)*'Formula Data'!$AB$22</f>
        <v>0.80743796368633136</v>
      </c>
      <c r="U38" s="9">
        <f>(VLOOKUP(U16,$AT$2:$AU$41,2,FALSE)*VLOOKUP(U60,$AV$2:$AW$41,2,FALSE))/(100*100)*'Formula Data'!$AB$22</f>
        <v>2.409709662239317</v>
      </c>
      <c r="V38" s="9">
        <f ca="1">(VLOOKUP(V16,$AT$2:$AU$41,2,FALSE)*VLOOKUP(V60,$AV$2:$AW$41,2,FALSE))/(100*100)*'Formula Data'!$AB$22</f>
        <v>1.9831546552820829</v>
      </c>
      <c r="W38" s="9">
        <f ca="1">(VLOOKUP(W16,$AT$2:$AU$41,2,FALSE)*VLOOKUP(W60,$AV$2:$AW$41,2,FALSE))/(100*100)*'Formula Data'!$AB$22</f>
        <v>0.86391406733923914</v>
      </c>
      <c r="X38" s="9">
        <f>(VLOOKUP(X16,$AT$2:$AU$41,2,FALSE)*VLOOKUP(X60,$AV$2:$AW$41,2,FALSE))/(100*100)*'Formula Data'!$AB$22</f>
        <v>1.3048461636662991</v>
      </c>
      <c r="Y38" s="9">
        <f>(VLOOKUP(Y16,$AT$2:$AU$41,2,FALSE)*VLOOKUP(Y60,$AV$2:$AW$41,2,FALSE))/(100*100)*'Formula Data'!$AB$22</f>
        <v>1.6131114267883031</v>
      </c>
      <c r="Z38" s="83">
        <f ca="1">(VLOOKUP(Z16,$AT$2:$AU$41,2,FALSE)*VLOOKUP(Z60,$AV$2:$AW$41,2,FALSE))/(100*100)*'Formula Data'!$AB$22</f>
        <v>0.96372927096495842</v>
      </c>
      <c r="AA38" s="83">
        <f ca="1">(VLOOKUP(AA16,$AT$2:$AU$41,2,FALSE)*VLOOKUP(AA60,$AV$2:$AW$41,2,FALSE))/(100*100)*'Formula Data'!$AB$22</f>
        <v>0.7495263315913584</v>
      </c>
      <c r="AB38" s="84">
        <f ca="1">(VLOOKUP(AB16,$AT$2:$AU$41,2,FALSE)*VLOOKUP(AB60,$AV$2:$AW$41,2,FALSE))/(100*100)*'Formula Data'!$AB$22</f>
        <v>0.88281221947515642</v>
      </c>
      <c r="AC38" s="129">
        <f>(VLOOKUP(AC16,$AT$2:$AU$41,2,FALSE)*VLOOKUP(AC60,$AV$2:$AW$41,2,FALSE))/(100*100)*'Formula Data'!$AB$22</f>
        <v>1.2887462164288235</v>
      </c>
      <c r="AD38" s="84">
        <f ca="1">(VLOOKUP(AD16,$AT$2:$AU$41,2,FALSE)*VLOOKUP(AD60,$AV$2:$AW$41,2,FALSE))/(100*100)*'Formula Data'!$AB$22</f>
        <v>0.74187776597551347</v>
      </c>
      <c r="AE38" s="84">
        <f ca="1">(VLOOKUP(AE16,$AT$2:$AU$41,2,FALSE)*VLOOKUP(AE60,$AV$2:$AW$41,2,FALSE))/(100*100)*'Formula Data'!$AB$22</f>
        <v>0.93110676886774679</v>
      </c>
      <c r="AF38" s="84">
        <f ca="1">(VLOOKUP(AF16,$AT$2:$AU$41,2,FALSE)*VLOOKUP(AF60,$AV$2:$AW$41,2,FALSE))/(100*100)*'Formula Data'!$AB$22</f>
        <v>1.6870745866394374</v>
      </c>
      <c r="AG38" s="84">
        <f ca="1">(VLOOKUP(AG16,$AT$2:$AU$41,2,FALSE)*VLOOKUP(AG60,$AV$2:$AW$41,2,FALSE))/(100*100)*'Formula Data'!$AB$22</f>
        <v>0.94113345604053622</v>
      </c>
      <c r="AH38" s="84">
        <f ca="1">(VLOOKUP(AH16,$AT$2:$AU$41,2,FALSE)*VLOOKUP(AH60,$AV$2:$AW$41,2,FALSE))/(100*100)*'Formula Data'!$AB$22</f>
        <v>1.2256473255444991</v>
      </c>
      <c r="AI38" s="84">
        <f ca="1">(VLOOKUP(AI16,$AT$2:$AU$41,2,FALSE)*VLOOKUP(AI60,$AV$2:$AW$41,2,FALSE))/(100*100)*'Formula Data'!$AB$22</f>
        <v>0.99815869214847475</v>
      </c>
      <c r="AJ38" s="84">
        <f ca="1">(VLOOKUP(AJ16,$AT$2:$AU$41,2,FALSE)*VLOOKUP(AJ60,$AV$2:$AW$41,2,FALSE))/(100*100)*'Formula Data'!$AB$22</f>
        <v>1.1981418968840125</v>
      </c>
      <c r="AK38" s="9">
        <f ca="1">(VLOOKUP(AK16,$AT$2:$AU$41,2,FALSE)*VLOOKUP(AK60,$AV$2:$AW$41,2,FALSE))/(100*100)*'Formula Data'!$AB$22</f>
        <v>1.66403529135112</v>
      </c>
      <c r="AL38" s="9">
        <f ca="1">(VLOOKUP(AL16,$AT$2:$AU$41,2,FALSE)*VLOOKUP(AL60,$AV$2:$AW$41,2,FALSE))/(100*100)*'Formula Data'!$AB$22</f>
        <v>1.027133452778725</v>
      </c>
      <c r="AM38" s="9">
        <f ca="1">(VLOOKUP(AM16,$AT$2:$AU$41,2,FALSE)*VLOOKUP(AM60,$AV$2:$AW$41,2,FALSE))/(100*100)*'Formula Data'!$AB$22</f>
        <v>1.4416851770046495</v>
      </c>
      <c r="AN38" s="9">
        <f ca="1">IF(OR(Fixtures!$D$6&lt;=0,Fixtures!$D$6&gt;39),AVERAGE(B38:AM38),AVERAGE(OFFSET(A38,0,Fixtures!$D$6,1,38-Fixtures!$D$6+1)))</f>
        <v>1.1855994413234714</v>
      </c>
      <c r="AO38" s="41" t="str">
        <f t="shared" si="1"/>
        <v>SHU</v>
      </c>
      <c r="AP38" s="65">
        <f ca="1">AVERAGE(OFFSET(A38,0,Fixtures!$D$6,1,9))</f>
        <v>1.1571454706922295</v>
      </c>
      <c r="AQ38" s="65">
        <f ca="1">AVERAGE(OFFSET(A38,0,Fixtures!$D$6,1,6))</f>
        <v>1.0874997658693679</v>
      </c>
      <c r="AR38" s="65">
        <f ca="1">AVERAGE(OFFSET(A38,0,Fixtures!$D$6,1,3))</f>
        <v>1.1200197071608993</v>
      </c>
      <c r="AS38" s="62"/>
      <c r="AT38" s="72" t="str">
        <f>CONCATENATE("@",Schedule!A18)</f>
        <v>@TOT</v>
      </c>
      <c r="AU38" s="3">
        <f ca="1">VLOOKUP(RIGHT(AT38,3),'Team Ratings'!$A$2:$H$21,7,FALSE)*(1+Fixtures!$D$3)</f>
        <v>109.01163198349775</v>
      </c>
      <c r="AV38" s="72" t="str">
        <f>CONCATENATE("@",Schedule!A18)</f>
        <v>@TOT</v>
      </c>
      <c r="AW38" s="3">
        <f ca="1">VLOOKUP(RIGHT(AV38,3),'Team Ratings'!$A$2:$H$21,4,FALSE)*(1-Fixtures!$D$3)</f>
        <v>87.831527702575485</v>
      </c>
      <c r="AY38" s="62"/>
      <c r="AZ38" s="62"/>
      <c r="BA38" s="66"/>
    </row>
    <row r="39" spans="1:53" x14ac:dyDescent="0.25">
      <c r="A39" s="41" t="str">
        <f t="shared" si="0"/>
        <v>SOU</v>
      </c>
      <c r="B39" s="9">
        <f ca="1">(VLOOKUP(B17,$AT$2:$AU$41,2,FALSE)*VLOOKUP(B61,$AV$2:$AW$41,2,FALSE))/(100*100)*'Formula Data'!$AB$22</f>
        <v>1.5046186928208929</v>
      </c>
      <c r="C39" s="9">
        <f ca="1">(VLOOKUP(C17,$AT$2:$AU$41,2,FALSE)*VLOOKUP(C61,$AV$2:$AW$41,2,FALSE))/(100*100)*'Formula Data'!$AB$22</f>
        <v>1.6297356415015911</v>
      </c>
      <c r="D39" s="9">
        <f ca="1">(VLOOKUP(D17,$AT$2:$AU$41,2,FALSE)*VLOOKUP(D61,$AV$2:$AW$41,2,FALSE))/(100*100)*'Formula Data'!$AB$22</f>
        <v>1.6189357685233383</v>
      </c>
      <c r="E39" s="9">
        <f ca="1">(VLOOKUP(E17,$AT$2:$AU$41,2,FALSE)*VLOOKUP(E61,$AV$2:$AW$41,2,FALSE))/(100*100)*'Formula Data'!$AB$22</f>
        <v>1.3864201545727508</v>
      </c>
      <c r="F39" s="9">
        <f ca="1">(VLOOKUP(F17,$AT$2:$AU$41,2,FALSE)*VLOOKUP(F61,$AV$2:$AW$41,2,FALSE))/(100*100)*'Formula Data'!$AB$22</f>
        <v>1.4597677434281771</v>
      </c>
      <c r="G39" s="9">
        <f ca="1">(VLOOKUP(G17,$AT$2:$AU$41,2,FALSE)*VLOOKUP(G61,$AV$2:$AW$41,2,FALSE))/(100*100)*'Formula Data'!$AB$22</f>
        <v>0.92012710815716947</v>
      </c>
      <c r="H39" s="9">
        <f ca="1">(VLOOKUP(H17,$AT$2:$AU$41,2,FALSE)*VLOOKUP(H61,$AV$2:$AW$41,2,FALSE))/(100*100)*'Formula Data'!$AB$22</f>
        <v>1.725887545874514</v>
      </c>
      <c r="I39" s="9">
        <f ca="1">(VLOOKUP(I17,$AT$2:$AU$41,2,FALSE)*VLOOKUP(I61,$AV$2:$AW$41,2,FALSE))/(100*100)*'Formula Data'!$AB$22</f>
        <v>1.4708527136080436</v>
      </c>
      <c r="J39" s="9">
        <f ca="1">(VLOOKUP(J17,$AT$2:$AU$41,2,FALSE)*VLOOKUP(J61,$AV$2:$AW$41,2,FALSE))/(100*100)*'Formula Data'!$AB$22</f>
        <v>1.8304626666159505</v>
      </c>
      <c r="K39" s="9">
        <f ca="1">(VLOOKUP(K17,$AT$2:$AU$41,2,FALSE)*VLOOKUP(K61,$AV$2:$AW$41,2,FALSE))/(100*100)*'Formula Data'!$AB$22</f>
        <v>1.3674867039785461</v>
      </c>
      <c r="L39" s="9">
        <f ca="1">(VLOOKUP(L17,$AT$2:$AU$41,2,FALSE)*VLOOKUP(L61,$AV$2:$AW$41,2,FALSE))/(100*100)*'Formula Data'!$AB$22</f>
        <v>2.9581871771030599</v>
      </c>
      <c r="M39" s="9">
        <f ca="1">(VLOOKUP(M17,$AT$2:$AU$41,2,FALSE)*VLOOKUP(M61,$AV$2:$AW$41,2,FALSE))/(100*100)*'Formula Data'!$AB$22</f>
        <v>1.2609207892539278</v>
      </c>
      <c r="N39" s="9">
        <f ca="1">(VLOOKUP(N17,$AT$2:$AU$41,2,FALSE)*VLOOKUP(N61,$AV$2:$AW$41,2,FALSE))/(100*100)*'Formula Data'!$AB$22</f>
        <v>1.6018440934758629</v>
      </c>
      <c r="O39" s="9">
        <f ca="1">(VLOOKUP(O17,$AT$2:$AU$41,2,FALSE)*VLOOKUP(O61,$AV$2:$AW$41,2,FALSE))/(100*100)*'Formula Data'!$AB$22</f>
        <v>0.99122009091479313</v>
      </c>
      <c r="P39" s="9">
        <f ca="1">(VLOOKUP(P17,$AT$2:$AU$41,2,FALSE)*VLOOKUP(P61,$AV$2:$AW$41,2,FALSE))/(100*100)*'Formula Data'!$AB$22</f>
        <v>0.91073764141660052</v>
      </c>
      <c r="Q39" s="9">
        <f ca="1">(VLOOKUP(Q17,$AT$2:$AU$41,2,FALSE)*VLOOKUP(Q61,$AV$2:$AW$41,2,FALSE))/(100*100)*'Formula Data'!$AB$22</f>
        <v>1.1430373323974672</v>
      </c>
      <c r="R39" s="9">
        <f ca="1">(VLOOKUP(R17,$AT$2:$AU$41,2,FALSE)*VLOOKUP(R61,$AV$2:$AW$41,2,FALSE))/(100*100)*'Formula Data'!$AB$22</f>
        <v>1.0605508025174191</v>
      </c>
      <c r="S39" s="9">
        <f ca="1">(VLOOKUP(S17,$AT$2:$AU$41,2,FALSE)*VLOOKUP(S61,$AV$2:$AW$41,2,FALSE))/(100*100)*'Formula Data'!$AB$22</f>
        <v>1.5820796138722588</v>
      </c>
      <c r="T39" s="9">
        <f ca="1">(VLOOKUP(T17,$AT$2:$AU$41,2,FALSE)*VLOOKUP(T61,$AV$2:$AW$41,2,FALSE))/(100*100)*'Formula Data'!$AB$22</f>
        <v>2.1971997326737442</v>
      </c>
      <c r="U39" s="9">
        <f ca="1">(VLOOKUP(U17,$AT$2:$AU$41,2,FALSE)*VLOOKUP(U61,$AV$2:$AW$41,2,FALSE))/(100*100)*'Formula Data'!$AB$22</f>
        <v>0.79198258061549553</v>
      </c>
      <c r="V39" s="9">
        <f ca="1">(VLOOKUP(V17,$AT$2:$AU$41,2,FALSE)*VLOOKUP(V61,$AV$2:$AW$41,2,FALSE))/(100*100)*'Formula Data'!$AB$22</f>
        <v>1.1553462083953359</v>
      </c>
      <c r="W39" s="9">
        <f ca="1">(VLOOKUP(W17,$AT$2:$AU$41,2,FALSE)*VLOOKUP(W61,$AV$2:$AW$41,2,FALSE))/(100*100)*'Formula Data'!$AB$22</f>
        <v>2.0427887800173345</v>
      </c>
      <c r="X39" s="9">
        <f ca="1">(VLOOKUP(X17,$AT$2:$AU$41,2,FALSE)*VLOOKUP(X61,$AV$2:$AW$41,2,FALSE))/(100*100)*'Formula Data'!$AB$22</f>
        <v>1.2253510412883635</v>
      </c>
      <c r="Y39" s="9">
        <f ca="1">(VLOOKUP(Y17,$AT$2:$AU$41,2,FALSE)*VLOOKUP(Y61,$AV$2:$AW$41,2,FALSE))/(100*100)*'Formula Data'!$AB$22</f>
        <v>1.1830850895614193</v>
      </c>
      <c r="Z39" s="83">
        <f ca="1">(VLOOKUP(Z17,$AT$2:$AU$41,2,FALSE)*VLOOKUP(Z61,$AV$2:$AW$41,2,FALSE))/(100*100)*'Formula Data'!$AB$22</f>
        <v>2.4345433656999078</v>
      </c>
      <c r="AA39" s="83">
        <f ca="1">(VLOOKUP(AA17,$AT$2:$AU$41,2,FALSE)*VLOOKUP(AA61,$AV$2:$AW$41,2,FALSE))/(100*100)*'Formula Data'!$AB$22</f>
        <v>1.0072240836239033</v>
      </c>
      <c r="AB39" s="84">
        <f ca="1">(VLOOKUP(AB17,$AT$2:$AU$41,2,FALSE)*VLOOKUP(AB61,$AV$2:$AW$41,2,FALSE))/(100*100)*'Formula Data'!$AB$22</f>
        <v>1.0590780886252311</v>
      </c>
      <c r="AC39" s="84">
        <f ca="1">(VLOOKUP(AC17,$AT$2:$AU$41,2,FALSE)*VLOOKUP(AC61,$AV$2:$AW$41,2,FALSE))/(100*100)*'Formula Data'!$AB$22</f>
        <v>1.5842795938840459</v>
      </c>
      <c r="AD39" s="84">
        <f ca="1">(VLOOKUP(AD17,$AT$2:$AU$41,2,FALSE)*VLOOKUP(AD61,$AV$2:$AW$41,2,FALSE))/(100*100)*'Formula Data'!$AB$22</f>
        <v>0.76517375143962663</v>
      </c>
      <c r="AE39" s="84">
        <f ca="1">(VLOOKUP(AE17,$AT$2:$AU$41,2,FALSE)*VLOOKUP(AE61,$AV$2:$AW$41,2,FALSE))/(100*100)*'Formula Data'!$AB$22</f>
        <v>1.3604846248322058</v>
      </c>
      <c r="AF39" s="129">
        <f ca="1">(VLOOKUP(AF17,$AT$2:$AU$41,2,FALSE)*VLOOKUP(AF61,$AV$2:$AW$41,2,FALSE))/(100*100)*'Formula Data'!$AB$22</f>
        <v>1.0723088559631808</v>
      </c>
      <c r="AG39" s="84">
        <f ca="1">(VLOOKUP(AG17,$AT$2:$AU$41,2,FALSE)*VLOOKUP(AG61,$AV$2:$AW$41,2,FALSE))/(100*100)*'Formula Data'!$AB$22</f>
        <v>1.4807114938356789</v>
      </c>
      <c r="AH39" s="84">
        <f ca="1">(VLOOKUP(AH17,$AT$2:$AU$41,2,FALSE)*VLOOKUP(AH61,$AV$2:$AW$41,2,FALSE))/(100*100)*'Formula Data'!$AB$22</f>
        <v>1.9802740607053539</v>
      </c>
      <c r="AI39" s="84">
        <f ca="1">(VLOOKUP(AI17,$AT$2:$AU$41,2,FALSE)*VLOOKUP(AI61,$AV$2:$AW$41,2,FALSE))/(100*100)*'Formula Data'!$AB$22</f>
        <v>1.8835977222188303</v>
      </c>
      <c r="AJ39" s="84">
        <f ca="1">(VLOOKUP(AJ17,$AT$2:$AU$41,2,FALSE)*VLOOKUP(AJ61,$AV$2:$AW$41,2,FALSE))/(100*100)*'Formula Data'!$AB$22</f>
        <v>2.071072082756825</v>
      </c>
      <c r="AK39" s="9">
        <f ca="1">(VLOOKUP(AK17,$AT$2:$AU$41,2,FALSE)*VLOOKUP(AK61,$AV$2:$AW$41,2,FALSE))/(100*100)*'Formula Data'!$AB$22</f>
        <v>1.0837503904990939</v>
      </c>
      <c r="AL39" s="9">
        <f ca="1">(VLOOKUP(AL17,$AT$2:$AU$41,2,FALSE)*VLOOKUP(AL61,$AV$2:$AW$41,2,FALSE))/(100*100)*'Formula Data'!$AB$22</f>
        <v>1.3745108652718212</v>
      </c>
      <c r="AM39" s="9">
        <f ca="1">(VLOOKUP(AM17,$AT$2:$AU$41,2,FALSE)*VLOOKUP(AM61,$AV$2:$AW$41,2,FALSE))/(100*100)*'Formula Data'!$AB$22</f>
        <v>0.97719989436101107</v>
      </c>
      <c r="AN39" s="9">
        <f ca="1">IF(OR(Fixtures!$D$6&lt;=0,Fixtures!$D$6&gt;39),AVERAGE(B39:AM39),AVERAGE(OFFSET(A39,0,Fixtures!$D$6,1,38-Fixtures!$D$6+1)))</f>
        <v>1.4049083741883628</v>
      </c>
      <c r="AO39" s="41" t="str">
        <f t="shared" si="1"/>
        <v>SOU</v>
      </c>
      <c r="AP39" s="65">
        <f ca="1">AVERAGE(OFFSET(A39,0,Fixtures!$D$6,1,9))</f>
        <v>1.4524315386136242</v>
      </c>
      <c r="AQ39" s="65">
        <f ca="1">AVERAGE(OFFSET(A39,0,Fixtures!$D$6,1,6))</f>
        <v>1.4237584181658127</v>
      </c>
      <c r="AR39" s="65">
        <f ca="1">AVERAGE(OFFSET(A39,0,Fixtures!$D$6,1,3))</f>
        <v>1.0659890774116711</v>
      </c>
      <c r="AS39" s="62"/>
      <c r="AT39" s="72" t="str">
        <f>CONCATENATE("@",Schedule!A19)</f>
        <v>@WAT</v>
      </c>
      <c r="AU39" s="3">
        <f ca="1">VLOOKUP(RIGHT(AT39,3),'Team Ratings'!$A$2:$H$21,7,FALSE)*(1+Fixtures!$D$3)</f>
        <v>93.525662680392486</v>
      </c>
      <c r="AV39" s="72" t="str">
        <f>CONCATENATE("@",Schedule!A19)</f>
        <v>@WAT</v>
      </c>
      <c r="AW39" s="3">
        <f ca="1">VLOOKUP(RIGHT(AV39,3),'Team Ratings'!$A$2:$H$21,4,FALSE)*(1-Fixtures!$D$3)</f>
        <v>93.837630767280928</v>
      </c>
      <c r="AY39" s="62"/>
      <c r="AZ39" s="62"/>
      <c r="BA39" s="66"/>
    </row>
    <row r="40" spans="1:53" x14ac:dyDescent="0.25">
      <c r="A40" s="41" t="str">
        <f t="shared" si="0"/>
        <v>TOT</v>
      </c>
      <c r="B40" s="9">
        <f ca="1">(VLOOKUP(B18,$AT$2:$AU$41,2,FALSE)*VLOOKUP(B62,$AV$2:$AW$41,2,FALSE))/(100*100)*'Formula Data'!$AB$22</f>
        <v>0.98804240822237233</v>
      </c>
      <c r="C40" s="9">
        <f ca="1">(VLOOKUP(C18,$AT$2:$AU$41,2,FALSE)*VLOOKUP(C62,$AV$2:$AW$41,2,FALSE))/(100*100)*'Formula Data'!$AB$22</f>
        <v>2.7597723093596418</v>
      </c>
      <c r="D40" s="9">
        <f ca="1">(VLOOKUP(D18,$AT$2:$AU$41,2,FALSE)*VLOOKUP(D62,$AV$2:$AW$41,2,FALSE))/(100*100)*'Formula Data'!$AB$22</f>
        <v>0.71385115432076984</v>
      </c>
      <c r="E40" s="9">
        <f ca="1">(VLOOKUP(E18,$AT$2:$AU$41,2,FALSE)*VLOOKUP(E62,$AV$2:$AW$41,2,FALSE))/(100*100)*'Formula Data'!$AB$22</f>
        <v>1.4944033992518284</v>
      </c>
      <c r="F40" s="9">
        <f ca="1">(VLOOKUP(F18,$AT$2:$AU$41,2,FALSE)*VLOOKUP(F62,$AV$2:$AW$41,2,FALSE))/(100*100)*'Formula Data'!$AB$22</f>
        <v>0.73886183146066964</v>
      </c>
      <c r="G40" s="9">
        <f ca="1">(VLOOKUP(G18,$AT$2:$AU$41,2,FALSE)*VLOOKUP(G62,$AV$2:$AW$41,2,FALSE))/(100*100)*'Formula Data'!$AB$22</f>
        <v>1.905772546307672</v>
      </c>
      <c r="H40" s="9">
        <f ca="1">(VLOOKUP(H18,$AT$2:$AU$41,2,FALSE)*VLOOKUP(H62,$AV$2:$AW$41,2,FALSE))/(100*100)*'Formula Data'!$AB$22</f>
        <v>1.1052960435712305</v>
      </c>
      <c r="I40" s="9">
        <f ca="1">(VLOOKUP(I18,$AT$2:$AU$41,2,FALSE)*VLOOKUP(I62,$AV$2:$AW$41,2,FALSE))/(100*100)*'Formula Data'!$AB$22</f>
        <v>1.510348682187842</v>
      </c>
      <c r="J40" s="9">
        <f ca="1">(VLOOKUP(J18,$AT$2:$AU$41,2,FALSE)*VLOOKUP(J62,$AV$2:$AW$41,2,FALSE))/(100*100)*'Formula Data'!$AB$22</f>
        <v>0.92473585869116548</v>
      </c>
      <c r="K40" s="9">
        <f ca="1">(VLOOKUP(K18,$AT$2:$AU$41,2,FALSE)*VLOOKUP(K62,$AV$2:$AW$41,2,FALSE))/(100*100)*'Formula Data'!$AB$22</f>
        <v>2.2712509264452656</v>
      </c>
      <c r="L40" s="9">
        <f ca="1">(VLOOKUP(L18,$AT$2:$AU$41,2,FALSE)*VLOOKUP(L62,$AV$2:$AW$41,2,FALSE))/(100*100)*'Formula Data'!$AB$22</f>
        <v>1.7572589307357813</v>
      </c>
      <c r="M40" s="9">
        <f ca="1">(VLOOKUP(M18,$AT$2:$AU$41,2,FALSE)*VLOOKUP(M62,$AV$2:$AW$41,2,FALSE))/(100*100)*'Formula Data'!$AB$22</f>
        <v>0.91165604057810123</v>
      </c>
      <c r="N40" s="9">
        <f ca="1">(VLOOKUP(N18,$AT$2:$AU$41,2,FALSE)*VLOOKUP(N62,$AV$2:$AW$41,2,FALSE))/(100*100)*'Formula Data'!$AB$22</f>
        <v>1.478017005592748</v>
      </c>
      <c r="O40" s="9">
        <f ca="1">(VLOOKUP(O18,$AT$2:$AU$41,2,FALSE)*VLOOKUP(O62,$AV$2:$AW$41,2,FALSE))/(100*100)*'Formula Data'!$AB$22</f>
        <v>0.85841130467953919</v>
      </c>
      <c r="P40" s="9">
        <f ca="1">(VLOOKUP(P18,$AT$2:$AU$41,2,FALSE)*VLOOKUP(P62,$AV$2:$AW$41,2,FALSE))/(100*100)*'Formula Data'!$AB$22</f>
        <v>1.9321587994568463</v>
      </c>
      <c r="Q40" s="9">
        <f ca="1">(VLOOKUP(Q18,$AT$2:$AU$41,2,FALSE)*VLOOKUP(Q62,$AV$2:$AW$41,2,FALSE))/(100*100)*'Formula Data'!$AB$22</f>
        <v>0.93966641354572622</v>
      </c>
      <c r="R40" s="9">
        <f ca="1">(VLOOKUP(R18,$AT$2:$AU$41,2,FALSE)*VLOOKUP(R62,$AV$2:$AW$41,2,FALSE))/(100*100)*'Formula Data'!$AB$22</f>
        <v>1.7076878095288006</v>
      </c>
      <c r="S40" s="9">
        <f ca="1">(VLOOKUP(S18,$AT$2:$AU$41,2,FALSE)*VLOOKUP(S62,$AV$2:$AW$41,2,FALSE))/(100*100)*'Formula Data'!$AB$22</f>
        <v>1.3721980209978268</v>
      </c>
      <c r="T40" s="9">
        <f ca="1">(VLOOKUP(T18,$AT$2:$AU$41,2,FALSE)*VLOOKUP(T62,$AV$2:$AW$41,2,FALSE))/(100*100)*'Formula Data'!$AB$22</f>
        <v>1.0110598616298776</v>
      </c>
      <c r="U40" s="9">
        <f ca="1">(VLOOKUP(U18,$AT$2:$AU$41,2,FALSE)*VLOOKUP(U62,$AV$2:$AW$41,2,FALSE))/(100*100)*'Formula Data'!$AB$22</f>
        <v>1.2692326651886692</v>
      </c>
      <c r="V40" s="9">
        <f ca="1">(VLOOKUP(V18,$AT$2:$AU$41,2,FALSE)*VLOOKUP(V62,$AV$2:$AW$41,2,FALSE))/(100*100)*'Formula Data'!$AB$22</f>
        <v>1.6511212502730728</v>
      </c>
      <c r="W40" s="9">
        <f ca="1">(VLOOKUP(W18,$AT$2:$AU$41,2,FALSE)*VLOOKUP(W62,$AV$2:$AW$41,2,FALSE))/(100*100)*'Formula Data'!$AB$22</f>
        <v>1.5204241739013762</v>
      </c>
      <c r="X40" s="9">
        <f ca="1">(VLOOKUP(X18,$AT$2:$AU$41,2,FALSE)*VLOOKUP(X62,$AV$2:$AW$41,2,FALSE))/(100*100)*'Formula Data'!$AB$22</f>
        <v>1.3813955419954447</v>
      </c>
      <c r="Y40" s="9">
        <f ca="1">(VLOOKUP(Y18,$AT$2:$AU$41,2,FALSE)*VLOOKUP(Y62,$AV$2:$AW$41,2,FALSE))/(100*100)*'Formula Data'!$AB$22</f>
        <v>0.84965161884530749</v>
      </c>
      <c r="Z40" s="83">
        <f ca="1">(VLOOKUP(Z18,$AT$2:$AU$41,2,FALSE)*VLOOKUP(Z62,$AV$2:$AW$41,2,FALSE))/(100*100)*'Formula Data'!$AB$22</f>
        <v>1.8474508847779418</v>
      </c>
      <c r="AA40" s="83">
        <f ca="1">(VLOOKUP(AA18,$AT$2:$AU$41,2,FALSE)*VLOOKUP(AA62,$AV$2:$AW$41,2,FALSE))/(100*100)*'Formula Data'!$AB$22</f>
        <v>1.4759645851223095</v>
      </c>
      <c r="AB40" s="84">
        <f ca="1">(VLOOKUP(AB18,$AT$2:$AU$41,2,FALSE)*VLOOKUP(AB62,$AV$2:$AW$41,2,FALSE))/(100*100)*'Formula Data'!$AB$22</f>
        <v>2.0498266733424324</v>
      </c>
      <c r="AC40" s="84">
        <f ca="1">(VLOOKUP(AC18,$AT$2:$AU$41,2,FALSE)*VLOOKUP(AC62,$AV$2:$AW$41,2,FALSE))/(100*100)*'Formula Data'!$AB$22</f>
        <v>1.1431629138168</v>
      </c>
      <c r="AD40" s="84">
        <f ca="1">(VLOOKUP(AD18,$AT$2:$AU$41,2,FALSE)*VLOOKUP(AD62,$AV$2:$AW$41,2,FALSE))/(100*100)*'Formula Data'!$AB$22</f>
        <v>1.4036992103584307</v>
      </c>
      <c r="AE40" s="84">
        <f ca="1">(VLOOKUP(AE18,$AT$2:$AU$41,2,FALSE)*VLOOKUP(AE62,$AV$2:$AW$41,2,FALSE))/(100*100)*'Formula Data'!$AB$22</f>
        <v>1.2934286178182197</v>
      </c>
      <c r="AF40" s="84">
        <f ca="1">(VLOOKUP(AF18,$AT$2:$AU$41,2,FALSE)*VLOOKUP(AF62,$AV$2:$AW$41,2,FALSE))/(100*100)*'Formula Data'!$AB$22</f>
        <v>0.98941634258688071</v>
      </c>
      <c r="AG40" s="84">
        <f ca="1">(VLOOKUP(AG18,$AT$2:$AU$41,2,FALSE)*VLOOKUP(AG62,$AV$2:$AW$41,2,FALSE))/(100*100)*'Formula Data'!$AB$22</f>
        <v>1.3618565544438301</v>
      </c>
      <c r="AH40" s="84">
        <f ca="1">(VLOOKUP(AH18,$AT$2:$AU$41,2,FALSE)*VLOOKUP(AH62,$AV$2:$AW$41,2,FALSE))/(100*100)*'Formula Data'!$AB$22</f>
        <v>1.1763468875173413</v>
      </c>
      <c r="AI40" s="84">
        <f ca="1">(VLOOKUP(AI18,$AT$2:$AU$41,2,FALSE)*VLOOKUP(AI62,$AV$2:$AW$41,2,FALSE))/(100*100)*'Formula Data'!$AB$22</f>
        <v>1.2823181218052375</v>
      </c>
      <c r="AJ40" s="84">
        <f ca="1">(VLOOKUP(AJ18,$AT$2:$AU$41,2,FALSE)*VLOOKUP(AJ62,$AV$2:$AW$41,2,FALSE))/(100*100)*'Formula Data'!$AB$22</f>
        <v>1.000385746606596</v>
      </c>
      <c r="AK40" s="9">
        <f ca="1">(VLOOKUP(AK18,$AT$2:$AU$41,2,FALSE)*VLOOKUP(AK62,$AV$2:$AW$41,2,FALSE))/(100*100)*'Formula Data'!$AB$22</f>
        <v>1.0663702428742365</v>
      </c>
      <c r="AL40" s="9">
        <f ca="1">(VLOOKUP(AL18,$AT$2:$AU$41,2,FALSE)*VLOOKUP(AL62,$AV$2:$AW$41,2,FALSE))/(100*100)*'Formula Data'!$AB$22</f>
        <v>1.2757650929828217</v>
      </c>
      <c r="AM40" s="9">
        <f ca="1">(VLOOKUP(AM18,$AT$2:$AU$41,2,FALSE)*VLOOKUP(AM62,$AV$2:$AW$41,2,FALSE))/(100*100)*'Formula Data'!$AB$22</f>
        <v>1.1037318716881608</v>
      </c>
      <c r="AN40" s="9">
        <f ca="1">IF(OR(Fixtures!$D$6&lt;=0,Fixtures!$D$6&gt;39),AVERAGE(B40:AM40),AVERAGE(OFFSET(A40,0,Fixtures!$D$6,1,38-Fixtures!$D$6+1)))</f>
        <v>1.1953318688681756</v>
      </c>
      <c r="AO40" s="41" t="str">
        <f t="shared" si="1"/>
        <v>TOT</v>
      </c>
      <c r="AP40" s="65">
        <f ca="1">AVERAGE(OFFSET(A40,0,Fixtures!$D$6,1,9))</f>
        <v>1.2055096463326216</v>
      </c>
      <c r="AQ40" s="65">
        <f ca="1">AVERAGE(OFFSET(A40,0,Fixtures!$D$6,1,6))</f>
        <v>1.2511776224216566</v>
      </c>
      <c r="AR40" s="65">
        <f ca="1">AVERAGE(OFFSET(A40,0,Fixtures!$D$6,1,3))</f>
        <v>1.228848056921177</v>
      </c>
      <c r="AS40" s="62"/>
      <c r="AT40" s="72" t="str">
        <f>CONCATENATE("@",Schedule!A20)</f>
        <v>@WHU</v>
      </c>
      <c r="AU40" s="3">
        <f ca="1">VLOOKUP(RIGHT(AT40,3),'Team Ratings'!$A$2:$H$21,7,FALSE)*(1+Fixtures!$D$3)</f>
        <v>100.06729839396496</v>
      </c>
      <c r="AV40" s="72" t="str">
        <f>CONCATENATE("@",Schedule!A20)</f>
        <v>@WHU</v>
      </c>
      <c r="AW40" s="3">
        <f ca="1">VLOOKUP(RIGHT(AV40,3),'Team Ratings'!$A$2:$H$21,4,FALSE)*(1-Fixtures!$D$3)</f>
        <v>116.93725886517113</v>
      </c>
      <c r="AY40" s="62"/>
      <c r="AZ40" s="62"/>
      <c r="BA40" s="66"/>
    </row>
    <row r="41" spans="1:53" x14ac:dyDescent="0.25">
      <c r="A41" s="41" t="str">
        <f t="shared" si="0"/>
        <v>WAT</v>
      </c>
      <c r="B41" s="9">
        <f ca="1">(VLOOKUP(B19,$AT$2:$AU$41,2,FALSE)*VLOOKUP(B63,$AV$2:$AW$41,2,FALSE))/(100*100)*'Formula Data'!$AB$22</f>
        <v>1.0801982438529367</v>
      </c>
      <c r="C41" s="9">
        <f ca="1">(VLOOKUP(C19,$AT$2:$AU$41,2,FALSE)*VLOOKUP(C63,$AV$2:$AW$41,2,FALSE))/(100*100)*'Formula Data'!$AB$22</f>
        <v>1.8774239617382387</v>
      </c>
      <c r="D41" s="9">
        <f ca="1">(VLOOKUP(D19,$AT$2:$AU$41,2,FALSE)*VLOOKUP(D63,$AV$2:$AW$41,2,FALSE))/(100*100)*'Formula Data'!$AB$22</f>
        <v>1.0570746958333819</v>
      </c>
      <c r="E41" s="9">
        <f ca="1">(VLOOKUP(E19,$AT$2:$AU$41,2,FALSE)*VLOOKUP(E63,$AV$2:$AW$41,2,FALSE))/(100*100)*'Formula Data'!$AB$22</f>
        <v>1.1392908643340616</v>
      </c>
      <c r="F41" s="9">
        <f ca="1">(VLOOKUP(F19,$AT$2:$AU$41,2,FALSE)*VLOOKUP(F63,$AV$2:$AW$41,2,FALSE))/(100*100)*'Formula Data'!$AB$22</f>
        <v>1.0687942105801234</v>
      </c>
      <c r="G41" s="9">
        <f ca="1">(VLOOKUP(G19,$AT$2:$AU$41,2,FALSE)*VLOOKUP(G63,$AV$2:$AW$41,2,FALSE))/(100*100)*'Formula Data'!$AB$22</f>
        <v>2.9484912962508165</v>
      </c>
      <c r="H41" s="9">
        <f ca="1">(VLOOKUP(H19,$AT$2:$AU$41,2,FALSE)*VLOOKUP(H63,$AV$2:$AW$41,2,FALSE))/(100*100)*'Formula Data'!$AB$22</f>
        <v>1.8244630638668884</v>
      </c>
      <c r="I41" s="9">
        <f ca="1">(VLOOKUP(I19,$AT$2:$AU$41,2,FALSE)*VLOOKUP(I63,$AV$2:$AW$41,2,FALSE))/(100*100)*'Formula Data'!$AB$22</f>
        <v>0.9739969821795621</v>
      </c>
      <c r="J41" s="9">
        <f ca="1">(VLOOKUP(J19,$AT$2:$AU$41,2,FALSE)*VLOOKUP(J63,$AV$2:$AW$41,2,FALSE))/(100*100)*'Formula Data'!$AB$22</f>
        <v>1.7202307030152473</v>
      </c>
      <c r="K41" s="9">
        <f ca="1">(VLOOKUP(K19,$AT$2:$AU$41,2,FALSE)*VLOOKUP(K63,$AV$2:$AW$41,2,FALSE))/(100*100)*'Formula Data'!$AB$22</f>
        <v>0.91711126018153588</v>
      </c>
      <c r="L41" s="9">
        <f ca="1">(VLOOKUP(L19,$AT$2:$AU$41,2,FALSE)*VLOOKUP(L63,$AV$2:$AW$41,2,FALSE))/(100*100)*'Formula Data'!$AB$22</f>
        <v>1.4660317838262074</v>
      </c>
      <c r="M41" s="9">
        <f ca="1">(VLOOKUP(M19,$AT$2:$AU$41,2,FALSE)*VLOOKUP(M63,$AV$2:$AW$41,2,FALSE))/(100*100)*'Formula Data'!$AB$22</f>
        <v>1.356025442220036</v>
      </c>
      <c r="N41" s="9">
        <f ca="1">(VLOOKUP(N19,$AT$2:$AU$41,2,FALSE)*VLOOKUP(N63,$AV$2:$AW$41,2,FALSE))/(100*100)*'Formula Data'!$AB$22</f>
        <v>1.0039227628751968</v>
      </c>
      <c r="O41" s="9">
        <f ca="1">(VLOOKUP(O19,$AT$2:$AU$41,2,FALSE)*VLOOKUP(O63,$AV$2:$AW$41,2,FALSE))/(100*100)*'Formula Data'!$AB$22</f>
        <v>1.7640283653018209</v>
      </c>
      <c r="P41" s="9">
        <f ca="1">(VLOOKUP(P19,$AT$2:$AU$41,2,FALSE)*VLOOKUP(P63,$AV$2:$AW$41,2,FALSE))/(100*100)*'Formula Data'!$AB$22</f>
        <v>2.0360932481150069</v>
      </c>
      <c r="Q41" s="9">
        <f ca="1">(VLOOKUP(Q19,$AT$2:$AU$41,2,FALSE)*VLOOKUP(Q63,$AV$2:$AW$41,2,FALSE))/(100*100)*'Formula Data'!$AB$22</f>
        <v>0.78938674462575931</v>
      </c>
      <c r="R41" s="9">
        <f ca="1">(VLOOKUP(R19,$AT$2:$AU$41,2,FALSE)*VLOOKUP(R63,$AV$2:$AW$41,2,FALSE))/(100*100)*'Formula Data'!$AB$22</f>
        <v>2.4265638022070521</v>
      </c>
      <c r="S41" s="9">
        <f ca="1">(VLOOKUP(S19,$AT$2:$AU$41,2,FALSE)*VLOOKUP(S63,$AV$2:$AW$41,2,FALSE))/(100*100)*'Formula Data'!$AB$22</f>
        <v>1.3818759645586995</v>
      </c>
      <c r="T41" s="9">
        <f ca="1">(VLOOKUP(T19,$AT$2:$AU$41,2,FALSE)*VLOOKUP(T63,$AV$2:$AW$41,2,FALSE))/(100*100)*'Formula Data'!$AB$22</f>
        <v>1.4549831462188521</v>
      </c>
      <c r="U41" s="9">
        <f ca="1">(VLOOKUP(U19,$AT$2:$AU$41,2,FALSE)*VLOOKUP(U63,$AV$2:$AW$41,2,FALSE))/(100*100)*'Formula Data'!$AB$22</f>
        <v>1.0556068089712545</v>
      </c>
      <c r="V41" s="9">
        <f ca="1">(VLOOKUP(V19,$AT$2:$AU$41,2,FALSE)*VLOOKUP(V63,$AV$2:$AW$41,2,FALSE))/(100*100)*'Formula Data'!$AB$22</f>
        <v>1.2213347782910573</v>
      </c>
      <c r="W41" s="9">
        <f ca="1">(VLOOKUP(W19,$AT$2:$AU$41,2,FALSE)*VLOOKUP(W63,$AV$2:$AW$41,2,FALSE))/(100*100)*'Formula Data'!$AB$22</f>
        <v>1.3700057096538996</v>
      </c>
      <c r="X41" s="9">
        <f ca="1">(VLOOKUP(X19,$AT$2:$AU$41,2,FALSE)*VLOOKUP(X63,$AV$2:$AW$41,2,FALSE))/(100*100)*'Formula Data'!$AB$22</f>
        <v>1.151559396233347</v>
      </c>
      <c r="Y41" s="9">
        <f ca="1">(VLOOKUP(Y19,$AT$2:$AU$41,2,FALSE)*VLOOKUP(Y63,$AV$2:$AW$41,2,FALSE))/(100*100)*'Formula Data'!$AB$22</f>
        <v>1.5768941220434789</v>
      </c>
      <c r="Z41" s="83">
        <f ca="1">(VLOOKUP(Z19,$AT$2:$AU$41,2,FALSE)*VLOOKUP(Z63,$AV$2:$AW$41,2,FALSE))/(100*100)*'Formula Data'!$AB$22</f>
        <v>1.2567879413289036</v>
      </c>
      <c r="AA41" s="83">
        <f ca="1">(VLOOKUP(AA19,$AT$2:$AU$41,2,FALSE)*VLOOKUP(AA63,$AV$2:$AW$41,2,FALSE))/(100*100)*'Formula Data'!$AB$22</f>
        <v>1.6136294753852516</v>
      </c>
      <c r="AB41" s="84">
        <f ca="1">(VLOOKUP(AB19,$AT$2:$AU$41,2,FALSE)*VLOOKUP(AB63,$AV$2:$AW$41,2,FALSE))/(100*100)*'Formula Data'!$AB$22</f>
        <v>2.0642838482913906</v>
      </c>
      <c r="AC41" s="84">
        <f ca="1">(VLOOKUP(AC19,$AT$2:$AU$41,2,FALSE)*VLOOKUP(AC63,$AV$2:$AW$41,2,FALSE))/(100*100)*'Formula Data'!$AB$22</f>
        <v>1.6243939502377784</v>
      </c>
      <c r="AD41" s="84">
        <f ca="1">(VLOOKUP(AD19,$AT$2:$AU$41,2,FALSE)*VLOOKUP(AD63,$AV$2:$AW$41,2,FALSE))/(100*100)*'Formula Data'!$AB$22</f>
        <v>1.1792073592557641</v>
      </c>
      <c r="AE41" s="84">
        <f ca="1">(VLOOKUP(AE19,$AT$2:$AU$41,2,FALSE)*VLOOKUP(AE63,$AV$2:$AW$41,2,FALSE))/(100*100)*'Formula Data'!$AB$22</f>
        <v>1.363004571052195</v>
      </c>
      <c r="AF41" s="84">
        <f ca="1">(VLOOKUP(AF19,$AT$2:$AU$41,2,FALSE)*VLOOKUP(AF63,$AV$2:$AW$41,2,FALSE))/(100*100)*'Formula Data'!$AB$22</f>
        <v>1.4996870902209731</v>
      </c>
      <c r="AG41" s="84">
        <f ca="1">(VLOOKUP(AG19,$AT$2:$AU$41,2,FALSE)*VLOOKUP(AG63,$AV$2:$AW$41,2,FALSE))/(100*100)*'Formula Data'!$AB$22</f>
        <v>1.1808784924747726</v>
      </c>
      <c r="AH41" s="84">
        <f ca="1">(VLOOKUP(AH19,$AT$2:$AU$41,2,FALSE)*VLOOKUP(AH63,$AV$2:$AW$41,2,FALSE))/(100*100)*'Formula Data'!$AB$22</f>
        <v>2.1899980968268036</v>
      </c>
      <c r="AI41" s="84">
        <f ca="1">(VLOOKUP(AI19,$AT$2:$AU$41,2,FALSE)*VLOOKUP(AI63,$AV$2:$AW$41,2,FALSE))/(100*100)*'Formula Data'!$AB$22</f>
        <v>0.90775256875886678</v>
      </c>
      <c r="AJ41" s="84">
        <f ca="1">(VLOOKUP(AJ19,$AT$2:$AU$41,2,FALSE)*VLOOKUP(AJ63,$AV$2:$AW$41,2,FALSE))/(100*100)*'Formula Data'!$AB$22</f>
        <v>0.76266578521536343</v>
      </c>
      <c r="AK41" s="9">
        <f ca="1">(VLOOKUP(AK19,$AT$2:$AU$41,2,FALSE)*VLOOKUP(AK63,$AV$2:$AW$41,2,FALSE))/(100*100)*'Formula Data'!$AB$22</f>
        <v>1.5790868913066574</v>
      </c>
      <c r="AL41" s="9">
        <f ca="1">(VLOOKUP(AL19,$AT$2:$AU$41,2,FALSE)*VLOOKUP(AL63,$AV$2:$AW$41,2,FALSE))/(100*100)*'Formula Data'!$AB$22</f>
        <v>1.9737834297216204</v>
      </c>
      <c r="AM41" s="9">
        <f ca="1">(VLOOKUP(AM19,$AT$2:$AU$41,2,FALSE)*VLOOKUP(AM63,$AV$2:$AW$41,2,FALSE))/(100*100)*'Formula Data'!$AB$22</f>
        <v>1.5965938207431474</v>
      </c>
      <c r="AN41" s="9">
        <f ca="1">IF(OR(Fixtures!$D$6&lt;=0,Fixtures!$D$6&gt;39),AVERAGE(B41:AM41),AVERAGE(OFFSET(A41,0,Fixtures!$D$6,1,38-Fixtures!$D$6+1)))</f>
        <v>1.4232658105576164</v>
      </c>
      <c r="AO41" s="41" t="str">
        <f t="shared" si="1"/>
        <v>WAT</v>
      </c>
      <c r="AP41" s="65">
        <f ca="1">AVERAGE(OFFSET(A41,0,Fixtures!$D$6,1,9))</f>
        <v>1.404007142759224</v>
      </c>
      <c r="AQ41" s="65">
        <f ca="1">AVERAGE(OFFSET(A41,0,Fixtures!$D$6,1,6))</f>
        <v>1.3867546964315627</v>
      </c>
      <c r="AR41" s="65">
        <f ca="1">AVERAGE(OFFSET(A41,0,Fixtures!$D$6,1,3))</f>
        <v>1.3472996735096441</v>
      </c>
      <c r="AS41" s="62"/>
      <c r="AT41" s="72" t="str">
        <f>CONCATENATE("@",Schedule!A21)</f>
        <v>@WOL</v>
      </c>
      <c r="AU41" s="3">
        <f ca="1">VLOOKUP(RIGHT(AT41,3),'Team Ratings'!$A$2:$H$21,7,FALSE)*(1+Fixtures!$D$3)</f>
        <v>115.61687379322352</v>
      </c>
      <c r="AV41" s="72" t="str">
        <f>CONCATENATE("@",Schedule!A21)</f>
        <v>@WOL</v>
      </c>
      <c r="AW41" s="3">
        <f ca="1">VLOOKUP(RIGHT(AV41,3),'Team Ratings'!$A$2:$H$21,4,FALSE)*(1-Fixtures!$D$3)</f>
        <v>70.342627857983004</v>
      </c>
      <c r="AY41" s="62"/>
      <c r="AZ41" s="62"/>
      <c r="BA41" s="66"/>
    </row>
    <row r="42" spans="1:53" x14ac:dyDescent="0.3">
      <c r="A42" s="41" t="str">
        <f t="shared" si="0"/>
        <v>WHU</v>
      </c>
      <c r="B42" s="9">
        <f ca="1">(VLOOKUP(B20,$AT$2:$AU$41,2,FALSE)*VLOOKUP(B64,$AV$2:$AW$41,2,FALSE))/(100*100)*'Formula Data'!$AB$22</f>
        <v>2.4596616728053657</v>
      </c>
      <c r="C42" s="9">
        <f ca="1">(VLOOKUP(C20,$AT$2:$AU$41,2,FALSE)*VLOOKUP(C64,$AV$2:$AW$41,2,FALSE))/(100*100)*'Formula Data'!$AB$22</f>
        <v>2.0108500836253911</v>
      </c>
      <c r="D42" s="9">
        <f ca="1">(VLOOKUP(D20,$AT$2:$AU$41,2,FALSE)*VLOOKUP(D64,$AV$2:$AW$41,2,FALSE))/(100*100)*'Formula Data'!$AB$22</f>
        <v>1.8391642763692695</v>
      </c>
      <c r="E42" s="9">
        <f ca="1">(VLOOKUP(E20,$AT$2:$AU$41,2,FALSE)*VLOOKUP(E64,$AV$2:$AW$41,2,FALSE))/(100*100)*'Formula Data'!$AB$22</f>
        <v>1.1312103284207367</v>
      </c>
      <c r="F42" s="9">
        <f ca="1">(VLOOKUP(F20,$AT$2:$AU$41,2,FALSE)*VLOOKUP(F64,$AV$2:$AW$41,2,FALSE))/(100*100)*'Formula Data'!$AB$22</f>
        <v>1.96507173768778</v>
      </c>
      <c r="G42" s="9">
        <f ca="1">(VLOOKUP(G20,$AT$2:$AU$41,2,FALSE)*VLOOKUP(G64,$AV$2:$AW$41,2,FALSE))/(100*100)*'Formula Data'!$AB$22</f>
        <v>1.7220467531614454</v>
      </c>
      <c r="H42" s="9">
        <f ca="1">(VLOOKUP(H20,$AT$2:$AU$41,2,FALSE)*VLOOKUP(H64,$AV$2:$AW$41,2,FALSE))/(100*100)*'Formula Data'!$AB$22</f>
        <v>1.7072544458616095</v>
      </c>
      <c r="I42" s="9">
        <f ca="1">(VLOOKUP(I20,$AT$2:$AU$41,2,FALSE)*VLOOKUP(I64,$AV$2:$AW$41,2,FALSE))/(100*100)*'Formula Data'!$AB$22</f>
        <v>0.98370687054071626</v>
      </c>
      <c r="J42" s="9">
        <f ca="1">(VLOOKUP(J20,$AT$2:$AU$41,2,FALSE)*VLOOKUP(J64,$AV$2:$AW$41,2,FALSE))/(100*100)*'Formula Data'!$AB$22</f>
        <v>2.3395817863083614</v>
      </c>
      <c r="K42" s="9">
        <f ca="1">(VLOOKUP(K20,$AT$2:$AU$41,2,FALSE)*VLOOKUP(K64,$AV$2:$AW$41,2,FALSE))/(100*100)*'Formula Data'!$AB$22</f>
        <v>1.2137618597968705</v>
      </c>
      <c r="L42" s="9">
        <f ca="1">(VLOOKUP(L20,$AT$2:$AU$41,2,FALSE)*VLOOKUP(L64,$AV$2:$AW$41,2,FALSE))/(100*100)*'Formula Data'!$AB$22</f>
        <v>0.95040812117812368</v>
      </c>
      <c r="M42" s="9">
        <f ca="1">(VLOOKUP(M20,$AT$2:$AU$41,2,FALSE)*VLOOKUP(M64,$AV$2:$AW$41,2,FALSE))/(100*100)*'Formula Data'!$AB$22</f>
        <v>1.8688589647030232</v>
      </c>
      <c r="N42" s="9">
        <f ca="1">(VLOOKUP(N20,$AT$2:$AU$41,2,FALSE)*VLOOKUP(N64,$AV$2:$AW$41,2,FALSE))/(100*100)*'Formula Data'!$AB$22</f>
        <v>1.4350340914927711</v>
      </c>
      <c r="O42" s="9">
        <f ca="1">(VLOOKUP(O20,$AT$2:$AU$41,2,FALSE)*VLOOKUP(O64,$AV$2:$AW$41,2,FALSE))/(100*100)*'Formula Data'!$AB$22</f>
        <v>2.729101025557453</v>
      </c>
      <c r="P42" s="9">
        <f ca="1">(VLOOKUP(P20,$AT$2:$AU$41,2,FALSE)*VLOOKUP(P64,$AV$2:$AW$41,2,FALSE))/(100*100)*'Formula Data'!$AB$22</f>
        <v>2.2735837195042983</v>
      </c>
      <c r="Q42" s="9">
        <f ca="1">(VLOOKUP(Q20,$AT$2:$AU$41,2,FALSE)*VLOOKUP(Q64,$AV$2:$AW$41,2,FALSE))/(100*100)*'Formula Data'!$AB$22</f>
        <v>1.3318949365437567</v>
      </c>
      <c r="R42" s="9">
        <f ca="1">(VLOOKUP(R20,$AT$2:$AU$41,2,FALSE)*VLOOKUP(R64,$AV$2:$AW$41,2,FALSE))/(100*100)*'Formula Data'!$AB$22</f>
        <v>2.198272056872189</v>
      </c>
      <c r="S42" s="91">
        <f ca="1">(VLOOKUP(S20,$AT$2:$AU$41,2,FALSE)*VLOOKUP(S64,$AV$2:$AW$41,2,FALSE))/(100*100)*'Formula Data'!$AB$22</f>
        <v>2.0242644054926955</v>
      </c>
      <c r="T42" s="9">
        <f ca="1">(VLOOKUP(T20,$AT$2:$AU$41,2,FALSE)*VLOOKUP(T64,$AV$2:$AW$41,2,FALSE))/(100*100)*'Formula Data'!$AB$22</f>
        <v>1.4694880411781071</v>
      </c>
      <c r="U42" s="9">
        <f ca="1">(VLOOKUP(U20,$AT$2:$AU$41,2,FALSE)*VLOOKUP(U64,$AV$2:$AW$41,2,FALSE))/(100*100)*'Formula Data'!$AB$22</f>
        <v>1.6985298654313035</v>
      </c>
      <c r="V42" s="9">
        <f ca="1">(VLOOKUP(V20,$AT$2:$AU$41,2,FALSE)*VLOOKUP(V64,$AV$2:$AW$41,2,FALSE))/(100*100)*'Formula Data'!$AB$22</f>
        <v>1.1428728108660362</v>
      </c>
      <c r="W42" s="9">
        <f ca="1">(VLOOKUP(W20,$AT$2:$AU$41,2,FALSE)*VLOOKUP(W64,$AV$2:$AW$41,2,FALSE))/(100*100)*'Formula Data'!$AB$22</f>
        <v>1.8131504325360659</v>
      </c>
      <c r="X42" s="9">
        <f ca="1">(VLOOKUP(X20,$AT$2:$AU$41,2,FALSE)*VLOOKUP(X64,$AV$2:$AW$41,2,FALSE))/(100*100)*'Formula Data'!$AB$22</f>
        <v>1.5661663197601428</v>
      </c>
      <c r="Y42" s="91">
        <f ca="1">(VLOOKUP(Y20,$AT$2:$AU$41,2,FALSE)*VLOOKUP(Y64,$AV$2:$AW$41,2,FALSE))/(100*100)*'Formula Data'!$AB$22</f>
        <v>2.537310045891207</v>
      </c>
      <c r="Z42" s="83">
        <f ca="1">(VLOOKUP(Z20,$AT$2:$AU$41,2,FALSE)*VLOOKUP(Z64,$AV$2:$AW$41,2,FALSE))/(100*100)*'Formula Data'!$AB$22</f>
        <v>1.3461062543277409</v>
      </c>
      <c r="AA42" s="83">
        <f ca="1">(VLOOKUP(AA20,$AT$2:$AU$41,2,FALSE)*VLOOKUP(AA64,$AV$2:$AW$41,2,FALSE))/(100*100)*'Formula Data'!$AB$22</f>
        <v>3.6743094124623363</v>
      </c>
      <c r="AB42" s="84">
        <f ca="1">(VLOOKUP(AB20,$AT$2:$AU$41,2,FALSE)*VLOOKUP(AB64,$AV$2:$AW$41,2,FALSE))/(100*100)*'Formula Data'!$AB$22</f>
        <v>3.0239011489458791</v>
      </c>
      <c r="AC42" s="84">
        <f ca="1">(VLOOKUP(AC20,$AT$2:$AU$41,2,FALSE)*VLOOKUP(AC64,$AV$2:$AW$41,2,FALSE))/(100*100)*'Formula Data'!$AB$22</f>
        <v>1.47157055046816</v>
      </c>
      <c r="AD42" s="84">
        <f ca="1">(VLOOKUP(AD20,$AT$2:$AU$41,2,FALSE)*VLOOKUP(AD64,$AV$2:$AW$41,2,FALSE))/(100*100)*'Formula Data'!$AB$22</f>
        <v>1.9896208311332666</v>
      </c>
      <c r="AE42" s="84">
        <f ca="1">(VLOOKUP(AE20,$AT$2:$AU$41,2,FALSE)*VLOOKUP(AE64,$AV$2:$AW$41,2,FALSE))/(100*100)*'Formula Data'!$AB$22</f>
        <v>1.5219857957012246</v>
      </c>
      <c r="AF42" s="84">
        <f ca="1">(VLOOKUP(AF20,$AT$2:$AU$41,2,FALSE)*VLOOKUP(AF64,$AV$2:$AW$41,2,FALSE))/(100*100)*'Formula Data'!$AB$22</f>
        <v>2.1436929021064852</v>
      </c>
      <c r="AG42" s="84">
        <f ca="1">(VLOOKUP(AG20,$AT$2:$AU$41,2,FALSE)*VLOOKUP(AG64,$AV$2:$AW$41,2,FALSE))/(100*100)*'Formula Data'!$AB$22</f>
        <v>1.8269188683483779</v>
      </c>
      <c r="AH42" s="84">
        <f ca="1">(VLOOKUP(AH20,$AT$2:$AU$41,2,FALSE)*VLOOKUP(AH64,$AV$2:$AW$41,2,FALSE))/(100*100)*'Formula Data'!$AB$22</f>
        <v>1.4197454649697898</v>
      </c>
      <c r="AI42" s="84">
        <f ca="1">(VLOOKUP(AI20,$AT$2:$AU$41,2,FALSE)*VLOOKUP(AI64,$AV$2:$AW$41,2,FALSE))/(100*100)*'Formula Data'!$AB$22</f>
        <v>1.2510543482722718</v>
      </c>
      <c r="AJ42" s="84">
        <f ca="1">(VLOOKUP(AJ20,$AT$2:$AU$41,2,FALSE)*VLOOKUP(AJ64,$AV$2:$AW$41,2,FALSE))/(100*100)*'Formula Data'!$AB$22</f>
        <v>1.6898327128260384</v>
      </c>
      <c r="AK42" s="9">
        <f ca="1">(VLOOKUP(AK20,$AT$2:$AU$41,2,FALSE)*VLOOKUP(AK64,$AV$2:$AW$41,2,FALSE))/(100*100)*'Formula Data'!$AB$22</f>
        <v>1.231176085833974</v>
      </c>
      <c r="AL42" s="9">
        <f ca="1">(VLOOKUP(AL20,$AT$2:$AU$41,2,FALSE)*VLOOKUP(AL64,$AV$2:$AW$41,2,FALSE))/(100*100)*'Formula Data'!$AB$22</f>
        <v>2.572440211512776</v>
      </c>
      <c r="AM42" s="9">
        <f ca="1">(VLOOKUP(AM20,$AT$2:$AU$41,2,FALSE)*VLOOKUP(AM64,$AV$2:$AW$41,2,FALSE))/(100*100)*'Formula Data'!$AB$22</f>
        <v>1.3154612458901669</v>
      </c>
      <c r="AN42" s="9">
        <f ca="1">IF(OR(Fixtures!$D$6&lt;=0,Fixtures!$D$6&gt;39),AVERAGE(B42:AM42),AVERAGE(OFFSET(A42,0,Fixtures!$D$6,1,38-Fixtures!$D$6+1)))</f>
        <v>1.6961928466594371</v>
      </c>
      <c r="AO42" s="41" t="str">
        <f t="shared" si="1"/>
        <v>WHU</v>
      </c>
      <c r="AP42" s="65">
        <f ca="1">AVERAGE(OFFSET(A42,0,Fixtures!$D$6,1,9))</f>
        <v>1.7384963578560226</v>
      </c>
      <c r="AQ42" s="65">
        <f ca="1">AVERAGE(OFFSET(A42,0,Fixtures!$D$6,1,6))</f>
        <v>1.692169701755236</v>
      </c>
      <c r="AR42" s="65">
        <f ca="1">AVERAGE(OFFSET(A42,0,Fixtures!$D$6,1,3))</f>
        <v>1.8850998429803256</v>
      </c>
      <c r="AS42" s="62"/>
      <c r="AY42" s="62"/>
      <c r="AZ42" s="62"/>
      <c r="BA42" s="66"/>
    </row>
    <row r="43" spans="1:53" x14ac:dyDescent="0.3">
      <c r="A43" s="41" t="str">
        <f t="shared" si="0"/>
        <v>WOL</v>
      </c>
      <c r="B43" s="9">
        <f ca="1">(VLOOKUP(B21,$AT$2:$AU$41,2,FALSE)*VLOOKUP(B65,$AV$2:$AW$41,2,FALSE))/(100*100)*'Formula Data'!$AB$22</f>
        <v>1.5262975894127633</v>
      </c>
      <c r="C43" s="9">
        <f ca="1">(VLOOKUP(C21,$AT$2:$AU$41,2,FALSE)*VLOOKUP(C65,$AV$2:$AW$41,2,FALSE))/(100*100)*'Formula Data'!$AB$22</f>
        <v>1.0358827895166449</v>
      </c>
      <c r="D43" s="9">
        <f ca="1">(VLOOKUP(D21,$AT$2:$AU$41,2,FALSE)*VLOOKUP(D65,$AV$2:$AW$41,2,FALSE))/(100*100)*'Formula Data'!$AB$22</f>
        <v>0.7525612563921551</v>
      </c>
      <c r="E43" s="9">
        <f ca="1">(VLOOKUP(E21,$AT$2:$AU$41,2,FALSE)*VLOOKUP(E65,$AV$2:$AW$41,2,FALSE))/(100*100)*'Formula Data'!$AB$22</f>
        <v>1.4073558122938079</v>
      </c>
      <c r="F43" s="9">
        <f ca="1">(VLOOKUP(F21,$AT$2:$AU$41,2,FALSE)*VLOOKUP(F65,$AV$2:$AW$41,2,FALSE))/(100*100)*'Formula Data'!$AB$22</f>
        <v>1.0989677313295838</v>
      </c>
      <c r="G43" s="9">
        <f ca="1">(VLOOKUP(G21,$AT$2:$AU$41,2,FALSE)*VLOOKUP(G65,$AV$2:$AW$41,2,FALSE))/(100*100)*'Formula Data'!$AB$22</f>
        <v>0.88395821336577673</v>
      </c>
      <c r="H43" s="9">
        <f ca="1">(VLOOKUP(H21,$AT$2:$AU$41,2,FALSE)*VLOOKUP(H65,$AV$2:$AW$41,2,FALSE))/(100*100)*'Formula Data'!$AB$22</f>
        <v>0.74060365424951624</v>
      </c>
      <c r="I43" s="9">
        <f ca="1">(VLOOKUP(I21,$AT$2:$AU$41,2,FALSE)*VLOOKUP(I65,$AV$2:$AW$41,2,FALSE))/(100*100)*'Formula Data'!$AB$22</f>
        <v>2.2102500276146189</v>
      </c>
      <c r="J43" s="9">
        <f ca="1">(VLOOKUP(J21,$AT$2:$AU$41,2,FALSE)*VLOOKUP(J65,$AV$2:$AW$41,2,FALSE))/(100*100)*'Formula Data'!$AB$22</f>
        <v>0.88521092937282686</v>
      </c>
      <c r="K43" s="9">
        <f ca="1">(VLOOKUP(K21,$AT$2:$AU$41,2,FALSE)*VLOOKUP(K65,$AV$2:$AW$41,2,FALSE))/(100*100)*'Formula Data'!$AB$22</f>
        <v>0.85403598360876309</v>
      </c>
      <c r="L43" s="9">
        <f ca="1">(VLOOKUP(L21,$AT$2:$AU$41,2,FALSE)*VLOOKUP(L65,$AV$2:$AW$41,2,FALSE))/(100*100)*'Formula Data'!$AB$22</f>
        <v>1.1968397332134044</v>
      </c>
      <c r="M43" s="9">
        <f ca="1">(VLOOKUP(M21,$AT$2:$AU$41,2,FALSE)*VLOOKUP(M65,$AV$2:$AW$41,2,FALSE))/(100*100)*'Formula Data'!$AB$22</f>
        <v>0.79130468577120838</v>
      </c>
      <c r="N43" s="9">
        <f ca="1">(VLOOKUP(N21,$AT$2:$AU$41,2,FALSE)*VLOOKUP(N65,$AV$2:$AW$41,2,FALSE))/(100*100)*'Formula Data'!$AB$22</f>
        <v>1.0269846010551467</v>
      </c>
      <c r="O43" s="9">
        <f ca="1">(VLOOKUP(O21,$AT$2:$AU$41,2,FALSE)*VLOOKUP(O65,$AV$2:$AW$41,2,FALSE))/(100*100)*'Formula Data'!$AB$22</f>
        <v>0.73012827254952994</v>
      </c>
      <c r="P43" s="9">
        <f ca="1">(VLOOKUP(P21,$AT$2:$AU$41,2,FALSE)*VLOOKUP(P65,$AV$2:$AW$41,2,FALSE))/(100*100)*'Formula Data'!$AB$22</f>
        <v>0.79240504410758128</v>
      </c>
      <c r="Q43" s="9">
        <f ca="1">(VLOOKUP(Q21,$AT$2:$AU$41,2,FALSE)*VLOOKUP(Q65,$AV$2:$AW$41,2,FALSE))/(100*100)*'Formula Data'!$AB$22</f>
        <v>1.2096100120984132</v>
      </c>
      <c r="R43" s="9">
        <f ca="1">(VLOOKUP(R21,$AT$2:$AU$41,2,FALSE)*VLOOKUP(R65,$AV$2:$AW$41,2,FALSE))/(100*100)*'Formula Data'!$AB$22</f>
        <v>0.86323272873860868</v>
      </c>
      <c r="S43" s="9">
        <f ca="1">(VLOOKUP(S21,$AT$2:$AU$41,2,FALSE)*VLOOKUP(S65,$AV$2:$AW$41,2,FALSE))/(100*100)*'Formula Data'!$AB$22</f>
        <v>1.0165047035831589</v>
      </c>
      <c r="T43" s="9">
        <f ca="1">(VLOOKUP(T21,$AT$2:$AU$41,2,FALSE)*VLOOKUP(T65,$AV$2:$AW$41,2,FALSE))/(100*100)*'Formula Data'!$AB$22</f>
        <v>1.4795888614610258</v>
      </c>
      <c r="U43" s="9">
        <f ca="1">(VLOOKUP(U21,$AT$2:$AU$41,2,FALSE)*VLOOKUP(U65,$AV$2:$AW$41,2,FALSE))/(100*100)*'Formula Data'!$AB$22</f>
        <v>1.8190023886645168</v>
      </c>
      <c r="V43" s="9">
        <f ca="1">(VLOOKUP(V21,$AT$2:$AU$41,2,FALSE)*VLOOKUP(V65,$AV$2:$AW$41,2,FALSE))/(100*100)*'Formula Data'!$AB$22</f>
        <v>1.1063338538789069</v>
      </c>
      <c r="W43" s="9">
        <f ca="1">(VLOOKUP(W21,$AT$2:$AU$41,2,FALSE)*VLOOKUP(W65,$AV$2:$AW$41,2,FALSE))/(100*100)*'Formula Data'!$AB$22</f>
        <v>0.57171003861413061</v>
      </c>
      <c r="X43" s="9">
        <f ca="1">(VLOOKUP(X21,$AT$2:$AU$41,2,FALSE)*VLOOKUP(X65,$AV$2:$AW$41,2,FALSE))/(100*100)*'Formula Data'!$AB$22</f>
        <v>1.3223521290631119</v>
      </c>
      <c r="Y43" s="9">
        <f ca="1">(VLOOKUP(Y21,$AT$2:$AU$41,2,FALSE)*VLOOKUP(Y65,$AV$2:$AW$41,2,FALSE))/(100*100)*'Formula Data'!$AB$22</f>
        <v>1.217679284973767</v>
      </c>
      <c r="Z43" s="83">
        <f ca="1">(VLOOKUP(Z21,$AT$2:$AU$41,2,FALSE)*VLOOKUP(Z65,$AV$2:$AW$41,2,FALSE))/(100*100)*'Formula Data'!$AB$22</f>
        <v>1.5474298460680744</v>
      </c>
      <c r="AA43" s="83">
        <f ca="1">(VLOOKUP(AA21,$AT$2:$AU$41,2,FALSE)*VLOOKUP(AA65,$AV$2:$AW$41,2,FALSE))/(100*100)*'Formula Data'!$AB$22</f>
        <v>1.0217364028300315</v>
      </c>
      <c r="AB43" s="84">
        <f ca="1">(VLOOKUP(AB21,$AT$2:$AU$41,2,FALSE)*VLOOKUP(AB65,$AV$2:$AW$41,2,FALSE))/(100*100)*'Formula Data'!$AB$22</f>
        <v>0.68047009082839571</v>
      </c>
      <c r="AC43" s="84">
        <f ca="1">(VLOOKUP(AC21,$AT$2:$AU$41,2,FALSE)*VLOOKUP(AC65,$AV$2:$AW$41,2,FALSE))/(100*100)*'Formula Data'!$AB$22</f>
        <v>1.2895204960169342</v>
      </c>
      <c r="AD43" s="84">
        <f ca="1">(VLOOKUP(AD21,$AT$2:$AU$41,2,FALSE)*VLOOKUP(AD65,$AV$2:$AW$41,2,FALSE))/(100*100)*'Formula Data'!$AB$22</f>
        <v>0.80973893371877226</v>
      </c>
      <c r="AE43" s="84">
        <f ca="1">(VLOOKUP(AE21,$AT$2:$AU$41,2,FALSE)*VLOOKUP(AE65,$AV$2:$AW$41,2,FALSE))/(100*100)*'Formula Data'!$AB$22</f>
        <v>1.1837161770002143</v>
      </c>
      <c r="AF43" s="84">
        <f ca="1">(VLOOKUP(AF21,$AT$2:$AU$41,2,FALSE)*VLOOKUP(AF65,$AV$2:$AW$41,2,FALSE))/(100*100)*'Formula Data'!$AB$22</f>
        <v>0.68748555938402389</v>
      </c>
      <c r="AG43" s="84">
        <f ca="1">(VLOOKUP(AG21,$AT$2:$AU$41,2,FALSE)*VLOOKUP(AG65,$AV$2:$AW$41,2,FALSE))/(100*100)*'Formula Data'!$AB$22</f>
        <v>1.1820724318310643</v>
      </c>
      <c r="AH43" s="84">
        <f ca="1">(VLOOKUP(AH21,$AT$2:$AU$41,2,FALSE)*VLOOKUP(AH65,$AV$2:$AW$41,2,FALSE))/(100*100)*'Formula Data'!$AB$22</f>
        <v>0.80119023463046068</v>
      </c>
      <c r="AI43" s="84">
        <f ca="1">(VLOOKUP(AI21,$AT$2:$AU$41,2,FALSE)*VLOOKUP(AI65,$AV$2:$AW$41,2,FALSE))/(100*100)*'Formula Data'!$AB$22</f>
        <v>1.0906854441789275</v>
      </c>
      <c r="AJ43" s="84">
        <f ca="1">(VLOOKUP(AJ21,$AT$2:$AU$41,2,FALSE)*VLOOKUP(AJ65,$AV$2:$AW$41,2,FALSE))/(100*100)*'Formula Data'!$AB$22</f>
        <v>0.9421142214528796</v>
      </c>
      <c r="AK43" s="9">
        <f ca="1">(VLOOKUP(AK21,$AT$2:$AU$41,2,FALSE)*VLOOKUP(AK65,$AV$2:$AW$41,2,FALSE))/(100*100)*'Formula Data'!$AB$22</f>
        <v>1.1241964447339603</v>
      </c>
      <c r="AL43" s="9">
        <f ca="1">(VLOOKUP(AL21,$AT$2:$AU$41,2,FALSE)*VLOOKUP(AL65,$AV$2:$AW$41,2,FALSE))/(100*100)*'Formula Data'!$AB$22</f>
        <v>0.59174062217047851</v>
      </c>
      <c r="AM43" s="9">
        <f ca="1">(VLOOKUP(AM21,$AT$2:$AU$41,2,FALSE)*VLOOKUP(AM65,$AV$2:$AW$41,2,FALSE))/(100*100)*'Formula Data'!$AB$22</f>
        <v>1.6416678455664155</v>
      </c>
      <c r="AN43" s="9">
        <f ca="1">IF(OR(Fixtures!$D$6&lt;=0,Fixtures!$D$6&gt;39),AVERAGE(B43:AM43),AVERAGE(OFFSET(A43,0,Fixtures!$D$6,1,38-Fixtures!$D$6+1)))</f>
        <v>1.0054607914667195</v>
      </c>
      <c r="AO43" s="41" t="str">
        <f t="shared" si="1"/>
        <v>WOL</v>
      </c>
      <c r="AP43" s="65">
        <f ca="1">AVERAGE(OFFSET(A43,0,Fixtures!$D$6,1,9))</f>
        <v>0.93477111878897567</v>
      </c>
      <c r="AQ43" s="65">
        <f ca="1">AVERAGE(OFFSET(A43,0,Fixtures!$D$6,1,6))</f>
        <v>0.95914813012391031</v>
      </c>
      <c r="AR43" s="65">
        <f ca="1">AVERAGE(OFFSET(A43,0,Fixtures!$D$6,1,3))</f>
        <v>0.89364689003433673</v>
      </c>
      <c r="AS43" s="62"/>
      <c r="AY43" s="62"/>
      <c r="AZ43" s="62"/>
      <c r="BA43" s="66"/>
    </row>
    <row r="44" spans="1:53" x14ac:dyDescent="0.3">
      <c r="X44" s="62"/>
      <c r="Y44" s="62"/>
      <c r="Z44" s="87"/>
      <c r="AA44" s="88"/>
      <c r="AB44" s="88"/>
      <c r="AC44" s="88"/>
      <c r="AD44" s="88"/>
      <c r="AE44" s="88"/>
      <c r="AF44" s="89"/>
      <c r="AG44" s="89"/>
      <c r="AH44" s="89"/>
      <c r="AI44" s="89"/>
      <c r="AJ44" s="89"/>
      <c r="AK44" s="34"/>
      <c r="AL44" s="34"/>
      <c r="AM44" s="34"/>
      <c r="AY44" s="62"/>
    </row>
    <row r="45" spans="1:53" x14ac:dyDescent="0.3">
      <c r="A45" s="59" t="s">
        <v>0</v>
      </c>
      <c r="B45" s="59">
        <v>1</v>
      </c>
      <c r="C45" s="59">
        <v>2</v>
      </c>
      <c r="D45" s="59">
        <v>3</v>
      </c>
      <c r="E45" s="59">
        <v>4</v>
      </c>
      <c r="F45" s="59">
        <v>5</v>
      </c>
      <c r="G45" s="59">
        <v>6</v>
      </c>
      <c r="H45" s="59">
        <v>7</v>
      </c>
      <c r="I45" s="59">
        <v>8</v>
      </c>
      <c r="J45" s="59">
        <v>9</v>
      </c>
      <c r="K45" s="59">
        <v>10</v>
      </c>
      <c r="L45" s="59">
        <v>11</v>
      </c>
      <c r="M45" s="59">
        <v>12</v>
      </c>
      <c r="N45" s="59">
        <v>13</v>
      </c>
      <c r="O45" s="59">
        <v>14</v>
      </c>
      <c r="P45" s="59">
        <v>15</v>
      </c>
      <c r="Q45" s="59">
        <v>16</v>
      </c>
      <c r="R45" s="59">
        <v>17</v>
      </c>
      <c r="S45" s="59">
        <v>18</v>
      </c>
      <c r="T45" s="59">
        <v>19</v>
      </c>
      <c r="U45" s="59">
        <v>20</v>
      </c>
      <c r="V45" s="59">
        <v>21</v>
      </c>
      <c r="W45" s="59">
        <v>22</v>
      </c>
      <c r="X45" s="59">
        <v>23</v>
      </c>
      <c r="Y45" s="59">
        <v>24</v>
      </c>
      <c r="Z45" s="59">
        <v>25</v>
      </c>
      <c r="AA45" s="59">
        <v>26</v>
      </c>
      <c r="AB45" s="59">
        <v>27</v>
      </c>
      <c r="AC45" s="59">
        <v>28</v>
      </c>
      <c r="AD45" s="59">
        <v>29</v>
      </c>
      <c r="AE45" s="59">
        <v>30</v>
      </c>
      <c r="AF45" s="33">
        <v>31</v>
      </c>
      <c r="AG45" s="33">
        <v>32</v>
      </c>
      <c r="AH45" s="33">
        <v>33</v>
      </c>
      <c r="AI45" s="33">
        <v>34</v>
      </c>
      <c r="AJ45" s="33">
        <v>35</v>
      </c>
      <c r="AK45" s="33">
        <v>36</v>
      </c>
      <c r="AL45" s="33">
        <v>37</v>
      </c>
      <c r="AM45" s="33">
        <v>38</v>
      </c>
      <c r="AP45" s="66"/>
    </row>
    <row r="46" spans="1:53" x14ac:dyDescent="0.3">
      <c r="A46" s="41" t="str">
        <f>$A24</f>
        <v>ARS</v>
      </c>
      <c r="B46" s="73" t="str">
        <f t="shared" ref="B46:AM52" si="2">IF(IFERROR(FIND("@",B2),0), $A46, CONCATENATE("@", $A46))</f>
        <v>ARS</v>
      </c>
      <c r="C46" s="73" t="str">
        <f t="shared" si="2"/>
        <v>@ARS</v>
      </c>
      <c r="D46" s="73" t="str">
        <f t="shared" si="2"/>
        <v>ARS</v>
      </c>
      <c r="E46" s="73" t="str">
        <f t="shared" si="2"/>
        <v>@ARS</v>
      </c>
      <c r="F46" s="73" t="str">
        <f t="shared" si="2"/>
        <v>ARS</v>
      </c>
      <c r="G46" s="73" t="str">
        <f t="shared" si="2"/>
        <v>@ARS</v>
      </c>
      <c r="H46" s="73" t="str">
        <f t="shared" si="2"/>
        <v>ARS</v>
      </c>
      <c r="I46" s="73" t="str">
        <f t="shared" si="2"/>
        <v>@ARS</v>
      </c>
      <c r="J46" s="73" t="str">
        <f t="shared" si="2"/>
        <v>ARS</v>
      </c>
      <c r="K46" s="73" t="str">
        <f t="shared" si="2"/>
        <v>@ARS</v>
      </c>
      <c r="L46" s="73" t="str">
        <f t="shared" si="2"/>
        <v>@ARS</v>
      </c>
      <c r="M46" s="73" t="str">
        <f t="shared" si="2"/>
        <v>ARS</v>
      </c>
      <c r="N46" s="73" t="str">
        <f t="shared" si="2"/>
        <v>@ARS</v>
      </c>
      <c r="O46" s="73" t="str">
        <f t="shared" si="2"/>
        <v>ARS</v>
      </c>
      <c r="P46" s="73" t="str">
        <f t="shared" si="2"/>
        <v>@ARS</v>
      </c>
      <c r="Q46" s="73" t="str">
        <f t="shared" si="2"/>
        <v>ARS</v>
      </c>
      <c r="R46" s="73" t="str">
        <f t="shared" si="2"/>
        <v>@ARS</v>
      </c>
      <c r="S46" s="73" t="str">
        <f t="shared" si="2"/>
        <v>ARS</v>
      </c>
      <c r="T46" s="73" t="str">
        <f t="shared" si="2"/>
        <v>ARS</v>
      </c>
      <c r="U46" s="73" t="str">
        <f t="shared" si="2"/>
        <v>@ARS</v>
      </c>
      <c r="V46" s="73" t="str">
        <f t="shared" si="2"/>
        <v>@ARS</v>
      </c>
      <c r="W46" s="73" t="str">
        <f t="shared" si="2"/>
        <v>ARS</v>
      </c>
      <c r="X46" s="73" t="str">
        <f t="shared" si="2"/>
        <v>@ARS</v>
      </c>
      <c r="Y46" s="73" t="str">
        <f t="shared" si="2"/>
        <v>ARS</v>
      </c>
      <c r="Z46" s="73" t="str">
        <f t="shared" si="2"/>
        <v>ARS</v>
      </c>
      <c r="AA46" s="73" t="str">
        <f t="shared" si="2"/>
        <v>@ARS</v>
      </c>
      <c r="AB46" s="73" t="str">
        <f t="shared" si="2"/>
        <v>@ARS</v>
      </c>
      <c r="AC46" s="73" t="str">
        <f t="shared" si="2"/>
        <v>ARS</v>
      </c>
      <c r="AD46" s="73" t="str">
        <f t="shared" si="2"/>
        <v>@ARS</v>
      </c>
      <c r="AE46" s="73" t="str">
        <f t="shared" si="2"/>
        <v>ARS</v>
      </c>
      <c r="AF46" s="73" t="str">
        <f t="shared" si="2"/>
        <v>ARS</v>
      </c>
      <c r="AG46" s="73" t="str">
        <f t="shared" si="2"/>
        <v>@ARS</v>
      </c>
      <c r="AH46" s="73" t="str">
        <f t="shared" si="2"/>
        <v>ARS</v>
      </c>
      <c r="AI46" s="73" t="str">
        <f t="shared" si="2"/>
        <v>@ARS</v>
      </c>
      <c r="AJ46" s="73" t="str">
        <f t="shared" si="2"/>
        <v>ARS</v>
      </c>
      <c r="AK46" s="73" t="str">
        <f t="shared" si="2"/>
        <v>@ARS</v>
      </c>
      <c r="AL46" s="73" t="str">
        <f t="shared" si="2"/>
        <v>ARS</v>
      </c>
      <c r="AM46" s="73" t="str">
        <f t="shared" si="2"/>
        <v>@ARS</v>
      </c>
      <c r="AP46" s="66"/>
    </row>
    <row r="47" spans="1:53" x14ac:dyDescent="0.3">
      <c r="A47" s="41" t="str">
        <f t="shared" ref="A47:A65" si="3">$A25</f>
        <v>AVL</v>
      </c>
      <c r="B47" s="73" t="str">
        <f t="shared" si="2"/>
        <v>AVL</v>
      </c>
      <c r="C47" s="73" t="str">
        <f t="shared" si="2"/>
        <v>@AVL</v>
      </c>
      <c r="D47" s="73" t="str">
        <f t="shared" si="2"/>
        <v>@AVL</v>
      </c>
      <c r="E47" s="73" t="str">
        <f t="shared" si="2"/>
        <v>AVL</v>
      </c>
      <c r="F47" s="73" t="str">
        <f t="shared" si="2"/>
        <v>@AVL</v>
      </c>
      <c r="G47" s="73" t="str">
        <f t="shared" si="2"/>
        <v>AVL</v>
      </c>
      <c r="H47" s="73" t="str">
        <f t="shared" si="2"/>
        <v>@AVL</v>
      </c>
      <c r="I47" s="73" t="str">
        <f t="shared" si="2"/>
        <v>AVL</v>
      </c>
      <c r="J47" s="73" t="str">
        <f t="shared" si="2"/>
        <v>@AVL</v>
      </c>
      <c r="K47" s="73" t="str">
        <f t="shared" si="2"/>
        <v>AVL</v>
      </c>
      <c r="L47" s="73" t="str">
        <f t="shared" si="2"/>
        <v>@AVL</v>
      </c>
      <c r="M47" s="73" t="str">
        <f t="shared" si="2"/>
        <v>AVL</v>
      </c>
      <c r="N47" s="73" t="str">
        <f t="shared" si="2"/>
        <v>@AVL</v>
      </c>
      <c r="O47" s="73" t="str">
        <f t="shared" si="2"/>
        <v>AVL</v>
      </c>
      <c r="P47" s="73" t="str">
        <f t="shared" si="2"/>
        <v>AVL</v>
      </c>
      <c r="Q47" s="73" t="str">
        <f t="shared" si="2"/>
        <v>@AVL</v>
      </c>
      <c r="R47" s="73" t="str">
        <f t="shared" si="2"/>
        <v>AVL</v>
      </c>
      <c r="S47" s="73" t="str">
        <f t="shared" si="2"/>
        <v>@AVL</v>
      </c>
      <c r="T47" s="73" t="str">
        <f t="shared" si="2"/>
        <v>@AVL</v>
      </c>
      <c r="U47" s="73" t="str">
        <f t="shared" si="2"/>
        <v>AVL</v>
      </c>
      <c r="V47" s="73" t="str">
        <f t="shared" si="2"/>
        <v>AVL</v>
      </c>
      <c r="W47" s="73" t="str">
        <f t="shared" si="2"/>
        <v>@AVL</v>
      </c>
      <c r="X47" s="73" t="str">
        <f t="shared" si="2"/>
        <v>AVL</v>
      </c>
      <c r="Y47" s="73" t="str">
        <f t="shared" si="2"/>
        <v>@AVL</v>
      </c>
      <c r="Z47" s="73" t="str">
        <f t="shared" si="2"/>
        <v>AVL</v>
      </c>
      <c r="AA47" s="73" t="str">
        <f t="shared" si="2"/>
        <v>@AVL</v>
      </c>
      <c r="AB47" s="73" t="str">
        <f t="shared" si="2"/>
        <v>AVL</v>
      </c>
      <c r="AC47" s="73" t="str">
        <f t="shared" si="2"/>
        <v>@AVL</v>
      </c>
      <c r="AD47" s="73" t="str">
        <f t="shared" si="2"/>
        <v>AVL</v>
      </c>
      <c r="AE47" s="73" t="str">
        <f t="shared" si="2"/>
        <v>@AVL</v>
      </c>
      <c r="AF47" s="73" t="str">
        <f t="shared" si="2"/>
        <v>AVL</v>
      </c>
      <c r="AG47" s="73" t="str">
        <f t="shared" si="2"/>
        <v>@AVL</v>
      </c>
      <c r="AH47" s="73" t="str">
        <f t="shared" si="2"/>
        <v>AVL</v>
      </c>
      <c r="AI47" s="73" t="str">
        <f t="shared" si="2"/>
        <v>@AVL</v>
      </c>
      <c r="AJ47" s="73" t="str">
        <f t="shared" si="2"/>
        <v>@AVL</v>
      </c>
      <c r="AK47" s="73" t="str">
        <f t="shared" si="2"/>
        <v>AVL</v>
      </c>
      <c r="AL47" s="73" t="str">
        <f t="shared" si="2"/>
        <v>@AVL</v>
      </c>
      <c r="AM47" s="73" t="str">
        <f t="shared" si="2"/>
        <v>AVL</v>
      </c>
      <c r="AP47" s="66"/>
    </row>
    <row r="48" spans="1:53" x14ac:dyDescent="0.3">
      <c r="A48" s="41" t="str">
        <f t="shared" si="3"/>
        <v>BOU</v>
      </c>
      <c r="B48" s="73" t="str">
        <f t="shared" si="2"/>
        <v>@BOU</v>
      </c>
      <c r="C48" s="73" t="str">
        <f t="shared" si="2"/>
        <v>BOU</v>
      </c>
      <c r="D48" s="73" t="str">
        <f t="shared" si="2"/>
        <v>@BOU</v>
      </c>
      <c r="E48" s="73" t="str">
        <f t="shared" si="2"/>
        <v>BOU</v>
      </c>
      <c r="F48" s="73" t="str">
        <f t="shared" si="2"/>
        <v>@BOU</v>
      </c>
      <c r="G48" s="73" t="str">
        <f t="shared" si="2"/>
        <v>BOU</v>
      </c>
      <c r="H48" s="73" t="str">
        <f t="shared" si="2"/>
        <v>@BOU</v>
      </c>
      <c r="I48" s="73" t="str">
        <f t="shared" si="2"/>
        <v>BOU</v>
      </c>
      <c r="J48" s="73" t="str">
        <f t="shared" si="2"/>
        <v>@BOU</v>
      </c>
      <c r="K48" s="73" t="str">
        <f t="shared" si="2"/>
        <v>BOU</v>
      </c>
      <c r="L48" s="73" t="str">
        <f t="shared" si="2"/>
        <v>@BOU</v>
      </c>
      <c r="M48" s="73" t="str">
        <f t="shared" si="2"/>
        <v>BOU</v>
      </c>
      <c r="N48" s="73" t="str">
        <f t="shared" si="2"/>
        <v>@BOU</v>
      </c>
      <c r="O48" s="73" t="str">
        <f t="shared" si="2"/>
        <v>BOU</v>
      </c>
      <c r="P48" s="73" t="str">
        <f t="shared" si="2"/>
        <v>BOU</v>
      </c>
      <c r="Q48" s="73" t="str">
        <f t="shared" si="2"/>
        <v>@BOU</v>
      </c>
      <c r="R48" s="73" t="str">
        <f t="shared" si="2"/>
        <v>BOU</v>
      </c>
      <c r="S48" s="73" t="str">
        <f t="shared" si="2"/>
        <v>@BOU</v>
      </c>
      <c r="T48" s="73" t="str">
        <f t="shared" si="2"/>
        <v>@BOU</v>
      </c>
      <c r="U48" s="73" t="str">
        <f t="shared" si="2"/>
        <v>BOU</v>
      </c>
      <c r="V48" s="73" t="str">
        <f t="shared" si="2"/>
        <v>BOU</v>
      </c>
      <c r="W48" s="73" t="str">
        <f t="shared" si="2"/>
        <v>@BOU</v>
      </c>
      <c r="X48" s="73" t="str">
        <f t="shared" si="2"/>
        <v>BOU</v>
      </c>
      <c r="Y48" s="73" t="str">
        <f t="shared" si="2"/>
        <v>@BOU</v>
      </c>
      <c r="Z48" s="73" t="str">
        <f t="shared" si="2"/>
        <v>@BOU</v>
      </c>
      <c r="AA48" s="73" t="str">
        <f t="shared" si="2"/>
        <v>BOU</v>
      </c>
      <c r="AB48" s="73" t="str">
        <f t="shared" si="2"/>
        <v>BOU</v>
      </c>
      <c r="AC48" s="73" t="str">
        <f t="shared" si="2"/>
        <v>@BOU</v>
      </c>
      <c r="AD48" s="73" t="str">
        <f t="shared" si="2"/>
        <v>BOU</v>
      </c>
      <c r="AE48" s="73" t="str">
        <f t="shared" si="2"/>
        <v>@BOU</v>
      </c>
      <c r="AF48" s="73" t="str">
        <f t="shared" si="2"/>
        <v>BOU</v>
      </c>
      <c r="AG48" s="73" t="str">
        <f t="shared" si="2"/>
        <v>@BOU</v>
      </c>
      <c r="AH48" s="73" t="str">
        <f t="shared" si="2"/>
        <v>BOU</v>
      </c>
      <c r="AI48" s="73" t="str">
        <f t="shared" si="2"/>
        <v>@BOU</v>
      </c>
      <c r="AJ48" s="73" t="str">
        <f t="shared" si="2"/>
        <v>@BOU</v>
      </c>
      <c r="AK48" s="73" t="str">
        <f t="shared" si="2"/>
        <v>BOU</v>
      </c>
      <c r="AL48" s="73" t="str">
        <f t="shared" si="2"/>
        <v>@BOU</v>
      </c>
      <c r="AM48" s="73" t="str">
        <f t="shared" si="2"/>
        <v>BOU</v>
      </c>
      <c r="AP48" s="66"/>
    </row>
    <row r="49" spans="1:42" x14ac:dyDescent="0.3">
      <c r="A49" s="41" t="str">
        <f t="shared" si="3"/>
        <v>BRI</v>
      </c>
      <c r="B49" s="73" t="str">
        <f t="shared" si="2"/>
        <v>BRI</v>
      </c>
      <c r="C49" s="73" t="str">
        <f t="shared" si="2"/>
        <v>@BRI</v>
      </c>
      <c r="D49" s="73" t="str">
        <f t="shared" si="2"/>
        <v>@BRI</v>
      </c>
      <c r="E49" s="73" t="str">
        <f t="shared" si="2"/>
        <v>BRI</v>
      </c>
      <c r="F49" s="73" t="str">
        <f t="shared" si="2"/>
        <v>@BRI</v>
      </c>
      <c r="G49" s="73" t="str">
        <f t="shared" si="2"/>
        <v>BRI</v>
      </c>
      <c r="H49" s="73" t="str">
        <f t="shared" si="2"/>
        <v>BRI</v>
      </c>
      <c r="I49" s="73" t="str">
        <f t="shared" si="2"/>
        <v>@BRI</v>
      </c>
      <c r="J49" s="73" t="str">
        <f t="shared" si="2"/>
        <v>BRI</v>
      </c>
      <c r="K49" s="73" t="str">
        <f t="shared" si="2"/>
        <v>@BRI</v>
      </c>
      <c r="L49" s="73" t="str">
        <f t="shared" si="2"/>
        <v>@BRI</v>
      </c>
      <c r="M49" s="73" t="str">
        <f t="shared" si="2"/>
        <v>BRI</v>
      </c>
      <c r="N49" s="73" t="str">
        <f t="shared" si="2"/>
        <v>@BRI</v>
      </c>
      <c r="O49" s="73" t="str">
        <f t="shared" si="2"/>
        <v>BRI</v>
      </c>
      <c r="P49" s="73" t="str">
        <f t="shared" si="2"/>
        <v>BRI</v>
      </c>
      <c r="Q49" s="73" t="str">
        <f t="shared" si="2"/>
        <v>@BRI</v>
      </c>
      <c r="R49" s="73" t="str">
        <f t="shared" si="2"/>
        <v>BRI</v>
      </c>
      <c r="S49" s="73" t="str">
        <f t="shared" si="2"/>
        <v>@BRI</v>
      </c>
      <c r="T49" s="73" t="str">
        <f t="shared" si="2"/>
        <v>BRI</v>
      </c>
      <c r="U49" s="73" t="str">
        <f t="shared" si="2"/>
        <v>@BRI</v>
      </c>
      <c r="V49" s="73" t="str">
        <f t="shared" si="2"/>
        <v>@BRI</v>
      </c>
      <c r="W49" s="73" t="str">
        <f t="shared" si="2"/>
        <v>BRI</v>
      </c>
      <c r="X49" s="73" t="str">
        <f t="shared" si="2"/>
        <v>@BRI</v>
      </c>
      <c r="Y49" s="73" t="str">
        <f t="shared" si="2"/>
        <v>BRI</v>
      </c>
      <c r="Z49" s="73" t="str">
        <f t="shared" si="2"/>
        <v>BRI</v>
      </c>
      <c r="AA49" s="73" t="str">
        <f t="shared" si="2"/>
        <v>@BRI</v>
      </c>
      <c r="AB49" s="73" t="str">
        <f t="shared" si="2"/>
        <v>BRI</v>
      </c>
      <c r="AC49" s="73" t="str">
        <f t="shared" si="2"/>
        <v>@BRI</v>
      </c>
      <c r="AD49" s="73" t="str">
        <f t="shared" si="2"/>
        <v>BRI</v>
      </c>
      <c r="AE49" s="73" t="str">
        <f t="shared" si="2"/>
        <v>@BRI</v>
      </c>
      <c r="AF49" s="73" t="str">
        <f t="shared" si="2"/>
        <v>BRI</v>
      </c>
      <c r="AG49" s="73" t="str">
        <f t="shared" si="2"/>
        <v>@BRI</v>
      </c>
      <c r="AH49" s="73" t="str">
        <f t="shared" si="2"/>
        <v>BRI</v>
      </c>
      <c r="AI49" s="73" t="str">
        <f t="shared" si="2"/>
        <v>@BRI</v>
      </c>
      <c r="AJ49" s="73" t="str">
        <f t="shared" si="2"/>
        <v>@BRI</v>
      </c>
      <c r="AK49" s="73" t="str">
        <f t="shared" si="2"/>
        <v>BRI</v>
      </c>
      <c r="AL49" s="73" t="str">
        <f t="shared" si="2"/>
        <v>@BRI</v>
      </c>
      <c r="AM49" s="73" t="str">
        <f t="shared" si="2"/>
        <v>BRI</v>
      </c>
      <c r="AP49" s="66"/>
    </row>
    <row r="50" spans="1:42" x14ac:dyDescent="0.3">
      <c r="A50" s="41" t="str">
        <f t="shared" si="3"/>
        <v>BUR</v>
      </c>
      <c r="B50" s="73" t="str">
        <f t="shared" si="2"/>
        <v>@BUR</v>
      </c>
      <c r="C50" s="73" t="str">
        <f t="shared" si="2"/>
        <v>BUR</v>
      </c>
      <c r="D50" s="73" t="str">
        <f t="shared" si="2"/>
        <v>BUR</v>
      </c>
      <c r="E50" s="73" t="str">
        <f t="shared" si="2"/>
        <v>@BUR</v>
      </c>
      <c r="F50" s="73" t="str">
        <f t="shared" si="2"/>
        <v>BUR</v>
      </c>
      <c r="G50" s="73" t="str">
        <f t="shared" si="2"/>
        <v>@BUR</v>
      </c>
      <c r="H50" s="73" t="str">
        <f t="shared" si="2"/>
        <v>BUR</v>
      </c>
      <c r="I50" s="73" t="str">
        <f t="shared" si="2"/>
        <v>@BUR</v>
      </c>
      <c r="J50" s="73" t="str">
        <f t="shared" si="2"/>
        <v>BUR</v>
      </c>
      <c r="K50" s="73" t="str">
        <f t="shared" si="2"/>
        <v>@BUR</v>
      </c>
      <c r="L50" s="73" t="str">
        <f t="shared" si="2"/>
        <v>BUR</v>
      </c>
      <c r="M50" s="73" t="str">
        <f t="shared" si="2"/>
        <v>@BUR</v>
      </c>
      <c r="N50" s="73" t="str">
        <f t="shared" si="2"/>
        <v>BUR</v>
      </c>
      <c r="O50" s="73" t="str">
        <f t="shared" si="2"/>
        <v>@BUR</v>
      </c>
      <c r="P50" s="73" t="str">
        <f t="shared" si="2"/>
        <v>@BUR</v>
      </c>
      <c r="Q50" s="73" t="str">
        <f t="shared" si="2"/>
        <v>BUR</v>
      </c>
      <c r="R50" s="73" t="str">
        <f t="shared" si="2"/>
        <v>@BUR</v>
      </c>
      <c r="S50" s="73" t="str">
        <f t="shared" si="2"/>
        <v>BUR</v>
      </c>
      <c r="T50" s="73" t="str">
        <f t="shared" si="2"/>
        <v>BUR</v>
      </c>
      <c r="U50" s="73" t="str">
        <f t="shared" si="2"/>
        <v>@BUR</v>
      </c>
      <c r="V50" s="73" t="str">
        <f t="shared" si="2"/>
        <v>@BUR</v>
      </c>
      <c r="W50" s="73" t="str">
        <f t="shared" si="2"/>
        <v>BUR</v>
      </c>
      <c r="X50" s="73" t="str">
        <f t="shared" si="2"/>
        <v>@BUR</v>
      </c>
      <c r="Y50" s="73" t="str">
        <f t="shared" si="2"/>
        <v>BUR</v>
      </c>
      <c r="Z50" s="73" t="str">
        <f t="shared" si="2"/>
        <v>@BUR</v>
      </c>
      <c r="AA50" s="73" t="str">
        <f t="shared" si="2"/>
        <v>BUR</v>
      </c>
      <c r="AB50" s="73" t="str">
        <f t="shared" si="2"/>
        <v>@BUR</v>
      </c>
      <c r="AC50" s="73" t="str">
        <f t="shared" si="2"/>
        <v>BUR</v>
      </c>
      <c r="AD50" s="73" t="str">
        <f t="shared" si="2"/>
        <v>@BUR</v>
      </c>
      <c r="AE50" s="73" t="str">
        <f t="shared" si="2"/>
        <v>BUR</v>
      </c>
      <c r="AF50" s="73" t="str">
        <f t="shared" si="2"/>
        <v>@BUR</v>
      </c>
      <c r="AG50" s="73" t="str">
        <f t="shared" si="2"/>
        <v>BUR</v>
      </c>
      <c r="AH50" s="73" t="str">
        <f t="shared" si="2"/>
        <v>@BUR</v>
      </c>
      <c r="AI50" s="73" t="str">
        <f t="shared" si="2"/>
        <v>BUR</v>
      </c>
      <c r="AJ50" s="73" t="str">
        <f t="shared" si="2"/>
        <v>BUR</v>
      </c>
      <c r="AK50" s="73" t="str">
        <f t="shared" si="2"/>
        <v>@BUR</v>
      </c>
      <c r="AL50" s="73" t="str">
        <f t="shared" si="2"/>
        <v>BUR</v>
      </c>
      <c r="AM50" s="73" t="str">
        <f t="shared" si="2"/>
        <v>@BUR</v>
      </c>
      <c r="AP50" s="66"/>
    </row>
    <row r="51" spans="1:42" x14ac:dyDescent="0.3">
      <c r="A51" s="41" t="str">
        <f t="shared" si="3"/>
        <v>CHE</v>
      </c>
      <c r="B51" s="73" t="str">
        <f t="shared" si="2"/>
        <v>CHE</v>
      </c>
      <c r="C51" s="73" t="str">
        <f t="shared" si="2"/>
        <v>@CHE</v>
      </c>
      <c r="D51" s="73" t="str">
        <f t="shared" si="2"/>
        <v>CHE</v>
      </c>
      <c r="E51" s="73" t="str">
        <f t="shared" si="2"/>
        <v>@CHE</v>
      </c>
      <c r="F51" s="73" t="str">
        <f t="shared" si="2"/>
        <v>CHE</v>
      </c>
      <c r="G51" s="73" t="str">
        <f t="shared" si="2"/>
        <v>@CHE</v>
      </c>
      <c r="H51" s="73" t="str">
        <f t="shared" si="2"/>
        <v>@CHE</v>
      </c>
      <c r="I51" s="73" t="str">
        <f t="shared" si="2"/>
        <v>CHE</v>
      </c>
      <c r="J51" s="73" t="str">
        <f t="shared" si="2"/>
        <v>@CHE</v>
      </c>
      <c r="K51" s="73" t="str">
        <f t="shared" si="2"/>
        <v>CHE</v>
      </c>
      <c r="L51" s="73" t="str">
        <f t="shared" si="2"/>
        <v>CHE</v>
      </c>
      <c r="M51" s="73" t="str">
        <f t="shared" si="2"/>
        <v>@CHE</v>
      </c>
      <c r="N51" s="73" t="str">
        <f t="shared" si="2"/>
        <v>CHE</v>
      </c>
      <c r="O51" s="73" t="str">
        <f t="shared" si="2"/>
        <v>@CHE</v>
      </c>
      <c r="P51" s="73" t="str">
        <f t="shared" si="2"/>
        <v>@CHE</v>
      </c>
      <c r="Q51" s="73" t="str">
        <f t="shared" si="2"/>
        <v>CHE</v>
      </c>
      <c r="R51" s="73" t="str">
        <f t="shared" si="2"/>
        <v>@CHE</v>
      </c>
      <c r="S51" s="73" t="str">
        <f t="shared" si="2"/>
        <v>CHE</v>
      </c>
      <c r="T51" s="73" t="str">
        <f t="shared" si="2"/>
        <v>@CHE</v>
      </c>
      <c r="U51" s="73" t="str">
        <f t="shared" si="2"/>
        <v>CHE</v>
      </c>
      <c r="V51" s="73" t="str">
        <f t="shared" si="2"/>
        <v>CHE</v>
      </c>
      <c r="W51" s="73" t="str">
        <f t="shared" si="2"/>
        <v>@CHE</v>
      </c>
      <c r="X51" s="73" t="str">
        <f t="shared" si="2"/>
        <v>CHE</v>
      </c>
      <c r="Y51" s="73" t="str">
        <f t="shared" si="2"/>
        <v>@CHE</v>
      </c>
      <c r="Z51" s="73" t="str">
        <f t="shared" si="2"/>
        <v>CHE</v>
      </c>
      <c r="AA51" s="73" t="str">
        <f t="shared" si="2"/>
        <v>@CHE</v>
      </c>
      <c r="AB51" s="73" t="str">
        <f t="shared" si="2"/>
        <v>@CHE</v>
      </c>
      <c r="AC51" s="73" t="str">
        <f t="shared" si="2"/>
        <v>CHE</v>
      </c>
      <c r="AD51" s="73" t="str">
        <f t="shared" si="2"/>
        <v>@CHE</v>
      </c>
      <c r="AE51" s="73" t="str">
        <f t="shared" si="2"/>
        <v>CHE</v>
      </c>
      <c r="AF51" s="73" t="str">
        <f t="shared" si="2"/>
        <v>@CHE</v>
      </c>
      <c r="AG51" s="73" t="str">
        <f t="shared" si="2"/>
        <v>CHE</v>
      </c>
      <c r="AH51" s="73" t="str">
        <f t="shared" si="2"/>
        <v>@CHE</v>
      </c>
      <c r="AI51" s="73" t="str">
        <f t="shared" si="2"/>
        <v>CHE</v>
      </c>
      <c r="AJ51" s="73" t="str">
        <f t="shared" si="2"/>
        <v>CHE</v>
      </c>
      <c r="AK51" s="73" t="str">
        <f t="shared" si="2"/>
        <v>@CHE</v>
      </c>
      <c r="AL51" s="73" t="str">
        <f t="shared" si="2"/>
        <v>CHE</v>
      </c>
      <c r="AM51" s="73" t="str">
        <f t="shared" si="2"/>
        <v>@CHE</v>
      </c>
      <c r="AP51" s="66"/>
    </row>
    <row r="52" spans="1:42" x14ac:dyDescent="0.3">
      <c r="A52" s="41" t="str">
        <f t="shared" si="3"/>
        <v>CRY</v>
      </c>
      <c r="B52" s="73" t="str">
        <f t="shared" si="2"/>
        <v>@CRY</v>
      </c>
      <c r="C52" s="73" t="str">
        <f t="shared" si="2"/>
        <v>CRY</v>
      </c>
      <c r="D52" s="73" t="str">
        <f t="shared" si="2"/>
        <v>CRY</v>
      </c>
      <c r="E52" s="73" t="str">
        <f t="shared" si="2"/>
        <v>@CRY</v>
      </c>
      <c r="F52" s="73" t="str">
        <f t="shared" si="2"/>
        <v>CRY</v>
      </c>
      <c r="G52" s="73" t="str">
        <f t="shared" si="2"/>
        <v>@CRY</v>
      </c>
      <c r="H52" s="73" t="str">
        <f t="shared" si="2"/>
        <v>@CRY</v>
      </c>
      <c r="I52" s="73" t="str">
        <f t="shared" si="2"/>
        <v>CRY</v>
      </c>
      <c r="J52" s="73" t="str">
        <f t="shared" si="2"/>
        <v>@CRY</v>
      </c>
      <c r="K52" s="73" t="str">
        <f t="shared" si="2"/>
        <v>CRY</v>
      </c>
      <c r="L52" s="73" t="str">
        <f t="shared" si="2"/>
        <v>@CRY</v>
      </c>
      <c r="M52" s="73" t="str">
        <f t="shared" si="2"/>
        <v>CRY</v>
      </c>
      <c r="N52" s="73" t="str">
        <f t="shared" si="2"/>
        <v>@CRY</v>
      </c>
      <c r="O52" s="73" t="str">
        <f t="shared" si="2"/>
        <v>CRY</v>
      </c>
      <c r="P52" s="73" t="str">
        <f t="shared" si="2"/>
        <v>@CRY</v>
      </c>
      <c r="Q52" s="73" t="str">
        <f t="shared" si="2"/>
        <v>CRY</v>
      </c>
      <c r="R52" s="73" t="str">
        <f t="shared" si="2"/>
        <v>@CRY</v>
      </c>
      <c r="S52" s="73" t="str">
        <f t="shared" si="2"/>
        <v>CRY</v>
      </c>
      <c r="T52" s="73" t="str">
        <f t="shared" si="2"/>
        <v>@CRY</v>
      </c>
      <c r="U52" s="73" t="str">
        <f t="shared" si="2"/>
        <v>CRY</v>
      </c>
      <c r="V52" s="73" t="str">
        <f t="shared" si="2"/>
        <v>CRY</v>
      </c>
      <c r="W52" s="73" t="str">
        <f t="shared" si="2"/>
        <v>@CRY</v>
      </c>
      <c r="X52" s="73" t="str">
        <f t="shared" si="2"/>
        <v>CRY</v>
      </c>
      <c r="Y52" s="73" t="str">
        <f t="shared" si="2"/>
        <v>@CRY</v>
      </c>
      <c r="Z52" s="73" t="str">
        <f t="shared" si="2"/>
        <v>@CRY</v>
      </c>
      <c r="AA52" s="73" t="str">
        <f t="shared" si="2"/>
        <v>CRY</v>
      </c>
      <c r="AB52" s="73" t="str">
        <f t="shared" si="2"/>
        <v>@CRY</v>
      </c>
      <c r="AC52" s="73" t="str">
        <f t="shared" ref="C52:AM59" si="4">IF(IFERROR(FIND("@",AC8),0), $A52, CONCATENATE("@", $A52))</f>
        <v>CRY</v>
      </c>
      <c r="AD52" s="73" t="str">
        <f t="shared" si="4"/>
        <v>@CRY</v>
      </c>
      <c r="AE52" s="73" t="str">
        <f t="shared" si="4"/>
        <v>CRY</v>
      </c>
      <c r="AF52" s="73" t="str">
        <f t="shared" si="4"/>
        <v>CRY</v>
      </c>
      <c r="AG52" s="73" t="str">
        <f t="shared" si="4"/>
        <v>@CRY</v>
      </c>
      <c r="AH52" s="73" t="str">
        <f t="shared" si="4"/>
        <v>CRY</v>
      </c>
      <c r="AI52" s="73" t="str">
        <f t="shared" si="4"/>
        <v>@CRY</v>
      </c>
      <c r="AJ52" s="73" t="str">
        <f t="shared" si="4"/>
        <v>CRY</v>
      </c>
      <c r="AK52" s="73" t="str">
        <f t="shared" si="4"/>
        <v>@CRY</v>
      </c>
      <c r="AL52" s="73" t="str">
        <f t="shared" si="4"/>
        <v>CRY</v>
      </c>
      <c r="AM52" s="73" t="str">
        <f t="shared" si="4"/>
        <v>@CRY</v>
      </c>
      <c r="AP52" s="66"/>
    </row>
    <row r="53" spans="1:42" x14ac:dyDescent="0.3">
      <c r="A53" s="41" t="str">
        <f t="shared" si="3"/>
        <v>EVE</v>
      </c>
      <c r="B53" s="73" t="str">
        <f t="shared" ref="B53:B65" si="5">IF(IFERROR(FIND("@",B9),0), $A53, CONCATENATE("@", $A53))</f>
        <v>EVE</v>
      </c>
      <c r="C53" s="73" t="str">
        <f t="shared" si="4"/>
        <v>@EVE</v>
      </c>
      <c r="D53" s="73" t="str">
        <f t="shared" si="4"/>
        <v>EVE</v>
      </c>
      <c r="E53" s="73" t="str">
        <f t="shared" si="4"/>
        <v>@EVE</v>
      </c>
      <c r="F53" s="73" t="str">
        <f t="shared" si="4"/>
        <v>EVE</v>
      </c>
      <c r="G53" s="73" t="str">
        <f t="shared" si="4"/>
        <v>@EVE</v>
      </c>
      <c r="H53" s="73" t="str">
        <f t="shared" si="4"/>
        <v>@EVE</v>
      </c>
      <c r="I53" s="73" t="str">
        <f t="shared" si="4"/>
        <v>EVE</v>
      </c>
      <c r="J53" s="73" t="str">
        <f t="shared" si="4"/>
        <v>@EVE</v>
      </c>
      <c r="K53" s="73" t="str">
        <f t="shared" si="4"/>
        <v>EVE</v>
      </c>
      <c r="L53" s="73" t="str">
        <f t="shared" si="4"/>
        <v>@EVE</v>
      </c>
      <c r="M53" s="73" t="str">
        <f t="shared" si="4"/>
        <v>EVE</v>
      </c>
      <c r="N53" s="73" t="str">
        <f t="shared" si="4"/>
        <v>@EVE</v>
      </c>
      <c r="O53" s="73" t="str">
        <f t="shared" si="4"/>
        <v>EVE</v>
      </c>
      <c r="P53" s="73" t="str">
        <f t="shared" si="4"/>
        <v>EVE</v>
      </c>
      <c r="Q53" s="73" t="str">
        <f t="shared" si="4"/>
        <v>@EVE</v>
      </c>
      <c r="R53" s="73" t="str">
        <f t="shared" si="4"/>
        <v>EVE</v>
      </c>
      <c r="S53" s="73" t="str">
        <f t="shared" si="4"/>
        <v>@EVE</v>
      </c>
      <c r="T53" s="73" t="str">
        <f t="shared" si="4"/>
        <v>@EVE</v>
      </c>
      <c r="U53" s="73" t="str">
        <f t="shared" si="4"/>
        <v>EVE</v>
      </c>
      <c r="V53" s="73" t="str">
        <f t="shared" si="4"/>
        <v>EVE</v>
      </c>
      <c r="W53" s="73" t="str">
        <f t="shared" si="4"/>
        <v>@EVE</v>
      </c>
      <c r="X53" s="73" t="str">
        <f t="shared" si="4"/>
        <v>EVE</v>
      </c>
      <c r="Y53" s="73" t="str">
        <f t="shared" si="4"/>
        <v>@EVE</v>
      </c>
      <c r="Z53" s="73" t="str">
        <f t="shared" si="4"/>
        <v>EVE</v>
      </c>
      <c r="AA53" s="73" t="str">
        <f t="shared" si="4"/>
        <v>@EVE</v>
      </c>
      <c r="AB53" s="73" t="str">
        <f t="shared" si="4"/>
        <v>EVE</v>
      </c>
      <c r="AC53" s="73" t="str">
        <f t="shared" si="4"/>
        <v>@EVE</v>
      </c>
      <c r="AD53" s="73" t="str">
        <f t="shared" si="4"/>
        <v>EVE</v>
      </c>
      <c r="AE53" s="73" t="str">
        <f t="shared" si="4"/>
        <v>@EVE</v>
      </c>
      <c r="AF53" s="73" t="str">
        <f t="shared" si="4"/>
        <v>EVE</v>
      </c>
      <c r="AG53" s="73" t="str">
        <f t="shared" si="4"/>
        <v>@EVE</v>
      </c>
      <c r="AH53" s="73" t="str">
        <f t="shared" si="4"/>
        <v>EVE</v>
      </c>
      <c r="AI53" s="73" t="str">
        <f t="shared" si="4"/>
        <v>@EVE</v>
      </c>
      <c r="AJ53" s="73" t="str">
        <f t="shared" si="4"/>
        <v>EVE</v>
      </c>
      <c r="AK53" s="73" t="str">
        <f t="shared" si="4"/>
        <v>@EVE</v>
      </c>
      <c r="AL53" s="73" t="str">
        <f t="shared" si="4"/>
        <v>EVE</v>
      </c>
      <c r="AM53" s="73" t="str">
        <f t="shared" si="4"/>
        <v>@EVE</v>
      </c>
      <c r="AP53" s="66"/>
    </row>
    <row r="54" spans="1:42" x14ac:dyDescent="0.3">
      <c r="A54" s="41" t="str">
        <f t="shared" si="3"/>
        <v>LEI</v>
      </c>
      <c r="B54" s="73" t="str">
        <f t="shared" si="5"/>
        <v>@LEI</v>
      </c>
      <c r="C54" s="73" t="str">
        <f t="shared" si="4"/>
        <v>LEI</v>
      </c>
      <c r="D54" s="73" t="str">
        <f t="shared" si="4"/>
        <v>LEI</v>
      </c>
      <c r="E54" s="73" t="str">
        <f t="shared" si="4"/>
        <v>@LEI</v>
      </c>
      <c r="F54" s="73" t="str">
        <f t="shared" si="4"/>
        <v>LEI</v>
      </c>
      <c r="G54" s="73" t="str">
        <f t="shared" si="4"/>
        <v>@LEI</v>
      </c>
      <c r="H54" s="73" t="str">
        <f t="shared" si="4"/>
        <v>@LEI</v>
      </c>
      <c r="I54" s="73" t="str">
        <f t="shared" si="4"/>
        <v>LEI</v>
      </c>
      <c r="J54" s="73" t="str">
        <f t="shared" si="4"/>
        <v>@LEI</v>
      </c>
      <c r="K54" s="73" t="str">
        <f t="shared" si="4"/>
        <v>LEI</v>
      </c>
      <c r="L54" s="73" t="str">
        <f t="shared" si="4"/>
        <v>LEI</v>
      </c>
      <c r="M54" s="73" t="str">
        <f t="shared" si="4"/>
        <v>@LEI</v>
      </c>
      <c r="N54" s="73" t="str">
        <f t="shared" si="4"/>
        <v>LEI</v>
      </c>
      <c r="O54" s="73" t="str">
        <f t="shared" si="4"/>
        <v>@LEI</v>
      </c>
      <c r="P54" s="73" t="str">
        <f t="shared" si="4"/>
        <v>@LEI</v>
      </c>
      <c r="Q54" s="73" t="str">
        <f t="shared" si="4"/>
        <v>LEI</v>
      </c>
      <c r="R54" s="73" t="str">
        <f t="shared" si="4"/>
        <v>@LEI</v>
      </c>
      <c r="S54" s="73" t="str">
        <f t="shared" si="4"/>
        <v>LEI</v>
      </c>
      <c r="T54" s="73" t="str">
        <f t="shared" si="4"/>
        <v>@LEI</v>
      </c>
      <c r="U54" s="73" t="str">
        <f t="shared" si="4"/>
        <v>LEI</v>
      </c>
      <c r="V54" s="73" t="str">
        <f t="shared" si="4"/>
        <v>LEI</v>
      </c>
      <c r="W54" s="73" t="str">
        <f t="shared" si="4"/>
        <v>@LEI</v>
      </c>
      <c r="X54" s="73" t="str">
        <f t="shared" si="4"/>
        <v>LEI</v>
      </c>
      <c r="Y54" s="73" t="str">
        <f t="shared" si="4"/>
        <v>@LEI</v>
      </c>
      <c r="Z54" s="73" t="str">
        <f t="shared" si="4"/>
        <v>@LEI</v>
      </c>
      <c r="AA54" s="73" t="str">
        <f t="shared" si="4"/>
        <v>LEI</v>
      </c>
      <c r="AB54" s="73" t="str">
        <f t="shared" si="4"/>
        <v>@LEI</v>
      </c>
      <c r="AC54" s="73" t="str">
        <f t="shared" si="4"/>
        <v>LEI</v>
      </c>
      <c r="AD54" s="73" t="str">
        <f t="shared" si="4"/>
        <v>@LEI</v>
      </c>
      <c r="AE54" s="73" t="str">
        <f t="shared" si="4"/>
        <v>LEI</v>
      </c>
      <c r="AF54" s="73" t="str">
        <f t="shared" si="4"/>
        <v>@LEI</v>
      </c>
      <c r="AG54" s="73" t="str">
        <f t="shared" si="4"/>
        <v>LEI</v>
      </c>
      <c r="AH54" s="73" t="str">
        <f t="shared" si="4"/>
        <v>@LEI</v>
      </c>
      <c r="AI54" s="73" t="str">
        <f t="shared" si="4"/>
        <v>LEI</v>
      </c>
      <c r="AJ54" s="73" t="str">
        <f t="shared" si="4"/>
        <v>LEI</v>
      </c>
      <c r="AK54" s="73" t="str">
        <f t="shared" si="4"/>
        <v>@LEI</v>
      </c>
      <c r="AL54" s="73" t="str">
        <f t="shared" si="4"/>
        <v>LEI</v>
      </c>
      <c r="AM54" s="73" t="str">
        <f t="shared" si="4"/>
        <v>@LEI</v>
      </c>
      <c r="AP54" s="66"/>
    </row>
    <row r="55" spans="1:42" x14ac:dyDescent="0.3">
      <c r="A55" s="41" t="str">
        <f t="shared" si="3"/>
        <v>LIV</v>
      </c>
      <c r="B55" s="73" t="str">
        <f t="shared" si="5"/>
        <v>@LIV</v>
      </c>
      <c r="C55" s="73" t="str">
        <f t="shared" si="4"/>
        <v>LIV</v>
      </c>
      <c r="D55" s="73" t="str">
        <f t="shared" si="4"/>
        <v>@LIV</v>
      </c>
      <c r="E55" s="73" t="str">
        <f t="shared" si="4"/>
        <v>LIV</v>
      </c>
      <c r="F55" s="73" t="str">
        <f t="shared" si="4"/>
        <v>@LIV</v>
      </c>
      <c r="G55" s="73" t="str">
        <f t="shared" si="4"/>
        <v>LIV</v>
      </c>
      <c r="H55" s="73" t="str">
        <f t="shared" si="4"/>
        <v>LIV</v>
      </c>
      <c r="I55" s="73" t="str">
        <f t="shared" si="4"/>
        <v>@LIV</v>
      </c>
      <c r="J55" s="73" t="str">
        <f t="shared" si="4"/>
        <v>LIV</v>
      </c>
      <c r="K55" s="73" t="str">
        <f t="shared" si="4"/>
        <v>@LIV</v>
      </c>
      <c r="L55" s="73" t="str">
        <f t="shared" si="4"/>
        <v>LIV</v>
      </c>
      <c r="M55" s="73" t="str">
        <f t="shared" si="4"/>
        <v>@LIV</v>
      </c>
      <c r="N55" s="73" t="str">
        <f t="shared" si="4"/>
        <v>LIV</v>
      </c>
      <c r="O55" s="73" t="str">
        <f t="shared" si="4"/>
        <v>@LIV</v>
      </c>
      <c r="P55" s="73" t="str">
        <f t="shared" si="4"/>
        <v>@LIV</v>
      </c>
      <c r="Q55" s="73" t="str">
        <f t="shared" si="4"/>
        <v>LIV</v>
      </c>
      <c r="R55" s="73" t="str">
        <f t="shared" si="4"/>
        <v>@LIV</v>
      </c>
      <c r="S55" s="73" t="str">
        <f t="shared" si="4"/>
        <v>LIV</v>
      </c>
      <c r="T55" s="73" t="str">
        <f t="shared" si="4"/>
        <v>LIV</v>
      </c>
      <c r="U55" s="73" t="str">
        <f t="shared" si="4"/>
        <v>@LIV</v>
      </c>
      <c r="V55" s="73" t="str">
        <f t="shared" si="4"/>
        <v>@LIV</v>
      </c>
      <c r="W55" s="73" t="str">
        <f t="shared" si="4"/>
        <v>LIV</v>
      </c>
      <c r="X55" s="73" t="str">
        <f t="shared" si="4"/>
        <v>@LIV</v>
      </c>
      <c r="Y55" s="73" t="str">
        <f t="shared" si="4"/>
        <v>LIV</v>
      </c>
      <c r="Z55" s="73" t="str">
        <f t="shared" si="4"/>
        <v>@LIV</v>
      </c>
      <c r="AA55" s="73" t="str">
        <f t="shared" si="4"/>
        <v>LIV</v>
      </c>
      <c r="AB55" s="73" t="str">
        <f t="shared" si="4"/>
        <v>@LIV</v>
      </c>
      <c r="AC55" s="73" t="str">
        <f t="shared" si="4"/>
        <v>LIV</v>
      </c>
      <c r="AD55" s="73" t="str">
        <f t="shared" si="4"/>
        <v>@LIV</v>
      </c>
      <c r="AE55" s="73" t="str">
        <f t="shared" si="4"/>
        <v>LIV</v>
      </c>
      <c r="AF55" s="73" t="str">
        <f t="shared" si="4"/>
        <v>@LIV</v>
      </c>
      <c r="AG55" s="73" t="str">
        <f t="shared" si="4"/>
        <v>LIV</v>
      </c>
      <c r="AH55" s="73" t="str">
        <f t="shared" si="4"/>
        <v>@LIV</v>
      </c>
      <c r="AI55" s="73" t="str">
        <f t="shared" si="4"/>
        <v>LIV</v>
      </c>
      <c r="AJ55" s="73" t="str">
        <f t="shared" si="4"/>
        <v>@LIV</v>
      </c>
      <c r="AK55" s="73" t="str">
        <f t="shared" si="4"/>
        <v>LIV</v>
      </c>
      <c r="AL55" s="73" t="str">
        <f t="shared" si="4"/>
        <v>@LIV</v>
      </c>
      <c r="AM55" s="73" t="str">
        <f t="shared" si="4"/>
        <v>LIV</v>
      </c>
      <c r="AP55" s="66"/>
    </row>
    <row r="56" spans="1:42" x14ac:dyDescent="0.3">
      <c r="A56" s="41" t="str">
        <f t="shared" si="3"/>
        <v>MCI</v>
      </c>
      <c r="B56" s="73" t="str">
        <f t="shared" si="5"/>
        <v>MCI</v>
      </c>
      <c r="C56" s="73" t="str">
        <f t="shared" si="4"/>
        <v>@MCI</v>
      </c>
      <c r="D56" s="73" t="str">
        <f t="shared" si="4"/>
        <v>MCI</v>
      </c>
      <c r="E56" s="73" t="str">
        <f t="shared" si="4"/>
        <v>@MCI</v>
      </c>
      <c r="F56" s="73" t="str">
        <f t="shared" si="4"/>
        <v>MCI</v>
      </c>
      <c r="G56" s="73" t="str">
        <f t="shared" si="4"/>
        <v>@MCI</v>
      </c>
      <c r="H56" s="73" t="str">
        <f t="shared" si="4"/>
        <v>MCI</v>
      </c>
      <c r="I56" s="73" t="str">
        <f t="shared" si="4"/>
        <v>@MCI</v>
      </c>
      <c r="J56" s="73" t="str">
        <f t="shared" si="4"/>
        <v>MCI</v>
      </c>
      <c r="K56" s="73" t="str">
        <f t="shared" si="4"/>
        <v>@MCI</v>
      </c>
      <c r="L56" s="73" t="str">
        <f t="shared" si="4"/>
        <v>@MCI</v>
      </c>
      <c r="M56" s="73" t="str">
        <f t="shared" si="4"/>
        <v>MCI</v>
      </c>
      <c r="N56" s="73" t="str">
        <f t="shared" si="4"/>
        <v>@MCI</v>
      </c>
      <c r="O56" s="73" t="str">
        <f t="shared" si="4"/>
        <v>MCI</v>
      </c>
      <c r="P56" s="73" t="str">
        <f t="shared" si="4"/>
        <v>MCI</v>
      </c>
      <c r="Q56" s="73" t="str">
        <f t="shared" si="4"/>
        <v>@MCI</v>
      </c>
      <c r="R56" s="73" t="str">
        <f t="shared" si="4"/>
        <v>MCI</v>
      </c>
      <c r="S56" s="73" t="str">
        <f t="shared" si="4"/>
        <v>@MCI</v>
      </c>
      <c r="T56" s="73" t="str">
        <f t="shared" si="4"/>
        <v>MCI</v>
      </c>
      <c r="U56" s="73" t="str">
        <f t="shared" si="4"/>
        <v>@MCI</v>
      </c>
      <c r="V56" s="73" t="str">
        <f t="shared" si="4"/>
        <v>@MCI</v>
      </c>
      <c r="W56" s="73" t="str">
        <f t="shared" si="4"/>
        <v>MCI</v>
      </c>
      <c r="X56" s="73" t="str">
        <f t="shared" si="4"/>
        <v>@MCI</v>
      </c>
      <c r="Y56" s="73" t="str">
        <f t="shared" si="4"/>
        <v>MCI</v>
      </c>
      <c r="Z56" s="73" t="str">
        <f t="shared" si="4"/>
        <v>MCI</v>
      </c>
      <c r="AA56" s="73" t="str">
        <f t="shared" si="4"/>
        <v>@MCI</v>
      </c>
      <c r="AB56" s="73" t="str">
        <f t="shared" si="4"/>
        <v>MCI</v>
      </c>
      <c r="AC56" s="73" t="str">
        <f t="shared" si="4"/>
        <v>@MCI</v>
      </c>
      <c r="AD56" s="73" t="str">
        <f t="shared" si="4"/>
        <v>MCI</v>
      </c>
      <c r="AE56" s="73" t="str">
        <f t="shared" si="4"/>
        <v>@MCI</v>
      </c>
      <c r="AF56" s="73" t="str">
        <f t="shared" si="4"/>
        <v>MCI</v>
      </c>
      <c r="AG56" s="73" t="str">
        <f t="shared" si="4"/>
        <v>@MCI</v>
      </c>
      <c r="AH56" s="73" t="str">
        <f t="shared" si="4"/>
        <v>MCI</v>
      </c>
      <c r="AI56" s="73" t="str">
        <f t="shared" si="4"/>
        <v>@MCI</v>
      </c>
      <c r="AJ56" s="73" t="str">
        <f t="shared" si="4"/>
        <v>MCI</v>
      </c>
      <c r="AK56" s="73" t="str">
        <f t="shared" si="4"/>
        <v>@MCI</v>
      </c>
      <c r="AL56" s="73" t="str">
        <f t="shared" si="4"/>
        <v>MCI</v>
      </c>
      <c r="AM56" s="73" t="str">
        <f t="shared" si="4"/>
        <v>@MCI</v>
      </c>
      <c r="AP56" s="66"/>
    </row>
    <row r="57" spans="1:42" x14ac:dyDescent="0.3">
      <c r="A57" s="41" t="str">
        <f t="shared" si="3"/>
        <v>MUN</v>
      </c>
      <c r="B57" s="73" t="str">
        <f t="shared" si="5"/>
        <v>@MUN</v>
      </c>
      <c r="C57" s="73" t="str">
        <f t="shared" si="4"/>
        <v>MUN</v>
      </c>
      <c r="D57" s="73" t="str">
        <f t="shared" si="4"/>
        <v>@MUN</v>
      </c>
      <c r="E57" s="73" t="str">
        <f t="shared" si="4"/>
        <v>MUN</v>
      </c>
      <c r="F57" s="73" t="str">
        <f t="shared" si="4"/>
        <v>@MUN</v>
      </c>
      <c r="G57" s="73" t="str">
        <f t="shared" si="4"/>
        <v>MUN</v>
      </c>
      <c r="H57" s="73" t="str">
        <f t="shared" si="4"/>
        <v>@MUN</v>
      </c>
      <c r="I57" s="73" t="str">
        <f t="shared" si="4"/>
        <v>MUN</v>
      </c>
      <c r="J57" s="73" t="str">
        <f t="shared" si="4"/>
        <v>@MUN</v>
      </c>
      <c r="K57" s="73" t="str">
        <f t="shared" si="4"/>
        <v>MUN</v>
      </c>
      <c r="L57" s="73" t="str">
        <f t="shared" si="4"/>
        <v>MUN</v>
      </c>
      <c r="M57" s="73" t="str">
        <f t="shared" si="4"/>
        <v>@MUN</v>
      </c>
      <c r="N57" s="73" t="str">
        <f t="shared" si="4"/>
        <v>MUN</v>
      </c>
      <c r="O57" s="73" t="str">
        <f t="shared" si="4"/>
        <v>@MUN</v>
      </c>
      <c r="P57" s="73" t="str">
        <f t="shared" si="4"/>
        <v>@MUN</v>
      </c>
      <c r="Q57" s="73" t="str">
        <f t="shared" si="4"/>
        <v>MUN</v>
      </c>
      <c r="R57" s="73" t="str">
        <f t="shared" si="4"/>
        <v>@MUN</v>
      </c>
      <c r="S57" s="73" t="str">
        <f t="shared" si="4"/>
        <v>MUN</v>
      </c>
      <c r="T57" s="73" t="str">
        <f t="shared" si="4"/>
        <v>@MUN</v>
      </c>
      <c r="U57" s="73" t="str">
        <f t="shared" si="4"/>
        <v>MUN</v>
      </c>
      <c r="V57" s="73" t="str">
        <f t="shared" si="4"/>
        <v>MUN</v>
      </c>
      <c r="W57" s="73" t="str">
        <f t="shared" si="4"/>
        <v>@MUN</v>
      </c>
      <c r="X57" s="73" t="str">
        <f t="shared" si="4"/>
        <v>MUN</v>
      </c>
      <c r="Y57" s="73" t="str">
        <f t="shared" si="4"/>
        <v>@MUN</v>
      </c>
      <c r="Z57" s="73" t="str">
        <f t="shared" si="4"/>
        <v>@MUN</v>
      </c>
      <c r="AA57" s="73" t="str">
        <f t="shared" si="4"/>
        <v>MUN</v>
      </c>
      <c r="AB57" s="73" t="str">
        <f t="shared" si="4"/>
        <v>@MUN</v>
      </c>
      <c r="AC57" s="73" t="str">
        <f t="shared" si="4"/>
        <v>MUN</v>
      </c>
      <c r="AD57" s="73" t="str">
        <f t="shared" si="4"/>
        <v>@MUN</v>
      </c>
      <c r="AE57" s="73" t="str">
        <f t="shared" si="4"/>
        <v>MUN</v>
      </c>
      <c r="AF57" s="73" t="str">
        <f t="shared" si="4"/>
        <v>@MUN</v>
      </c>
      <c r="AG57" s="73" t="str">
        <f t="shared" si="4"/>
        <v>MUN</v>
      </c>
      <c r="AH57" s="73" t="str">
        <f t="shared" si="4"/>
        <v>@MUN</v>
      </c>
      <c r="AI57" s="73" t="str">
        <f t="shared" si="4"/>
        <v>MUN</v>
      </c>
      <c r="AJ57" s="73" t="str">
        <f t="shared" si="4"/>
        <v>@MUN</v>
      </c>
      <c r="AK57" s="73" t="str">
        <f t="shared" si="4"/>
        <v>MUN</v>
      </c>
      <c r="AL57" s="73" t="str">
        <f t="shared" si="4"/>
        <v>@MUN</v>
      </c>
      <c r="AM57" s="73" t="str">
        <f t="shared" si="4"/>
        <v>MUN</v>
      </c>
      <c r="AP57" s="66"/>
    </row>
    <row r="58" spans="1:42" x14ac:dyDescent="0.3">
      <c r="A58" s="41" t="str">
        <f t="shared" si="3"/>
        <v>NEW</v>
      </c>
      <c r="B58" s="73" t="str">
        <f t="shared" si="5"/>
        <v>@NEW</v>
      </c>
      <c r="C58" s="73" t="str">
        <f t="shared" si="4"/>
        <v>NEW</v>
      </c>
      <c r="D58" s="73" t="str">
        <f t="shared" si="4"/>
        <v>NEW</v>
      </c>
      <c r="E58" s="73" t="str">
        <f t="shared" si="4"/>
        <v>@NEW</v>
      </c>
      <c r="F58" s="73" t="str">
        <f t="shared" si="4"/>
        <v>NEW</v>
      </c>
      <c r="G58" s="73" t="str">
        <f t="shared" si="4"/>
        <v>@NEW</v>
      </c>
      <c r="H58" s="73" t="str">
        <f t="shared" si="4"/>
        <v>NEW</v>
      </c>
      <c r="I58" s="73" t="str">
        <f t="shared" si="4"/>
        <v>@NEW</v>
      </c>
      <c r="J58" s="73" t="str">
        <f t="shared" si="4"/>
        <v>NEW</v>
      </c>
      <c r="K58" s="73" t="str">
        <f t="shared" si="4"/>
        <v>@NEW</v>
      </c>
      <c r="L58" s="73" t="str">
        <f t="shared" si="4"/>
        <v>NEW</v>
      </c>
      <c r="M58" s="73" t="str">
        <f t="shared" si="4"/>
        <v>@NEW</v>
      </c>
      <c r="N58" s="73" t="str">
        <f t="shared" si="4"/>
        <v>NEW</v>
      </c>
      <c r="O58" s="73" t="str">
        <f t="shared" si="4"/>
        <v>@NEW</v>
      </c>
      <c r="P58" s="73" t="str">
        <f t="shared" si="4"/>
        <v>NEW</v>
      </c>
      <c r="Q58" s="73" t="str">
        <f t="shared" si="4"/>
        <v>@NEW</v>
      </c>
      <c r="R58" s="73" t="str">
        <f t="shared" si="4"/>
        <v>NEW</v>
      </c>
      <c r="S58" s="73" t="str">
        <f t="shared" si="4"/>
        <v>@NEW</v>
      </c>
      <c r="T58" s="73" t="str">
        <f t="shared" si="4"/>
        <v>NEW</v>
      </c>
      <c r="U58" s="73" t="str">
        <f t="shared" si="4"/>
        <v>@NEW</v>
      </c>
      <c r="V58" s="73" t="str">
        <f t="shared" si="4"/>
        <v>@NEW</v>
      </c>
      <c r="W58" s="73" t="str">
        <f t="shared" si="4"/>
        <v>NEW</v>
      </c>
      <c r="X58" s="73" t="str">
        <f t="shared" si="4"/>
        <v>@NEW</v>
      </c>
      <c r="Y58" s="73" t="str">
        <f t="shared" si="4"/>
        <v>NEW</v>
      </c>
      <c r="Z58" s="73" t="str">
        <f t="shared" si="4"/>
        <v>@NEW</v>
      </c>
      <c r="AA58" s="73" t="str">
        <f t="shared" si="4"/>
        <v>NEW</v>
      </c>
      <c r="AB58" s="73" t="str">
        <f t="shared" si="4"/>
        <v>NEW</v>
      </c>
      <c r="AC58" s="73" t="str">
        <f t="shared" si="4"/>
        <v>@NEW</v>
      </c>
      <c r="AD58" s="73" t="str">
        <f t="shared" si="4"/>
        <v>NEW</v>
      </c>
      <c r="AE58" s="73" t="str">
        <f t="shared" si="4"/>
        <v>@NEW</v>
      </c>
      <c r="AF58" s="73" t="str">
        <f t="shared" si="4"/>
        <v>@NEW</v>
      </c>
      <c r="AG58" s="73" t="str">
        <f t="shared" si="4"/>
        <v>NEW</v>
      </c>
      <c r="AH58" s="73" t="str">
        <f t="shared" si="4"/>
        <v>@NEW</v>
      </c>
      <c r="AI58" s="73" t="str">
        <f t="shared" si="4"/>
        <v>NEW</v>
      </c>
      <c r="AJ58" s="73" t="str">
        <f t="shared" si="4"/>
        <v>NEW</v>
      </c>
      <c r="AK58" s="73" t="str">
        <f t="shared" si="4"/>
        <v>@NEW</v>
      </c>
      <c r="AL58" s="73" t="str">
        <f t="shared" si="4"/>
        <v>NEW</v>
      </c>
      <c r="AM58" s="73" t="str">
        <f t="shared" si="4"/>
        <v>@NEW</v>
      </c>
      <c r="AP58" s="66"/>
    </row>
    <row r="59" spans="1:42" x14ac:dyDescent="0.3">
      <c r="A59" s="41" t="str">
        <f t="shared" si="3"/>
        <v>NOR</v>
      </c>
      <c r="B59" s="73" t="str">
        <f t="shared" si="5"/>
        <v>NOR</v>
      </c>
      <c r="C59" s="73" t="str">
        <f t="shared" si="4"/>
        <v>@NOR</v>
      </c>
      <c r="D59" s="73" t="str">
        <f t="shared" si="4"/>
        <v>@NOR</v>
      </c>
      <c r="E59" s="73" t="str">
        <f t="shared" si="4"/>
        <v>NOR</v>
      </c>
      <c r="F59" s="73" t="str">
        <f t="shared" si="4"/>
        <v>@NOR</v>
      </c>
      <c r="G59" s="73" t="str">
        <f t="shared" si="4"/>
        <v>NOR</v>
      </c>
      <c r="H59" s="73" t="str">
        <f t="shared" si="4"/>
        <v>NOR</v>
      </c>
      <c r="I59" s="73" t="str">
        <f t="shared" si="4"/>
        <v>@NOR</v>
      </c>
      <c r="J59" s="73" t="str">
        <f t="shared" si="4"/>
        <v>NOR</v>
      </c>
      <c r="K59" s="73" t="str">
        <f t="shared" si="4"/>
        <v>@NOR</v>
      </c>
      <c r="L59" s="73" t="str">
        <f t="shared" si="4"/>
        <v>NOR</v>
      </c>
      <c r="M59" s="73" t="str">
        <f t="shared" si="4"/>
        <v>@NOR</v>
      </c>
      <c r="N59" s="73" t="str">
        <f t="shared" si="4"/>
        <v>NOR</v>
      </c>
      <c r="O59" s="73" t="str">
        <f t="shared" si="4"/>
        <v>@NOR</v>
      </c>
      <c r="P59" s="73" t="str">
        <f t="shared" si="4"/>
        <v>NOR</v>
      </c>
      <c r="Q59" s="73" t="str">
        <f t="shared" si="4"/>
        <v>@NOR</v>
      </c>
      <c r="R59" s="73" t="str">
        <f t="shared" si="4"/>
        <v>NOR</v>
      </c>
      <c r="S59" s="73" t="str">
        <f t="shared" si="4"/>
        <v>@NOR</v>
      </c>
      <c r="T59" s="73" t="str">
        <f t="shared" si="4"/>
        <v>NOR</v>
      </c>
      <c r="U59" s="73" t="str">
        <f t="shared" si="4"/>
        <v>@NOR</v>
      </c>
      <c r="V59" s="73" t="str">
        <f t="shared" si="4"/>
        <v>@NOR</v>
      </c>
      <c r="W59" s="73" t="str">
        <f t="shared" si="4"/>
        <v>NOR</v>
      </c>
      <c r="X59" s="73" t="str">
        <f t="shared" si="4"/>
        <v>@NOR</v>
      </c>
      <c r="Y59" s="73" t="str">
        <f t="shared" ref="C59:AM65" si="6">IF(IFERROR(FIND("@",Y15),0), $A59, CONCATENATE("@", $A59))</f>
        <v>NOR</v>
      </c>
      <c r="Z59" s="73" t="str">
        <f t="shared" si="6"/>
        <v>NOR</v>
      </c>
      <c r="AA59" s="73" t="str">
        <f t="shared" si="6"/>
        <v>@NOR</v>
      </c>
      <c r="AB59" s="73" t="str">
        <f t="shared" si="6"/>
        <v>NOR</v>
      </c>
      <c r="AC59" s="73" t="str">
        <f t="shared" si="6"/>
        <v>@NOR</v>
      </c>
      <c r="AD59" s="73" t="str">
        <f t="shared" si="6"/>
        <v>NOR</v>
      </c>
      <c r="AE59" s="73" t="str">
        <f t="shared" si="6"/>
        <v>@NOR</v>
      </c>
      <c r="AF59" s="73" t="str">
        <f t="shared" si="6"/>
        <v>@NOR</v>
      </c>
      <c r="AG59" s="73" t="str">
        <f t="shared" si="6"/>
        <v>NOR</v>
      </c>
      <c r="AH59" s="73" t="str">
        <f t="shared" si="6"/>
        <v>@NOR</v>
      </c>
      <c r="AI59" s="73" t="str">
        <f t="shared" si="6"/>
        <v>NOR</v>
      </c>
      <c r="AJ59" s="73" t="str">
        <f t="shared" si="6"/>
        <v>@NOR</v>
      </c>
      <c r="AK59" s="73" t="str">
        <f t="shared" si="6"/>
        <v>NOR</v>
      </c>
      <c r="AL59" s="73" t="str">
        <f t="shared" si="6"/>
        <v>@NOR</v>
      </c>
      <c r="AM59" s="73" t="str">
        <f t="shared" si="6"/>
        <v>NOR</v>
      </c>
      <c r="AP59" s="66"/>
    </row>
    <row r="60" spans="1:42" x14ac:dyDescent="0.3">
      <c r="A60" s="41" t="str">
        <f t="shared" si="3"/>
        <v>SHU</v>
      </c>
      <c r="B60" s="73" t="str">
        <f t="shared" si="5"/>
        <v>SHU</v>
      </c>
      <c r="C60" s="73" t="str">
        <f t="shared" si="6"/>
        <v>@SHU</v>
      </c>
      <c r="D60" s="73" t="str">
        <f t="shared" si="6"/>
        <v>@SHU</v>
      </c>
      <c r="E60" s="73" t="str">
        <f t="shared" si="6"/>
        <v>SHU</v>
      </c>
      <c r="F60" s="73" t="str">
        <f t="shared" si="6"/>
        <v>@SHU</v>
      </c>
      <c r="G60" s="73" t="str">
        <f t="shared" si="6"/>
        <v>SHU</v>
      </c>
      <c r="H60" s="73" t="str">
        <f t="shared" si="6"/>
        <v>@SHU</v>
      </c>
      <c r="I60" s="73" t="str">
        <f t="shared" si="6"/>
        <v>SHU</v>
      </c>
      <c r="J60" s="73" t="str">
        <f t="shared" si="6"/>
        <v>@SHU</v>
      </c>
      <c r="K60" s="73" t="str">
        <f t="shared" si="6"/>
        <v>SHU</v>
      </c>
      <c r="L60" s="73" t="str">
        <f t="shared" si="6"/>
        <v>@SHU</v>
      </c>
      <c r="M60" s="73" t="str">
        <f t="shared" si="6"/>
        <v>SHU</v>
      </c>
      <c r="N60" s="73" t="str">
        <f t="shared" si="6"/>
        <v>@SHU</v>
      </c>
      <c r="O60" s="73" t="str">
        <f t="shared" si="6"/>
        <v>SHU</v>
      </c>
      <c r="P60" s="73" t="str">
        <f t="shared" si="6"/>
        <v>@SHU</v>
      </c>
      <c r="Q60" s="73" t="str">
        <f t="shared" si="6"/>
        <v>SHU</v>
      </c>
      <c r="R60" s="73" t="str">
        <f t="shared" si="6"/>
        <v>@SHU</v>
      </c>
      <c r="S60" s="73" t="str">
        <f t="shared" si="6"/>
        <v>SHU</v>
      </c>
      <c r="T60" s="73" t="str">
        <f t="shared" si="6"/>
        <v>@SHU</v>
      </c>
      <c r="U60" s="73" t="str">
        <f t="shared" si="6"/>
        <v>SHU</v>
      </c>
      <c r="V60" s="73" t="str">
        <f t="shared" si="6"/>
        <v>SHU</v>
      </c>
      <c r="W60" s="73" t="str">
        <f t="shared" si="6"/>
        <v>@SHU</v>
      </c>
      <c r="X60" s="73" t="str">
        <f t="shared" si="6"/>
        <v>SHU</v>
      </c>
      <c r="Y60" s="73" t="str">
        <f t="shared" si="6"/>
        <v>@SHU</v>
      </c>
      <c r="Z60" s="73" t="str">
        <f t="shared" si="6"/>
        <v>SHU</v>
      </c>
      <c r="AA60" s="73" t="str">
        <f t="shared" si="6"/>
        <v>@SHU</v>
      </c>
      <c r="AB60" s="73" t="str">
        <f t="shared" si="6"/>
        <v>@SHU</v>
      </c>
      <c r="AC60" s="73" t="str">
        <f t="shared" si="6"/>
        <v>SHU</v>
      </c>
      <c r="AD60" s="73" t="str">
        <f t="shared" si="6"/>
        <v>@SHU</v>
      </c>
      <c r="AE60" s="73" t="str">
        <f t="shared" si="6"/>
        <v>SHU</v>
      </c>
      <c r="AF60" s="73" t="str">
        <f t="shared" si="6"/>
        <v>SHU</v>
      </c>
      <c r="AG60" s="73" t="str">
        <f t="shared" si="6"/>
        <v>@SHU</v>
      </c>
      <c r="AH60" s="73" t="str">
        <f t="shared" si="6"/>
        <v>SHU</v>
      </c>
      <c r="AI60" s="73" t="str">
        <f t="shared" si="6"/>
        <v>@SHU</v>
      </c>
      <c r="AJ60" s="73" t="str">
        <f t="shared" si="6"/>
        <v>@SHU</v>
      </c>
      <c r="AK60" s="73" t="str">
        <f t="shared" si="6"/>
        <v>SHU</v>
      </c>
      <c r="AL60" s="73" t="str">
        <f t="shared" si="6"/>
        <v>@SHU</v>
      </c>
      <c r="AM60" s="73" t="str">
        <f t="shared" si="6"/>
        <v>SHU</v>
      </c>
      <c r="AP60" s="66"/>
    </row>
    <row r="61" spans="1:42" x14ac:dyDescent="0.3">
      <c r="A61" s="41" t="str">
        <f t="shared" si="3"/>
        <v>SOU</v>
      </c>
      <c r="B61" s="73" t="str">
        <f t="shared" si="5"/>
        <v>SOU</v>
      </c>
      <c r="C61" s="73" t="str">
        <f t="shared" si="6"/>
        <v>@SOU</v>
      </c>
      <c r="D61" s="73" t="str">
        <f t="shared" si="6"/>
        <v>SOU</v>
      </c>
      <c r="E61" s="73" t="str">
        <f t="shared" si="6"/>
        <v>@SOU</v>
      </c>
      <c r="F61" s="73" t="str">
        <f t="shared" si="6"/>
        <v>SOU</v>
      </c>
      <c r="G61" s="73" t="str">
        <f t="shared" si="6"/>
        <v>@SOU</v>
      </c>
      <c r="H61" s="73" t="str">
        <f t="shared" si="6"/>
        <v>SOU</v>
      </c>
      <c r="I61" s="73" t="str">
        <f t="shared" si="6"/>
        <v>@SOU</v>
      </c>
      <c r="J61" s="73" t="str">
        <f t="shared" si="6"/>
        <v>SOU</v>
      </c>
      <c r="K61" s="73" t="str">
        <f t="shared" si="6"/>
        <v>@SOU</v>
      </c>
      <c r="L61" s="73" t="str">
        <f t="shared" si="6"/>
        <v>SOU</v>
      </c>
      <c r="M61" s="73" t="str">
        <f t="shared" si="6"/>
        <v>@SOU</v>
      </c>
      <c r="N61" s="73" t="str">
        <f t="shared" si="6"/>
        <v>SOU</v>
      </c>
      <c r="O61" s="73" t="str">
        <f t="shared" si="6"/>
        <v>@SOU</v>
      </c>
      <c r="P61" s="73" t="str">
        <f t="shared" si="6"/>
        <v>@SOU</v>
      </c>
      <c r="Q61" s="73" t="str">
        <f t="shared" si="6"/>
        <v>SOU</v>
      </c>
      <c r="R61" s="73" t="str">
        <f t="shared" si="6"/>
        <v>@SOU</v>
      </c>
      <c r="S61" s="73" t="str">
        <f t="shared" si="6"/>
        <v>SOU</v>
      </c>
      <c r="T61" s="73" t="str">
        <f t="shared" si="6"/>
        <v>SOU</v>
      </c>
      <c r="U61" s="73" t="str">
        <f t="shared" si="6"/>
        <v>@SOU</v>
      </c>
      <c r="V61" s="73" t="str">
        <f t="shared" si="6"/>
        <v>@SOU</v>
      </c>
      <c r="W61" s="73" t="str">
        <f t="shared" si="6"/>
        <v>SOU</v>
      </c>
      <c r="X61" s="73" t="str">
        <f t="shared" si="6"/>
        <v>@SOU</v>
      </c>
      <c r="Y61" s="73" t="str">
        <f t="shared" si="6"/>
        <v>SOU</v>
      </c>
      <c r="Z61" s="73" t="str">
        <f t="shared" si="6"/>
        <v>SOU</v>
      </c>
      <c r="AA61" s="73" t="str">
        <f t="shared" si="6"/>
        <v>@SOU</v>
      </c>
      <c r="AB61" s="73" t="str">
        <f t="shared" si="6"/>
        <v>@SOU</v>
      </c>
      <c r="AC61" s="73" t="str">
        <f t="shared" si="6"/>
        <v>SOU</v>
      </c>
      <c r="AD61" s="73" t="str">
        <f t="shared" si="6"/>
        <v>@SOU</v>
      </c>
      <c r="AE61" s="73" t="str">
        <f t="shared" si="6"/>
        <v>SOU</v>
      </c>
      <c r="AF61" s="73" t="str">
        <f t="shared" si="6"/>
        <v>@SOU</v>
      </c>
      <c r="AG61" s="73" t="str">
        <f t="shared" si="6"/>
        <v>SOU</v>
      </c>
      <c r="AH61" s="73" t="str">
        <f t="shared" si="6"/>
        <v>@SOU</v>
      </c>
      <c r="AI61" s="73" t="str">
        <f t="shared" si="6"/>
        <v>SOU</v>
      </c>
      <c r="AJ61" s="73" t="str">
        <f t="shared" si="6"/>
        <v>SOU</v>
      </c>
      <c r="AK61" s="73" t="str">
        <f t="shared" si="6"/>
        <v>@SOU</v>
      </c>
      <c r="AL61" s="73" t="str">
        <f t="shared" si="6"/>
        <v>SOU</v>
      </c>
      <c r="AM61" s="73" t="str">
        <f t="shared" si="6"/>
        <v>@SOU</v>
      </c>
      <c r="AP61" s="66"/>
    </row>
    <row r="62" spans="1:42" x14ac:dyDescent="0.3">
      <c r="A62" s="41" t="str">
        <f t="shared" si="3"/>
        <v>TOT</v>
      </c>
      <c r="B62" s="73" t="str">
        <f t="shared" si="5"/>
        <v>@TOT</v>
      </c>
      <c r="C62" s="73" t="str">
        <f t="shared" si="6"/>
        <v>TOT</v>
      </c>
      <c r="D62" s="73" t="str">
        <f t="shared" si="6"/>
        <v>@TOT</v>
      </c>
      <c r="E62" s="73" t="str">
        <f t="shared" si="6"/>
        <v>TOT</v>
      </c>
      <c r="F62" s="73" t="str">
        <f t="shared" si="6"/>
        <v>@TOT</v>
      </c>
      <c r="G62" s="73" t="str">
        <f t="shared" si="6"/>
        <v>TOT</v>
      </c>
      <c r="H62" s="73" t="str">
        <f t="shared" si="6"/>
        <v>@TOT</v>
      </c>
      <c r="I62" s="73" t="str">
        <f t="shared" si="6"/>
        <v>TOT</v>
      </c>
      <c r="J62" s="73" t="str">
        <f t="shared" si="6"/>
        <v>@TOT</v>
      </c>
      <c r="K62" s="73" t="str">
        <f t="shared" si="6"/>
        <v>TOT</v>
      </c>
      <c r="L62" s="73" t="str">
        <f t="shared" si="6"/>
        <v>TOT</v>
      </c>
      <c r="M62" s="73" t="str">
        <f t="shared" si="6"/>
        <v>@TOT</v>
      </c>
      <c r="N62" s="73" t="str">
        <f t="shared" si="6"/>
        <v>TOT</v>
      </c>
      <c r="O62" s="73" t="str">
        <f t="shared" si="6"/>
        <v>@TOT</v>
      </c>
      <c r="P62" s="73" t="str">
        <f t="shared" si="6"/>
        <v>TOT</v>
      </c>
      <c r="Q62" s="73" t="str">
        <f t="shared" si="6"/>
        <v>@TOT</v>
      </c>
      <c r="R62" s="73" t="str">
        <f t="shared" si="6"/>
        <v>TOT</v>
      </c>
      <c r="S62" s="73" t="str">
        <f t="shared" si="6"/>
        <v>@TOT</v>
      </c>
      <c r="T62" s="73" t="str">
        <f t="shared" si="6"/>
        <v>@TOT</v>
      </c>
      <c r="U62" s="73" t="str">
        <f t="shared" si="6"/>
        <v>TOT</v>
      </c>
      <c r="V62" s="73" t="str">
        <f t="shared" si="6"/>
        <v>TOT</v>
      </c>
      <c r="W62" s="73" t="str">
        <f t="shared" si="6"/>
        <v>@TOT</v>
      </c>
      <c r="X62" s="73" t="str">
        <f t="shared" si="6"/>
        <v>TOT</v>
      </c>
      <c r="Y62" s="73" t="str">
        <f t="shared" si="6"/>
        <v>@TOT</v>
      </c>
      <c r="Z62" s="73" t="str">
        <f t="shared" si="6"/>
        <v>@TOT</v>
      </c>
      <c r="AA62" s="73" t="str">
        <f t="shared" si="6"/>
        <v>TOT</v>
      </c>
      <c r="AB62" s="73" t="str">
        <f t="shared" si="6"/>
        <v>TOT</v>
      </c>
      <c r="AC62" s="73" t="str">
        <f t="shared" si="6"/>
        <v>@TOT</v>
      </c>
      <c r="AD62" s="73" t="str">
        <f t="shared" si="6"/>
        <v>TOT</v>
      </c>
      <c r="AE62" s="73" t="str">
        <f t="shared" si="6"/>
        <v>@TOT</v>
      </c>
      <c r="AF62" s="73" t="str">
        <f t="shared" si="6"/>
        <v>@TOT</v>
      </c>
      <c r="AG62" s="73" t="str">
        <f t="shared" si="6"/>
        <v>TOT</v>
      </c>
      <c r="AH62" s="73" t="str">
        <f t="shared" si="6"/>
        <v>@TOT</v>
      </c>
      <c r="AI62" s="73" t="str">
        <f t="shared" si="6"/>
        <v>TOT</v>
      </c>
      <c r="AJ62" s="73" t="str">
        <f t="shared" si="6"/>
        <v>@TOT</v>
      </c>
      <c r="AK62" s="73" t="str">
        <f t="shared" si="6"/>
        <v>TOT</v>
      </c>
      <c r="AL62" s="73" t="str">
        <f t="shared" si="6"/>
        <v>@TOT</v>
      </c>
      <c r="AM62" s="73" t="str">
        <f t="shared" si="6"/>
        <v>TOT</v>
      </c>
      <c r="AP62" s="66"/>
    </row>
    <row r="63" spans="1:42" x14ac:dyDescent="0.3">
      <c r="A63" s="41" t="str">
        <f t="shared" si="3"/>
        <v>WAT</v>
      </c>
      <c r="B63" s="73" t="str">
        <f t="shared" si="5"/>
        <v>@WAT</v>
      </c>
      <c r="C63" s="73" t="str">
        <f t="shared" si="6"/>
        <v>WAT</v>
      </c>
      <c r="D63" s="73" t="str">
        <f t="shared" si="6"/>
        <v>@WAT</v>
      </c>
      <c r="E63" s="73" t="str">
        <f t="shared" si="6"/>
        <v>WAT</v>
      </c>
      <c r="F63" s="73" t="str">
        <f t="shared" si="6"/>
        <v>@WAT</v>
      </c>
      <c r="G63" s="73" t="str">
        <f t="shared" si="6"/>
        <v>WAT</v>
      </c>
      <c r="H63" s="73" t="str">
        <f t="shared" si="6"/>
        <v>WAT</v>
      </c>
      <c r="I63" s="73" t="str">
        <f t="shared" si="6"/>
        <v>@WAT</v>
      </c>
      <c r="J63" s="73" t="str">
        <f t="shared" si="6"/>
        <v>WAT</v>
      </c>
      <c r="K63" s="73" t="str">
        <f t="shared" si="6"/>
        <v>@WAT</v>
      </c>
      <c r="L63" s="73" t="str">
        <f t="shared" si="6"/>
        <v>@WAT</v>
      </c>
      <c r="M63" s="73" t="str">
        <f t="shared" si="6"/>
        <v>WAT</v>
      </c>
      <c r="N63" s="73" t="str">
        <f t="shared" si="6"/>
        <v>@WAT</v>
      </c>
      <c r="O63" s="73" t="str">
        <f t="shared" si="6"/>
        <v>WAT</v>
      </c>
      <c r="P63" s="73" t="str">
        <f t="shared" si="6"/>
        <v>WAT</v>
      </c>
      <c r="Q63" s="73" t="str">
        <f t="shared" si="6"/>
        <v>@WAT</v>
      </c>
      <c r="R63" s="73" t="str">
        <f t="shared" si="6"/>
        <v>WAT</v>
      </c>
      <c r="S63" s="73" t="str">
        <f t="shared" si="6"/>
        <v>@WAT</v>
      </c>
      <c r="T63" s="73" t="str">
        <f t="shared" si="6"/>
        <v>WAT</v>
      </c>
      <c r="U63" s="73" t="str">
        <f t="shared" si="6"/>
        <v>@WAT</v>
      </c>
      <c r="V63" s="73" t="str">
        <f t="shared" si="6"/>
        <v>@WAT</v>
      </c>
      <c r="W63" s="73" t="str">
        <f t="shared" si="6"/>
        <v>WAT</v>
      </c>
      <c r="X63" s="73" t="str">
        <f t="shared" si="6"/>
        <v>@WAT</v>
      </c>
      <c r="Y63" s="73" t="str">
        <f t="shared" si="6"/>
        <v>WAT</v>
      </c>
      <c r="Z63" s="73" t="str">
        <f t="shared" si="6"/>
        <v>@WAT</v>
      </c>
      <c r="AA63" s="73" t="str">
        <f t="shared" si="6"/>
        <v>WAT</v>
      </c>
      <c r="AB63" s="73" t="str">
        <f t="shared" si="6"/>
        <v>WAT</v>
      </c>
      <c r="AC63" s="73" t="str">
        <f t="shared" si="6"/>
        <v>@WAT</v>
      </c>
      <c r="AD63" s="73" t="str">
        <f t="shared" si="6"/>
        <v>WAT</v>
      </c>
      <c r="AE63" s="73" t="str">
        <f t="shared" si="6"/>
        <v>@WAT</v>
      </c>
      <c r="AF63" s="73" t="str">
        <f t="shared" si="6"/>
        <v>WAT</v>
      </c>
      <c r="AG63" s="73" t="str">
        <f t="shared" si="6"/>
        <v>@WAT</v>
      </c>
      <c r="AH63" s="73" t="str">
        <f t="shared" si="6"/>
        <v>WAT</v>
      </c>
      <c r="AI63" s="73" t="str">
        <f t="shared" si="6"/>
        <v>@WAT</v>
      </c>
      <c r="AJ63" s="73" t="str">
        <f t="shared" si="6"/>
        <v>@WAT</v>
      </c>
      <c r="AK63" s="73" t="str">
        <f t="shared" si="6"/>
        <v>WAT</v>
      </c>
      <c r="AL63" s="73" t="str">
        <f t="shared" si="6"/>
        <v>@WAT</v>
      </c>
      <c r="AM63" s="73" t="str">
        <f t="shared" si="6"/>
        <v>WAT</v>
      </c>
      <c r="AP63" s="66"/>
    </row>
    <row r="64" spans="1:42" x14ac:dyDescent="0.3">
      <c r="A64" s="41" t="str">
        <f t="shared" si="3"/>
        <v>WHU</v>
      </c>
      <c r="B64" s="73" t="str">
        <f t="shared" si="5"/>
        <v>@WHU</v>
      </c>
      <c r="C64" s="73" t="str">
        <f t="shared" si="6"/>
        <v>WHU</v>
      </c>
      <c r="D64" s="73" t="str">
        <f t="shared" si="6"/>
        <v>WHU</v>
      </c>
      <c r="E64" s="73" t="str">
        <f t="shared" si="6"/>
        <v>@WHU</v>
      </c>
      <c r="F64" s="73" t="str">
        <f t="shared" si="6"/>
        <v>WHU</v>
      </c>
      <c r="G64" s="73" t="str">
        <f t="shared" si="6"/>
        <v>@WHU</v>
      </c>
      <c r="H64" s="73" t="str">
        <f t="shared" si="6"/>
        <v>WHU</v>
      </c>
      <c r="I64" s="73" t="str">
        <f t="shared" si="6"/>
        <v>@WHU</v>
      </c>
      <c r="J64" s="73" t="str">
        <f t="shared" si="6"/>
        <v>WHU</v>
      </c>
      <c r="K64" s="73" t="str">
        <f t="shared" si="6"/>
        <v>@WHU</v>
      </c>
      <c r="L64" s="73" t="str">
        <f t="shared" si="6"/>
        <v>@WHU</v>
      </c>
      <c r="M64" s="73" t="str">
        <f t="shared" si="6"/>
        <v>WHU</v>
      </c>
      <c r="N64" s="73" t="str">
        <f t="shared" si="6"/>
        <v>@WHU</v>
      </c>
      <c r="O64" s="73" t="str">
        <f t="shared" si="6"/>
        <v>WHU</v>
      </c>
      <c r="P64" s="73" t="str">
        <f t="shared" si="6"/>
        <v>WHU</v>
      </c>
      <c r="Q64" s="73" t="str">
        <f t="shared" si="6"/>
        <v>@WHU</v>
      </c>
      <c r="R64" s="73" t="str">
        <f t="shared" si="6"/>
        <v>WHU</v>
      </c>
      <c r="S64" s="73" t="str">
        <f t="shared" si="6"/>
        <v>@WHU</v>
      </c>
      <c r="T64" s="73" t="str">
        <f t="shared" si="6"/>
        <v>WHU</v>
      </c>
      <c r="U64" s="73" t="str">
        <f t="shared" si="6"/>
        <v>@WHU</v>
      </c>
      <c r="V64" s="73" t="str">
        <f t="shared" si="6"/>
        <v>@WHU</v>
      </c>
      <c r="W64" s="73" t="str">
        <f t="shared" si="6"/>
        <v>WHU</v>
      </c>
      <c r="X64" s="73" t="str">
        <f t="shared" si="6"/>
        <v>@WHU</v>
      </c>
      <c r="Y64" s="73" t="str">
        <f t="shared" si="6"/>
        <v>WHU</v>
      </c>
      <c r="Z64" s="73" t="str">
        <f t="shared" si="6"/>
        <v>@WHU</v>
      </c>
      <c r="AA64" s="73" t="str">
        <f t="shared" si="6"/>
        <v>WHU</v>
      </c>
      <c r="AB64" s="73" t="str">
        <f t="shared" si="6"/>
        <v>WHU</v>
      </c>
      <c r="AC64" s="73" t="str">
        <f t="shared" si="6"/>
        <v>@WHU</v>
      </c>
      <c r="AD64" s="73" t="str">
        <f t="shared" si="6"/>
        <v>WHU</v>
      </c>
      <c r="AE64" s="73" t="str">
        <f t="shared" si="6"/>
        <v>@WHU</v>
      </c>
      <c r="AF64" s="73" t="str">
        <f t="shared" si="6"/>
        <v>WHU</v>
      </c>
      <c r="AG64" s="73" t="str">
        <f t="shared" si="6"/>
        <v>@WHU</v>
      </c>
      <c r="AH64" s="73" t="str">
        <f t="shared" si="6"/>
        <v>WHU</v>
      </c>
      <c r="AI64" s="73" t="str">
        <f t="shared" si="6"/>
        <v>@WHU</v>
      </c>
      <c r="AJ64" s="73" t="str">
        <f t="shared" si="6"/>
        <v>WHU</v>
      </c>
      <c r="AK64" s="73" t="str">
        <f t="shared" si="6"/>
        <v>@WHU</v>
      </c>
      <c r="AL64" s="73" t="str">
        <f t="shared" si="6"/>
        <v>WHU</v>
      </c>
      <c r="AM64" s="73" t="str">
        <f t="shared" si="6"/>
        <v>@WHU</v>
      </c>
      <c r="AP64" s="66"/>
    </row>
    <row r="65" spans="1:46" x14ac:dyDescent="0.3">
      <c r="A65" s="41" t="str">
        <f t="shared" si="3"/>
        <v>WOL</v>
      </c>
      <c r="B65" s="73" t="str">
        <f t="shared" si="5"/>
        <v>WOL</v>
      </c>
      <c r="C65" s="73" t="str">
        <f t="shared" si="6"/>
        <v>@WOL</v>
      </c>
      <c r="D65" s="73" t="str">
        <f t="shared" si="6"/>
        <v>@WOL</v>
      </c>
      <c r="E65" s="73" t="str">
        <f t="shared" si="6"/>
        <v>WOL</v>
      </c>
      <c r="F65" s="73" t="str">
        <f t="shared" si="6"/>
        <v>@WOL</v>
      </c>
      <c r="G65" s="73" t="str">
        <f t="shared" si="6"/>
        <v>WOL</v>
      </c>
      <c r="H65" s="73" t="str">
        <f t="shared" si="6"/>
        <v>@WOL</v>
      </c>
      <c r="I65" s="73" t="str">
        <f t="shared" si="6"/>
        <v>WOL</v>
      </c>
      <c r="J65" s="73" t="str">
        <f t="shared" si="6"/>
        <v>@WOL</v>
      </c>
      <c r="K65" s="73" t="str">
        <f t="shared" si="6"/>
        <v>WOL</v>
      </c>
      <c r="L65" s="73" t="str">
        <f t="shared" si="6"/>
        <v>WOL</v>
      </c>
      <c r="M65" s="73" t="str">
        <f t="shared" si="6"/>
        <v>@WOL</v>
      </c>
      <c r="N65" s="73" t="str">
        <f t="shared" si="6"/>
        <v>WOL</v>
      </c>
      <c r="O65" s="73" t="str">
        <f t="shared" si="6"/>
        <v>@WOL</v>
      </c>
      <c r="P65" s="73" t="str">
        <f t="shared" si="6"/>
        <v>@WOL</v>
      </c>
      <c r="Q65" s="73" t="str">
        <f t="shared" si="6"/>
        <v>WOL</v>
      </c>
      <c r="R65" s="73" t="str">
        <f t="shared" si="6"/>
        <v>@WOL</v>
      </c>
      <c r="S65" s="73" t="str">
        <f t="shared" si="6"/>
        <v>WOL</v>
      </c>
      <c r="T65" s="73" t="str">
        <f t="shared" si="6"/>
        <v>@WOL</v>
      </c>
      <c r="U65" s="73" t="str">
        <f t="shared" si="6"/>
        <v>WOL</v>
      </c>
      <c r="V65" s="73" t="str">
        <f t="shared" si="6"/>
        <v>WOL</v>
      </c>
      <c r="W65" s="73" t="str">
        <f t="shared" si="6"/>
        <v>@WOL</v>
      </c>
      <c r="X65" s="73" t="str">
        <f t="shared" si="6"/>
        <v>WOL</v>
      </c>
      <c r="Y65" s="73" t="str">
        <f t="shared" si="6"/>
        <v>@WOL</v>
      </c>
      <c r="Z65" s="73" t="str">
        <f t="shared" si="6"/>
        <v>WOL</v>
      </c>
      <c r="AA65" s="73" t="str">
        <f t="shared" si="6"/>
        <v>@WOL</v>
      </c>
      <c r="AB65" s="73" t="str">
        <f t="shared" si="6"/>
        <v>@WOL</v>
      </c>
      <c r="AC65" s="73" t="str">
        <f t="shared" si="6"/>
        <v>WOL</v>
      </c>
      <c r="AD65" s="73" t="str">
        <f t="shared" si="6"/>
        <v>@WOL</v>
      </c>
      <c r="AE65" s="73" t="str">
        <f t="shared" si="6"/>
        <v>WOL</v>
      </c>
      <c r="AF65" s="73" t="str">
        <f t="shared" si="6"/>
        <v>@WOL</v>
      </c>
      <c r="AG65" s="73" t="str">
        <f t="shared" si="6"/>
        <v>WOL</v>
      </c>
      <c r="AH65" s="73" t="str">
        <f t="shared" si="6"/>
        <v>@WOL</v>
      </c>
      <c r="AI65" s="73" t="str">
        <f t="shared" si="6"/>
        <v>WOL</v>
      </c>
      <c r="AJ65" s="73" t="str">
        <f t="shared" si="6"/>
        <v>@WOL</v>
      </c>
      <c r="AK65" s="73" t="str">
        <f t="shared" si="6"/>
        <v>WOL</v>
      </c>
      <c r="AL65" s="73" t="str">
        <f t="shared" si="6"/>
        <v>@WOL</v>
      </c>
      <c r="AM65" s="73" t="str">
        <f t="shared" si="6"/>
        <v>WOL</v>
      </c>
      <c r="AP65" s="66"/>
    </row>
    <row r="66" spans="1:46" x14ac:dyDescent="0.3">
      <c r="AG66" s="34"/>
      <c r="AH66" s="34"/>
      <c r="AI66" s="34"/>
      <c r="AJ66" s="34"/>
      <c r="AK66" s="34"/>
      <c r="AL66" s="34"/>
      <c r="AM66" s="34"/>
    </row>
    <row r="67" spans="1:46" x14ac:dyDescent="0.3">
      <c r="A67" s="59" t="s">
        <v>0</v>
      </c>
      <c r="B67" s="59">
        <v>1</v>
      </c>
      <c r="C67" s="59">
        <v>2</v>
      </c>
      <c r="D67" s="59">
        <v>3</v>
      </c>
      <c r="E67" s="59">
        <v>4</v>
      </c>
      <c r="F67" s="59">
        <v>5</v>
      </c>
      <c r="G67" s="59">
        <v>6</v>
      </c>
      <c r="H67" s="59">
        <v>7</v>
      </c>
      <c r="I67" s="59">
        <v>8</v>
      </c>
      <c r="J67" s="59">
        <v>9</v>
      </c>
      <c r="K67" s="59">
        <v>10</v>
      </c>
      <c r="L67" s="59">
        <v>11</v>
      </c>
      <c r="M67" s="59">
        <v>12</v>
      </c>
      <c r="N67" s="59">
        <v>13</v>
      </c>
      <c r="O67" s="59">
        <v>14</v>
      </c>
      <c r="P67" s="59">
        <v>15</v>
      </c>
      <c r="Q67" s="59">
        <v>16</v>
      </c>
      <c r="R67" s="59">
        <v>17</v>
      </c>
      <c r="S67" s="59">
        <v>18</v>
      </c>
      <c r="T67" s="59">
        <v>19</v>
      </c>
      <c r="U67" s="59">
        <v>20</v>
      </c>
      <c r="V67" s="59">
        <v>21</v>
      </c>
      <c r="W67" s="59">
        <v>22</v>
      </c>
      <c r="X67" s="59">
        <v>23</v>
      </c>
      <c r="Y67" s="59">
        <v>24</v>
      </c>
      <c r="Z67" s="59">
        <v>25</v>
      </c>
      <c r="AA67" s="59">
        <v>26</v>
      </c>
      <c r="AB67" s="59">
        <v>27</v>
      </c>
      <c r="AC67" s="59">
        <v>28</v>
      </c>
      <c r="AD67" s="59">
        <v>29</v>
      </c>
      <c r="AE67" s="59">
        <v>30</v>
      </c>
      <c r="AF67" s="33">
        <v>31</v>
      </c>
      <c r="AG67" s="33">
        <v>32</v>
      </c>
      <c r="AH67" s="33">
        <v>33</v>
      </c>
      <c r="AI67" s="33">
        <v>34</v>
      </c>
      <c r="AJ67" s="33">
        <v>35</v>
      </c>
      <c r="AK67" s="33">
        <v>36</v>
      </c>
      <c r="AL67" s="33">
        <v>37</v>
      </c>
      <c r="AM67" s="33">
        <v>38</v>
      </c>
      <c r="AN67" s="63" t="s">
        <v>13</v>
      </c>
      <c r="AO67" s="59" t="s">
        <v>0</v>
      </c>
      <c r="AP67" s="63" t="str">
        <f>CONCATENATE("GW ",Fixtures!$D$6,"-",Fixtures!$D$6+8)</f>
        <v>GW 29-37</v>
      </c>
      <c r="AQ67" s="63" t="str">
        <f>CONCATENATE("GW ",Fixtures!$D$6,"-",Fixtures!$D$6+5)</f>
        <v>GW 29-34</v>
      </c>
      <c r="AR67" s="63" t="str">
        <f>CONCATENATE("GW ",Fixtures!$D$6,"-",Fixtures!$D$6+2)</f>
        <v>GW 29-31</v>
      </c>
      <c r="AS67" s="78"/>
    </row>
    <row r="68" spans="1:46" x14ac:dyDescent="0.3">
      <c r="A68" s="41" t="str">
        <f>$A46</f>
        <v>ARS</v>
      </c>
      <c r="B68" s="22">
        <f t="shared" ref="B68:B87" ca="1" si="7">(VLOOKUP(B2,$AT$2:$AU$41,2,FALSE))</f>
        <v>72.197267614892112</v>
      </c>
      <c r="C68" s="22">
        <f t="shared" ref="C68:AM75" ca="1" si="8">(VLOOKUP(C2,$AT$2:$AU$41,2,FALSE))</f>
        <v>77.756485693096892</v>
      </c>
      <c r="D68" s="22">
        <f t="shared" ca="1" si="8"/>
        <v>153.77221190565368</v>
      </c>
      <c r="E68" s="22">
        <f t="shared" ca="1" si="8"/>
        <v>89.191335259225426</v>
      </c>
      <c r="F68" s="22">
        <f t="shared" ca="1" si="8"/>
        <v>93.525662680392486</v>
      </c>
      <c r="G68" s="22">
        <f t="shared" si="8"/>
        <v>81.759552402451959</v>
      </c>
      <c r="H68" s="22">
        <f t="shared" ca="1" si="8"/>
        <v>130.81440226882464</v>
      </c>
      <c r="I68" s="22">
        <f t="shared" ca="1" si="8"/>
        <v>71.032704126610952</v>
      </c>
      <c r="J68" s="22">
        <f t="shared" si="8"/>
        <v>92.20279989177439</v>
      </c>
      <c r="K68" s="22">
        <f t="shared" ca="1" si="8"/>
        <v>61.140100996438569</v>
      </c>
      <c r="L68" s="22">
        <f t="shared" ca="1" si="8"/>
        <v>94.595624012637415</v>
      </c>
      <c r="M68" s="22">
        <f t="shared" ca="1" si="8"/>
        <v>129.02795390091956</v>
      </c>
      <c r="N68" s="22">
        <f t="shared" ca="1" si="8"/>
        <v>91.462177172304294</v>
      </c>
      <c r="O68" s="22">
        <f t="shared" ca="1" si="8"/>
        <v>85.931814964379299</v>
      </c>
      <c r="P68" s="22">
        <f t="shared" ca="1" si="8"/>
        <v>83.664224380477393</v>
      </c>
      <c r="Q68" s="22">
        <f t="shared" ca="1" si="8"/>
        <v>100.06729839396496</v>
      </c>
      <c r="R68" s="22">
        <f t="shared" si="8"/>
        <v>152.87477153608495</v>
      </c>
      <c r="S68" s="22">
        <f t="shared" ca="1" si="8"/>
        <v>118.9730247432953</v>
      </c>
      <c r="T68" s="22">
        <f t="shared" ca="1" si="8"/>
        <v>86.817749488080054</v>
      </c>
      <c r="U68" s="22">
        <f t="shared" ca="1" si="8"/>
        <v>113.54805732089865</v>
      </c>
      <c r="V68" s="22">
        <f t="shared" ca="1" si="8"/>
        <v>107.02996549267471</v>
      </c>
      <c r="W68" s="22">
        <f t="shared" ca="1" si="8"/>
        <v>74.726790106758259</v>
      </c>
      <c r="X68" s="22">
        <f t="shared" si="8"/>
        <v>75.43865445690632</v>
      </c>
      <c r="Y68" s="22">
        <f t="shared" ca="1" si="8"/>
        <v>138.78095894776501</v>
      </c>
      <c r="Z68" s="85">
        <f t="shared" ca="1" si="8"/>
        <v>95.035704736007318</v>
      </c>
      <c r="AA68" s="85">
        <f t="shared" ca="1" si="8"/>
        <v>59.070491684911723</v>
      </c>
      <c r="AB68" s="86">
        <f t="shared" ca="1" si="8"/>
        <v>97.341565699059785</v>
      </c>
      <c r="AC68" s="130">
        <f t="shared" si="8"/>
        <v>186.84694298854828</v>
      </c>
      <c r="AD68" s="86">
        <f t="shared" ca="1" si="8"/>
        <v>81.873244140516775</v>
      </c>
      <c r="AE68" s="86">
        <f t="shared" ca="1" si="8"/>
        <v>102.25627424280572</v>
      </c>
      <c r="AF68" s="130">
        <f t="shared" ca="1" si="8"/>
        <v>111.78710543281636</v>
      </c>
      <c r="AG68" s="86">
        <f t="shared" ca="1" si="8"/>
        <v>70.307848607219427</v>
      </c>
      <c r="AH68" s="86">
        <f t="shared" ca="1" si="8"/>
        <v>115.61687379322352</v>
      </c>
      <c r="AI68" s="86">
        <f t="shared" ca="1" si="8"/>
        <v>105.56832591893418</v>
      </c>
      <c r="AJ68" s="86">
        <f t="shared" ca="1" si="8"/>
        <v>109.01163198349775</v>
      </c>
      <c r="AK68" s="22">
        <f t="shared" ca="1" si="8"/>
        <v>125.81362792280754</v>
      </c>
      <c r="AL68" s="22">
        <f t="shared" si="8"/>
        <v>99.928341825219064</v>
      </c>
      <c r="AM68" s="22">
        <f t="shared" ca="1" si="8"/>
        <v>76.520996738502944</v>
      </c>
      <c r="AN68" s="22">
        <f ca="1">IF(OR(Fixtures!$D$6&lt;=0,Fixtures!$D$6&gt;39),AVERAGE(B68:AM68),AVERAGE(OFFSET(A68,0,Fixtures!$D$6,1,38-Fixtures!$D$6+1)))</f>
        <v>99.868427060554325</v>
      </c>
      <c r="AO68" s="41" t="str">
        <f>$A46</f>
        <v>ARS</v>
      </c>
      <c r="AP68" s="67">
        <f ca="1">AVERAGE(OFFSET(A68,0,Fixtures!$D$6,1,9))</f>
        <v>102.4625859852267</v>
      </c>
      <c r="AQ68" s="67">
        <f ca="1">AVERAGE(OFFSET(A68,0,Fixtures!$D$6,1,6))</f>
        <v>97.901612022585994</v>
      </c>
      <c r="AR68" s="67">
        <f ca="1">AVERAGE(OFFSET(A68,0,Fixtures!$D$6,1,3))</f>
        <v>98.638874605379613</v>
      </c>
      <c r="AS68" s="77"/>
      <c r="AT68" s="76"/>
    </row>
    <row r="69" spans="1:46" x14ac:dyDescent="0.3">
      <c r="A69" s="41" t="str">
        <f t="shared" ref="A69:A87" si="9">$A47</f>
        <v>AVL</v>
      </c>
      <c r="B69" s="22">
        <f t="shared" ca="1" si="7"/>
        <v>109.01163198349775</v>
      </c>
      <c r="C69" s="22">
        <f t="shared" ref="C69:Q69" ca="1" si="10">(VLOOKUP(C3,$AT$2:$AU$41,2,FALSE))</f>
        <v>71.032704126610952</v>
      </c>
      <c r="D69" s="22">
        <f t="shared" ca="1" si="10"/>
        <v>97.341565699059785</v>
      </c>
      <c r="E69" s="22">
        <f t="shared" ca="1" si="10"/>
        <v>74.726790106758259</v>
      </c>
      <c r="F69" s="22">
        <f t="shared" ca="1" si="10"/>
        <v>81.873244140516775</v>
      </c>
      <c r="G69" s="22">
        <f t="shared" si="10"/>
        <v>101.17671874412297</v>
      </c>
      <c r="H69" s="22">
        <f t="shared" ca="1" si="10"/>
        <v>77.756485693096892</v>
      </c>
      <c r="I69" s="22">
        <f t="shared" ca="1" si="10"/>
        <v>85.931814964379299</v>
      </c>
      <c r="J69" s="22">
        <f t="shared" ca="1" si="10"/>
        <v>83.664224380477393</v>
      </c>
      <c r="K69" s="22">
        <f t="shared" si="10"/>
        <v>186.84694298854828</v>
      </c>
      <c r="L69" s="22">
        <f t="shared" ca="1" si="10"/>
        <v>125.81362792280754</v>
      </c>
      <c r="M69" s="22">
        <f t="shared" ca="1" si="10"/>
        <v>115.61687379322352</v>
      </c>
      <c r="N69" s="22">
        <f t="shared" ca="1" si="10"/>
        <v>59.070491684911723</v>
      </c>
      <c r="O69" s="22">
        <f t="shared" ca="1" si="10"/>
        <v>130.81440226882464</v>
      </c>
      <c r="P69" s="22">
        <f t="shared" ca="1" si="10"/>
        <v>138.78095894776501</v>
      </c>
      <c r="Q69" s="22">
        <f t="shared" ca="1" si="10"/>
        <v>105.56832591893418</v>
      </c>
      <c r="R69" s="22">
        <f t="shared" si="8"/>
        <v>92.20279989177439</v>
      </c>
      <c r="S69" s="22">
        <f t="shared" ca="1" si="8"/>
        <v>91.462177172304294</v>
      </c>
      <c r="T69" s="22">
        <f t="shared" ca="1" si="8"/>
        <v>70.307848607219427</v>
      </c>
      <c r="U69" s="22">
        <f t="shared" ca="1" si="8"/>
        <v>93.525662680392486</v>
      </c>
      <c r="V69" s="22">
        <f t="shared" ca="1" si="8"/>
        <v>95.035704736007318</v>
      </c>
      <c r="W69" s="22">
        <f t="shared" si="8"/>
        <v>152.87477153608495</v>
      </c>
      <c r="X69" s="22">
        <f t="shared" ca="1" si="8"/>
        <v>102.25627424280572</v>
      </c>
      <c r="Y69" s="22">
        <f t="shared" ca="1" si="8"/>
        <v>76.520996738502944</v>
      </c>
      <c r="Z69" s="85">
        <f t="shared" ca="1" si="8"/>
        <v>86.817749488080054</v>
      </c>
      <c r="AA69" s="85">
        <f t="shared" ca="1" si="8"/>
        <v>89.191335259225426</v>
      </c>
      <c r="AB69" s="86">
        <f t="shared" ca="1" si="8"/>
        <v>111.78710543281636</v>
      </c>
      <c r="AC69" s="130">
        <f t="shared" si="8"/>
        <v>75.43865445690632</v>
      </c>
      <c r="AD69" s="86">
        <f t="shared" ca="1" si="8"/>
        <v>129.02795390091956</v>
      </c>
      <c r="AE69" s="86">
        <f t="shared" ca="1" si="8"/>
        <v>113.54805732089865</v>
      </c>
      <c r="AF69" s="86">
        <f t="shared" ca="1" si="8"/>
        <v>72.197267614892112</v>
      </c>
      <c r="AG69" s="86">
        <f t="shared" ca="1" si="8"/>
        <v>94.595624012637415</v>
      </c>
      <c r="AH69" s="86">
        <f t="shared" ca="1" si="8"/>
        <v>153.77221190565368</v>
      </c>
      <c r="AI69" s="86">
        <f t="shared" ca="1" si="8"/>
        <v>107.02996549267471</v>
      </c>
      <c r="AJ69" s="86">
        <f t="shared" ca="1" si="8"/>
        <v>61.140100996438569</v>
      </c>
      <c r="AK69" s="22">
        <f t="shared" ca="1" si="8"/>
        <v>118.9730247432953</v>
      </c>
      <c r="AL69" s="22">
        <f t="shared" si="8"/>
        <v>82.78095169973696</v>
      </c>
      <c r="AM69" s="22">
        <f t="shared" ca="1" si="8"/>
        <v>100.06729839396496</v>
      </c>
      <c r="AN69" s="22">
        <f ca="1">IF(OR(Fixtures!$D$6&lt;=0,Fixtures!$D$6&gt;39),AVERAGE(B69:AM69),AVERAGE(OFFSET(A69,0,Fixtures!$D$6,1,38-Fixtures!$D$6+1)))</f>
        <v>103.31324560811117</v>
      </c>
      <c r="AO69" s="41" t="str">
        <f t="shared" ref="AO69:AO87" si="11">$A47</f>
        <v>AVL</v>
      </c>
      <c r="AP69" s="67">
        <f ca="1">AVERAGE(OFFSET(A69,0,Fixtures!$D$6,1,9))</f>
        <v>103.67390640968298</v>
      </c>
      <c r="AQ69" s="67">
        <f ca="1">AVERAGE(OFFSET(A69,0,Fixtures!$D$6,1,6))</f>
        <v>111.69518004127934</v>
      </c>
      <c r="AR69" s="67">
        <f ca="1">AVERAGE(OFFSET(A69,0,Fixtures!$D$6,1,3))</f>
        <v>104.92442627890343</v>
      </c>
      <c r="AS69" s="77"/>
      <c r="AT69" s="76"/>
    </row>
    <row r="70" spans="1:46" x14ac:dyDescent="0.3">
      <c r="A70" s="41" t="str">
        <f t="shared" si="9"/>
        <v>BOU</v>
      </c>
      <c r="B70" s="22">
        <f t="shared" si="7"/>
        <v>75.43865445690632</v>
      </c>
      <c r="C70" s="22">
        <f t="shared" si="8"/>
        <v>99.928341825219064</v>
      </c>
      <c r="D70" s="22">
        <f t="shared" si="8"/>
        <v>152.87477153608495</v>
      </c>
      <c r="E70" s="22">
        <f t="shared" ca="1" si="8"/>
        <v>129.02795390091956</v>
      </c>
      <c r="F70" s="22">
        <f t="shared" ca="1" si="8"/>
        <v>97.341565699059785</v>
      </c>
      <c r="G70" s="22">
        <f t="shared" ca="1" si="8"/>
        <v>111.78710543281636</v>
      </c>
      <c r="H70" s="22">
        <f t="shared" ca="1" si="8"/>
        <v>81.873244140516775</v>
      </c>
      <c r="I70" s="22">
        <f t="shared" si="8"/>
        <v>101.17671874412297</v>
      </c>
      <c r="J70" s="22">
        <f t="shared" ca="1" si="8"/>
        <v>70.307848607219427</v>
      </c>
      <c r="K70" s="22">
        <f t="shared" ca="1" si="8"/>
        <v>93.525662680392486</v>
      </c>
      <c r="L70" s="22">
        <f t="shared" ca="1" si="8"/>
        <v>107.02996549267471</v>
      </c>
      <c r="M70" s="22">
        <f t="shared" ca="1" si="8"/>
        <v>72.197267614892112</v>
      </c>
      <c r="N70" s="22">
        <f t="shared" ca="1" si="8"/>
        <v>94.595624012637415</v>
      </c>
      <c r="O70" s="22">
        <f t="shared" ca="1" si="8"/>
        <v>109.01163198349775</v>
      </c>
      <c r="P70" s="22">
        <f t="shared" ca="1" si="8"/>
        <v>74.726790106758259</v>
      </c>
      <c r="Q70" s="22">
        <f t="shared" ca="1" si="8"/>
        <v>125.81362792280754</v>
      </c>
      <c r="R70" s="22">
        <f t="shared" ca="1" si="8"/>
        <v>138.78095894776501</v>
      </c>
      <c r="S70" s="22">
        <f t="shared" ca="1" si="8"/>
        <v>77.756485693096892</v>
      </c>
      <c r="T70" s="22">
        <f t="shared" si="8"/>
        <v>82.78095169973696</v>
      </c>
      <c r="U70" s="22">
        <f t="shared" ca="1" si="8"/>
        <v>102.25627424280572</v>
      </c>
      <c r="V70" s="22">
        <f t="shared" ca="1" si="8"/>
        <v>100.06729839396496</v>
      </c>
      <c r="W70" s="22">
        <f t="shared" ca="1" si="8"/>
        <v>76.520996738502944</v>
      </c>
      <c r="X70" s="22">
        <f t="shared" ca="1" si="8"/>
        <v>85.931814964379299</v>
      </c>
      <c r="Y70" s="22">
        <f t="shared" ca="1" si="8"/>
        <v>83.664224380477393</v>
      </c>
      <c r="Z70" s="85">
        <f t="shared" si="8"/>
        <v>81.759552402451959</v>
      </c>
      <c r="AA70" s="85">
        <f t="shared" si="8"/>
        <v>92.20279989177439</v>
      </c>
      <c r="AB70" s="86">
        <f t="shared" ca="1" si="8"/>
        <v>95.035704736007318</v>
      </c>
      <c r="AC70" s="86">
        <f t="shared" ca="1" si="8"/>
        <v>113.54805732089865</v>
      </c>
      <c r="AD70" s="86">
        <f t="shared" ca="1" si="8"/>
        <v>153.77221190565368</v>
      </c>
      <c r="AE70" s="86">
        <f t="shared" ca="1" si="8"/>
        <v>61.140100996438569</v>
      </c>
      <c r="AF70" s="86">
        <f t="shared" ca="1" si="8"/>
        <v>115.61687379322352</v>
      </c>
      <c r="AG70" s="86">
        <f t="shared" ca="1" si="8"/>
        <v>59.070491684911723</v>
      </c>
      <c r="AH70" s="86">
        <f t="shared" ca="1" si="8"/>
        <v>130.81440226882464</v>
      </c>
      <c r="AI70" s="86">
        <f t="shared" ca="1" si="8"/>
        <v>89.191335259225426</v>
      </c>
      <c r="AJ70" s="86">
        <f t="shared" ca="1" si="8"/>
        <v>105.56832591893418</v>
      </c>
      <c r="AK70" s="22">
        <f t="shared" si="8"/>
        <v>186.84694298854828</v>
      </c>
      <c r="AL70" s="22">
        <f t="shared" ca="1" si="8"/>
        <v>91.462177172304294</v>
      </c>
      <c r="AM70" s="22">
        <f t="shared" ca="1" si="8"/>
        <v>118.9730247432953</v>
      </c>
      <c r="AN70" s="22">
        <f ca="1">IF(OR(Fixtures!$D$6&lt;=0,Fixtures!$D$6&gt;39),AVERAGE(B70:AM70),AVERAGE(OFFSET(A70,0,Fixtures!$D$6,1,38-Fixtures!$D$6+1)))</f>
        <v>111.24558867313597</v>
      </c>
      <c r="AO70" s="41" t="str">
        <f t="shared" si="11"/>
        <v>BOU</v>
      </c>
      <c r="AP70" s="67">
        <f ca="1">AVERAGE(OFFSET(A70,0,Fixtures!$D$6,1,9))</f>
        <v>110.38698466534048</v>
      </c>
      <c r="AQ70" s="67">
        <f ca="1">AVERAGE(OFFSET(A70,0,Fixtures!$D$6,1,6))</f>
        <v>101.6009026513796</v>
      </c>
      <c r="AR70" s="67">
        <f ca="1">AVERAGE(OFFSET(A70,0,Fixtures!$D$6,1,3))</f>
        <v>110.17639556510527</v>
      </c>
      <c r="AS70" s="77"/>
      <c r="AT70" s="76"/>
    </row>
    <row r="71" spans="1:46" x14ac:dyDescent="0.3">
      <c r="A71" s="41" t="str">
        <f t="shared" si="9"/>
        <v>BRI</v>
      </c>
      <c r="B71" s="22">
        <f t="shared" ca="1" si="7"/>
        <v>93.525662680392486</v>
      </c>
      <c r="C71" s="22">
        <f t="shared" ca="1" si="8"/>
        <v>81.873244140516775</v>
      </c>
      <c r="D71" s="22">
        <f t="shared" ca="1" si="8"/>
        <v>91.462177172304294</v>
      </c>
      <c r="E71" s="22">
        <f t="shared" si="8"/>
        <v>186.84694298854828</v>
      </c>
      <c r="F71" s="22">
        <f t="shared" ca="1" si="8"/>
        <v>77.756485693096892</v>
      </c>
      <c r="G71" s="22">
        <f t="shared" ca="1" si="8"/>
        <v>72.197267614892112</v>
      </c>
      <c r="H71" s="22">
        <f t="shared" ca="1" si="8"/>
        <v>138.78095894776501</v>
      </c>
      <c r="I71" s="22">
        <f t="shared" ca="1" si="8"/>
        <v>89.191335259225426</v>
      </c>
      <c r="J71" s="22">
        <f t="shared" si="8"/>
        <v>99.928341825219064</v>
      </c>
      <c r="K71" s="22">
        <f t="shared" ca="1" si="8"/>
        <v>97.341565699059785</v>
      </c>
      <c r="L71" s="22">
        <f t="shared" ca="1" si="8"/>
        <v>70.307848607219427</v>
      </c>
      <c r="M71" s="22">
        <f t="shared" ca="1" si="8"/>
        <v>130.81440226882464</v>
      </c>
      <c r="N71" s="22">
        <f t="shared" ca="1" si="8"/>
        <v>105.56832591893418</v>
      </c>
      <c r="O71" s="22">
        <f t="shared" ca="1" si="8"/>
        <v>153.77221190565368</v>
      </c>
      <c r="P71" s="22">
        <f t="shared" si="8"/>
        <v>101.17671874412297</v>
      </c>
      <c r="Q71" s="22">
        <f t="shared" ca="1" si="8"/>
        <v>94.595624012637415</v>
      </c>
      <c r="R71" s="22">
        <f t="shared" ca="1" si="8"/>
        <v>74.726790106758259</v>
      </c>
      <c r="S71" s="22">
        <f t="shared" si="8"/>
        <v>75.43865445690632</v>
      </c>
      <c r="T71" s="22">
        <f t="shared" ca="1" si="8"/>
        <v>109.01163198349775</v>
      </c>
      <c r="U71" s="22">
        <f t="shared" ca="1" si="8"/>
        <v>71.032704126610952</v>
      </c>
      <c r="V71" s="22">
        <f t="shared" ca="1" si="8"/>
        <v>113.54805732089865</v>
      </c>
      <c r="W71" s="22">
        <f t="shared" ca="1" si="8"/>
        <v>118.9730247432953</v>
      </c>
      <c r="X71" s="22">
        <f t="shared" si="8"/>
        <v>81.759552402451959</v>
      </c>
      <c r="Y71" s="22">
        <f t="shared" ca="1" si="8"/>
        <v>86.817749488080054</v>
      </c>
      <c r="Z71" s="85">
        <f t="shared" ca="1" si="8"/>
        <v>100.06729839396496</v>
      </c>
      <c r="AA71" s="85">
        <f t="shared" ca="1" si="8"/>
        <v>76.520996738502944</v>
      </c>
      <c r="AB71" s="86">
        <f t="shared" si="8"/>
        <v>92.20279989177439</v>
      </c>
      <c r="AC71" s="86">
        <f t="shared" ca="1" si="8"/>
        <v>61.140100996438569</v>
      </c>
      <c r="AD71" s="86">
        <f t="shared" ca="1" si="8"/>
        <v>115.61687379322352</v>
      </c>
      <c r="AE71" s="86">
        <f t="shared" si="8"/>
        <v>82.78095169973696</v>
      </c>
      <c r="AF71" s="86">
        <f t="shared" ca="1" si="8"/>
        <v>129.02795390091956</v>
      </c>
      <c r="AG71" s="86">
        <f t="shared" ca="1" si="8"/>
        <v>107.02996549267471</v>
      </c>
      <c r="AH71" s="86">
        <f t="shared" ca="1" si="8"/>
        <v>85.931814964379299</v>
      </c>
      <c r="AI71" s="86">
        <f t="shared" ca="1" si="8"/>
        <v>125.81362792280754</v>
      </c>
      <c r="AJ71" s="86">
        <f t="shared" si="8"/>
        <v>152.87477153608495</v>
      </c>
      <c r="AK71" s="22">
        <f t="shared" ca="1" si="8"/>
        <v>111.78710543281636</v>
      </c>
      <c r="AL71" s="22">
        <f t="shared" ca="1" si="8"/>
        <v>59.070491684911723</v>
      </c>
      <c r="AM71" s="22">
        <f t="shared" ca="1" si="8"/>
        <v>95.035704736007318</v>
      </c>
      <c r="AN71" s="22">
        <f ca="1">IF(OR(Fixtures!$D$6&lt;=0,Fixtures!$D$6&gt;39),AVERAGE(B71:AM71),AVERAGE(OFFSET(A71,0,Fixtures!$D$6,1,38-Fixtures!$D$6+1)))</f>
        <v>106.49692611635619</v>
      </c>
      <c r="AO71" s="41" t="str">
        <f t="shared" si="11"/>
        <v>BRI</v>
      </c>
      <c r="AP71" s="67">
        <f ca="1">AVERAGE(OFFSET(A71,0,Fixtures!$D$6,1,9))</f>
        <v>107.77039515861719</v>
      </c>
      <c r="AQ71" s="67">
        <f ca="1">AVERAGE(OFFSET(A71,0,Fixtures!$D$6,1,6))</f>
        <v>107.70019796229026</v>
      </c>
      <c r="AR71" s="67">
        <f ca="1">AVERAGE(OFFSET(A71,0,Fixtures!$D$6,1,3))</f>
        <v>109.14192646462668</v>
      </c>
      <c r="AS71" s="77"/>
      <c r="AT71" s="76"/>
    </row>
    <row r="72" spans="1:46" x14ac:dyDescent="0.3">
      <c r="A72" s="41" t="str">
        <f t="shared" si="9"/>
        <v>BUR</v>
      </c>
      <c r="B72" s="22">
        <f t="shared" ca="1" si="7"/>
        <v>91.462177172304294</v>
      </c>
      <c r="C72" s="22">
        <f t="shared" si="8"/>
        <v>101.17671874412297</v>
      </c>
      <c r="D72" s="22">
        <f t="shared" ca="1" si="8"/>
        <v>115.61687379322352</v>
      </c>
      <c r="E72" s="22">
        <f t="shared" ca="1" si="8"/>
        <v>125.81362792280754</v>
      </c>
      <c r="F72" s="22">
        <f t="shared" ca="1" si="8"/>
        <v>102.25627424280572</v>
      </c>
      <c r="G72" s="22">
        <f t="shared" ca="1" si="8"/>
        <v>70.307848607219427</v>
      </c>
      <c r="H72" s="22">
        <f t="shared" si="8"/>
        <v>99.928341825219064</v>
      </c>
      <c r="I72" s="22">
        <f t="shared" ca="1" si="8"/>
        <v>97.341565699059785</v>
      </c>
      <c r="J72" s="22">
        <f t="shared" ca="1" si="8"/>
        <v>129.02795390091956</v>
      </c>
      <c r="K72" s="22">
        <f t="shared" ca="1" si="8"/>
        <v>113.54805732089865</v>
      </c>
      <c r="L72" s="22">
        <f t="shared" si="8"/>
        <v>92.20279989177439</v>
      </c>
      <c r="M72" s="22">
        <f t="shared" ca="1" si="8"/>
        <v>81.873244140516775</v>
      </c>
      <c r="N72" s="22">
        <f t="shared" ca="1" si="8"/>
        <v>93.525662680392486</v>
      </c>
      <c r="O72" s="22">
        <f t="shared" ca="1" si="8"/>
        <v>61.140100996438569</v>
      </c>
      <c r="P72" s="22">
        <f t="shared" si="8"/>
        <v>152.87477153608495</v>
      </c>
      <c r="Q72" s="22">
        <f t="shared" ca="1" si="8"/>
        <v>109.01163198349775</v>
      </c>
      <c r="R72" s="22">
        <f t="shared" ca="1" si="8"/>
        <v>59.070491684911723</v>
      </c>
      <c r="S72" s="22">
        <f t="shared" ca="1" si="8"/>
        <v>86.817749488080054</v>
      </c>
      <c r="T72" s="22">
        <f t="shared" ca="1" si="8"/>
        <v>118.9730247432953</v>
      </c>
      <c r="U72" s="22">
        <f t="shared" ca="1" si="8"/>
        <v>107.02996549267471</v>
      </c>
      <c r="V72" s="22">
        <f t="shared" si="8"/>
        <v>81.759552402451959</v>
      </c>
      <c r="W72" s="22">
        <f t="shared" ca="1" si="8"/>
        <v>138.78095894776501</v>
      </c>
      <c r="X72" s="22">
        <f t="shared" ca="1" si="8"/>
        <v>105.56832591893418</v>
      </c>
      <c r="Y72" s="22">
        <f t="shared" ca="1" si="8"/>
        <v>130.81440226882464</v>
      </c>
      <c r="Z72" s="85">
        <f t="shared" si="8"/>
        <v>82.78095169973696</v>
      </c>
      <c r="AA72" s="85">
        <f t="shared" ca="1" si="8"/>
        <v>111.78710543281636</v>
      </c>
      <c r="AB72" s="86">
        <f t="shared" ca="1" si="8"/>
        <v>71.032704126610952</v>
      </c>
      <c r="AC72" s="86">
        <f t="shared" ca="1" si="8"/>
        <v>72.197267614892112</v>
      </c>
      <c r="AD72" s="86">
        <f t="shared" ca="1" si="8"/>
        <v>89.191335259225426</v>
      </c>
      <c r="AE72" s="86">
        <f t="shared" si="8"/>
        <v>186.84694298854828</v>
      </c>
      <c r="AF72" s="86">
        <f t="shared" ca="1" si="8"/>
        <v>76.520996738502944</v>
      </c>
      <c r="AG72" s="86">
        <f t="shared" ca="1" si="8"/>
        <v>74.726790106758259</v>
      </c>
      <c r="AH72" s="86">
        <f t="shared" si="8"/>
        <v>75.43865445690632</v>
      </c>
      <c r="AI72" s="86">
        <f t="shared" ca="1" si="8"/>
        <v>100.06729839396496</v>
      </c>
      <c r="AJ72" s="86">
        <f t="shared" ca="1" si="8"/>
        <v>153.77221190565368</v>
      </c>
      <c r="AK72" s="22">
        <f t="shared" ca="1" si="8"/>
        <v>94.595624012637415</v>
      </c>
      <c r="AL72" s="22">
        <f t="shared" ca="1" si="8"/>
        <v>85.931814964379299</v>
      </c>
      <c r="AM72" s="22">
        <f t="shared" ca="1" si="8"/>
        <v>83.664224380477393</v>
      </c>
      <c r="AN72" s="22">
        <f ca="1">IF(OR(Fixtures!$D$6&lt;=0,Fixtures!$D$6&gt;39),AVERAGE(B72:AM72),AVERAGE(OFFSET(A72,0,Fixtures!$D$6,1,38-Fixtures!$D$6+1)))</f>
        <v>102.0755893207054</v>
      </c>
      <c r="AO72" s="41" t="str">
        <f t="shared" si="11"/>
        <v>BUR</v>
      </c>
      <c r="AP72" s="67">
        <f ca="1">AVERAGE(OFFSET(A72,0,Fixtures!$D$6,1,9))</f>
        <v>104.12129653628628</v>
      </c>
      <c r="AQ72" s="67">
        <f ca="1">AVERAGE(OFFSET(A72,0,Fixtures!$D$6,1,6))</f>
        <v>100.46533632398435</v>
      </c>
      <c r="AR72" s="67">
        <f ca="1">AVERAGE(OFFSET(A72,0,Fixtures!$D$6,1,3))</f>
        <v>117.51975832875888</v>
      </c>
      <c r="AS72" s="77"/>
      <c r="AT72" s="76"/>
    </row>
    <row r="73" spans="1:46" x14ac:dyDescent="0.3">
      <c r="A73" s="41" t="str">
        <f t="shared" si="9"/>
        <v>CHE</v>
      </c>
      <c r="B73" s="22">
        <f t="shared" ca="1" si="7"/>
        <v>130.81440226882464</v>
      </c>
      <c r="C73" s="22">
        <f t="shared" ca="1" si="8"/>
        <v>105.56832591893418</v>
      </c>
      <c r="D73" s="22">
        <f t="shared" ca="1" si="8"/>
        <v>85.931814964379299</v>
      </c>
      <c r="E73" s="22">
        <f t="shared" si="8"/>
        <v>75.43865445690632</v>
      </c>
      <c r="F73" s="22">
        <f t="shared" ca="1" si="8"/>
        <v>115.61687379322352</v>
      </c>
      <c r="G73" s="22">
        <f t="shared" ca="1" si="8"/>
        <v>125.81362792280754</v>
      </c>
      <c r="H73" s="22">
        <f t="shared" ca="1" si="8"/>
        <v>83.664224380477393</v>
      </c>
      <c r="I73" s="22">
        <f t="shared" ca="1" si="8"/>
        <v>111.78710543281636</v>
      </c>
      <c r="J73" s="22">
        <f t="shared" ca="1" si="8"/>
        <v>59.070491684911723</v>
      </c>
      <c r="K73" s="22">
        <f t="shared" ca="1" si="8"/>
        <v>95.035704736007318</v>
      </c>
      <c r="L73" s="22">
        <f t="shared" ca="1" si="8"/>
        <v>93.525662680392486</v>
      </c>
      <c r="M73" s="22">
        <f t="shared" ca="1" si="8"/>
        <v>61.140100996438569</v>
      </c>
      <c r="N73" s="22">
        <f t="shared" si="8"/>
        <v>186.84694298854828</v>
      </c>
      <c r="O73" s="22">
        <f t="shared" ca="1" si="8"/>
        <v>81.873244140516775</v>
      </c>
      <c r="P73" s="22">
        <f t="shared" si="8"/>
        <v>81.759552402451959</v>
      </c>
      <c r="Q73" s="22">
        <f t="shared" ca="1" si="8"/>
        <v>118.9730247432953</v>
      </c>
      <c r="R73" s="22">
        <f t="shared" ca="1" si="8"/>
        <v>71.032704126610952</v>
      </c>
      <c r="S73" s="22">
        <f t="shared" ca="1" si="8"/>
        <v>109.01163198349775</v>
      </c>
      <c r="T73" s="22">
        <f t="shared" ca="1" si="8"/>
        <v>91.462177172304294</v>
      </c>
      <c r="U73" s="22">
        <f t="shared" si="8"/>
        <v>101.17671874412297</v>
      </c>
      <c r="V73" s="22">
        <f t="shared" ca="1" si="8"/>
        <v>102.25627424280572</v>
      </c>
      <c r="W73" s="22">
        <f t="shared" ca="1" si="8"/>
        <v>77.756485693096892</v>
      </c>
      <c r="X73" s="22">
        <f t="shared" ca="1" si="8"/>
        <v>72.197267614892112</v>
      </c>
      <c r="Y73" s="22">
        <f t="shared" si="8"/>
        <v>82.78095169973696</v>
      </c>
      <c r="Z73" s="85">
        <f t="shared" ca="1" si="8"/>
        <v>129.02795390091956</v>
      </c>
      <c r="AA73" s="85">
        <f t="shared" ca="1" si="8"/>
        <v>107.02996549267471</v>
      </c>
      <c r="AB73" s="86">
        <f t="shared" ca="1" si="8"/>
        <v>89.191335259225426</v>
      </c>
      <c r="AC73" s="86">
        <f t="shared" ca="1" si="8"/>
        <v>86.817749488080054</v>
      </c>
      <c r="AD73" s="86">
        <f t="shared" ca="1" si="8"/>
        <v>97.341565699059785</v>
      </c>
      <c r="AE73" s="86">
        <f t="shared" si="8"/>
        <v>99.928341825219064</v>
      </c>
      <c r="AF73" s="86">
        <f t="shared" si="8"/>
        <v>152.87477153608495</v>
      </c>
      <c r="AG73" s="86">
        <f t="shared" ca="1" si="8"/>
        <v>100.06729839396496</v>
      </c>
      <c r="AH73" s="86">
        <f t="shared" ca="1" si="8"/>
        <v>76.520996738502944</v>
      </c>
      <c r="AI73" s="86">
        <f t="shared" ca="1" si="8"/>
        <v>74.726790106758259</v>
      </c>
      <c r="AJ73" s="86">
        <f t="shared" si="8"/>
        <v>92.20279989177439</v>
      </c>
      <c r="AK73" s="22">
        <f t="shared" ca="1" si="8"/>
        <v>70.307848607219427</v>
      </c>
      <c r="AL73" s="22">
        <f t="shared" ca="1" si="8"/>
        <v>153.77221190565368</v>
      </c>
      <c r="AM73" s="22">
        <f t="shared" ca="1" si="8"/>
        <v>94.595624012637415</v>
      </c>
      <c r="AN73" s="22">
        <f ca="1">IF(OR(Fixtures!$D$6&lt;=0,Fixtures!$D$6&gt;39),AVERAGE(B73:AM73),AVERAGE(OFFSET(A73,0,Fixtures!$D$6,1,38-Fixtures!$D$6+1)))</f>
        <v>101.23382487168746</v>
      </c>
      <c r="AO73" s="41" t="str">
        <f t="shared" si="11"/>
        <v>CHE</v>
      </c>
      <c r="AP73" s="67">
        <f ca="1">AVERAGE(OFFSET(A73,0,Fixtures!$D$6,1,9))</f>
        <v>101.97140274491525</v>
      </c>
      <c r="AQ73" s="67">
        <f ca="1">AVERAGE(OFFSET(A73,0,Fixtures!$D$6,1,6))</f>
        <v>100.24329404993165</v>
      </c>
      <c r="AR73" s="67">
        <f ca="1">AVERAGE(OFFSET(A73,0,Fixtures!$D$6,1,3))</f>
        <v>116.71489302012127</v>
      </c>
      <c r="AS73" s="77"/>
      <c r="AT73" s="76"/>
    </row>
    <row r="74" spans="1:46" x14ac:dyDescent="0.3">
      <c r="A74" s="41" t="str">
        <f t="shared" si="9"/>
        <v>CRY</v>
      </c>
      <c r="B74" s="22">
        <f t="shared" ca="1" si="7"/>
        <v>97.341565699059785</v>
      </c>
      <c r="C74" s="22">
        <f t="shared" si="8"/>
        <v>92.20279989177439</v>
      </c>
      <c r="D74" s="22">
        <f t="shared" ca="1" si="8"/>
        <v>130.81440226882464</v>
      </c>
      <c r="E74" s="22">
        <f t="shared" si="8"/>
        <v>81.759552402451959</v>
      </c>
      <c r="F74" s="22">
        <f t="shared" ca="1" si="8"/>
        <v>109.01163198349775</v>
      </c>
      <c r="G74" s="22">
        <f t="shared" ca="1" si="8"/>
        <v>94.595624012637415</v>
      </c>
      <c r="H74" s="22">
        <f t="shared" ca="1" si="8"/>
        <v>70.307848607219427</v>
      </c>
      <c r="I74" s="22">
        <f t="shared" ca="1" si="8"/>
        <v>100.06729839396496</v>
      </c>
      <c r="J74" s="22">
        <f t="shared" si="8"/>
        <v>152.87477153608495</v>
      </c>
      <c r="K74" s="22">
        <f t="shared" si="8"/>
        <v>101.17671874412297</v>
      </c>
      <c r="L74" s="22">
        <f t="shared" ca="1" si="8"/>
        <v>105.56832591893418</v>
      </c>
      <c r="M74" s="22">
        <f t="shared" ca="1" si="8"/>
        <v>138.78095894776501</v>
      </c>
      <c r="N74" s="22">
        <f t="shared" ca="1" si="8"/>
        <v>125.81362792280754</v>
      </c>
      <c r="O74" s="22">
        <f t="shared" ca="1" si="8"/>
        <v>95.035704736007318</v>
      </c>
      <c r="P74" s="22">
        <f t="shared" ca="1" si="8"/>
        <v>71.032704126610952</v>
      </c>
      <c r="Q74" s="22">
        <f t="shared" ca="1" si="8"/>
        <v>93.525662680392486</v>
      </c>
      <c r="R74" s="22">
        <f t="shared" ca="1" si="8"/>
        <v>83.664224380477393</v>
      </c>
      <c r="S74" s="22">
        <f t="shared" ca="1" si="8"/>
        <v>72.197267614892112</v>
      </c>
      <c r="T74" s="22">
        <f t="shared" ca="1" si="8"/>
        <v>81.873244140516775</v>
      </c>
      <c r="U74" s="22">
        <f t="shared" ca="1" si="8"/>
        <v>111.78710543281636</v>
      </c>
      <c r="V74" s="22">
        <f t="shared" ca="1" si="8"/>
        <v>85.931814964379299</v>
      </c>
      <c r="W74" s="22">
        <f t="shared" si="8"/>
        <v>82.78095169973696</v>
      </c>
      <c r="X74" s="22">
        <f t="shared" si="8"/>
        <v>186.84694298854828</v>
      </c>
      <c r="Y74" s="22">
        <f t="shared" ca="1" si="8"/>
        <v>91.462177172304294</v>
      </c>
      <c r="Z74" s="85">
        <f t="shared" si="8"/>
        <v>75.43865445690632</v>
      </c>
      <c r="AA74" s="85">
        <f t="shared" ca="1" si="8"/>
        <v>118.9730247432953</v>
      </c>
      <c r="AB74" s="86">
        <f t="shared" ca="1" si="8"/>
        <v>59.070491684911723</v>
      </c>
      <c r="AC74" s="86">
        <f t="shared" ca="1" si="8"/>
        <v>102.25627424280572</v>
      </c>
      <c r="AD74" s="86">
        <f t="shared" ca="1" si="8"/>
        <v>76.520996738502944</v>
      </c>
      <c r="AE74" s="86">
        <f t="shared" ca="1" si="8"/>
        <v>86.817749488080054</v>
      </c>
      <c r="AF74" s="86">
        <f t="shared" ca="1" si="8"/>
        <v>153.77221190565368</v>
      </c>
      <c r="AG74" s="86">
        <f t="shared" ca="1" si="8"/>
        <v>77.756485693096892</v>
      </c>
      <c r="AH74" s="86">
        <f t="shared" ca="1" si="8"/>
        <v>129.02795390091956</v>
      </c>
      <c r="AI74" s="86">
        <f t="shared" ca="1" si="8"/>
        <v>113.54805732089865</v>
      </c>
      <c r="AJ74" s="86">
        <f t="shared" si="8"/>
        <v>99.928341825219064</v>
      </c>
      <c r="AK74" s="22">
        <f t="shared" ca="1" si="8"/>
        <v>107.02996549267471</v>
      </c>
      <c r="AL74" s="22">
        <f t="shared" ca="1" si="8"/>
        <v>115.61687379322352</v>
      </c>
      <c r="AM74" s="22">
        <f t="shared" ca="1" si="8"/>
        <v>89.191335259225426</v>
      </c>
      <c r="AN74" s="22">
        <f ca="1">IF(OR(Fixtures!$D$6&lt;=0,Fixtures!$D$6&gt;39),AVERAGE(B74:AM74),AVERAGE(OFFSET(A74,0,Fixtures!$D$6,1,38-Fixtures!$D$6+1)))</f>
        <v>104.92099714174944</v>
      </c>
      <c r="AO74" s="41" t="str">
        <f t="shared" si="11"/>
        <v>CRY</v>
      </c>
      <c r="AP74" s="67">
        <f ca="1">AVERAGE(OFFSET(A74,0,Fixtures!$D$6,1,9))</f>
        <v>106.66873735091878</v>
      </c>
      <c r="AQ74" s="67">
        <f ca="1">AVERAGE(OFFSET(A74,0,Fixtures!$D$6,1,6))</f>
        <v>106.24057584119197</v>
      </c>
      <c r="AR74" s="67">
        <f ca="1">AVERAGE(OFFSET(A74,0,Fixtures!$D$6,1,3))</f>
        <v>105.70365271074554</v>
      </c>
      <c r="AS74" s="77"/>
      <c r="AT74" s="76"/>
    </row>
    <row r="75" spans="1:46" x14ac:dyDescent="0.3">
      <c r="A75" s="41" t="str">
        <f t="shared" si="9"/>
        <v>EVE</v>
      </c>
      <c r="B75" s="22">
        <f t="shared" ca="1" si="7"/>
        <v>74.726790106758259</v>
      </c>
      <c r="C75" s="22">
        <f t="shared" ca="1" si="8"/>
        <v>76.520996738502944</v>
      </c>
      <c r="D75" s="22">
        <f t="shared" si="8"/>
        <v>99.928341825219064</v>
      </c>
      <c r="E75" s="22">
        <f t="shared" ca="1" si="8"/>
        <v>94.595624012637415</v>
      </c>
      <c r="F75" s="22">
        <f t="shared" ca="1" si="8"/>
        <v>86.817749488080054</v>
      </c>
      <c r="G75" s="22">
        <f t="shared" si="8"/>
        <v>75.43865445690632</v>
      </c>
      <c r="H75" s="22">
        <f t="shared" si="8"/>
        <v>152.87477153608495</v>
      </c>
      <c r="I75" s="22">
        <f t="shared" ca="1" si="8"/>
        <v>95.035704736007318</v>
      </c>
      <c r="J75" s="22">
        <f t="shared" ca="1" si="8"/>
        <v>81.873244140516775</v>
      </c>
      <c r="K75" s="22">
        <f t="shared" ca="1" si="8"/>
        <v>102.25627424280572</v>
      </c>
      <c r="L75" s="22">
        <f t="shared" ca="1" si="8"/>
        <v>89.191335259225426</v>
      </c>
      <c r="M75" s="22">
        <f t="shared" ca="1" si="8"/>
        <v>111.78710543281636</v>
      </c>
      <c r="N75" s="22">
        <f t="shared" ref="C75:AM82" ca="1" si="12">(VLOOKUP(N9,$AT$2:$AU$41,2,FALSE))</f>
        <v>70.307848607219427</v>
      </c>
      <c r="O75" s="22">
        <f t="shared" ca="1" si="12"/>
        <v>129.02795390091956</v>
      </c>
      <c r="P75" s="22">
        <f t="shared" ca="1" si="12"/>
        <v>153.77221190565368</v>
      </c>
      <c r="Q75" s="22">
        <f t="shared" ca="1" si="12"/>
        <v>113.54805732089865</v>
      </c>
      <c r="R75" s="22">
        <f t="shared" ca="1" si="12"/>
        <v>130.81440226882464</v>
      </c>
      <c r="S75" s="22">
        <f t="shared" si="12"/>
        <v>82.78095169973696</v>
      </c>
      <c r="T75" s="22">
        <f t="shared" ca="1" si="12"/>
        <v>77.756485693096892</v>
      </c>
      <c r="U75" s="22">
        <f t="shared" ca="1" si="12"/>
        <v>72.197267614892112</v>
      </c>
      <c r="V75" s="22">
        <f t="shared" si="12"/>
        <v>186.84694298854828</v>
      </c>
      <c r="W75" s="22">
        <f t="shared" ca="1" si="12"/>
        <v>83.664224380477393</v>
      </c>
      <c r="X75" s="22">
        <f t="shared" ca="1" si="12"/>
        <v>100.06729839396496</v>
      </c>
      <c r="Y75" s="22">
        <f t="shared" ca="1" si="12"/>
        <v>59.070491684911723</v>
      </c>
      <c r="Z75" s="85">
        <f t="shared" ca="1" si="12"/>
        <v>93.525662680392486</v>
      </c>
      <c r="AA75" s="85">
        <f t="shared" ca="1" si="12"/>
        <v>61.140100996438569</v>
      </c>
      <c r="AB75" s="86">
        <f t="shared" si="12"/>
        <v>101.17671874412297</v>
      </c>
      <c r="AC75" s="86">
        <f t="shared" ref="AC75" ca="1" si="13">(VLOOKUP(AC9,$AT$2:$AU$41,2,FALSE))</f>
        <v>107.02996549267471</v>
      </c>
      <c r="AD75" s="86">
        <f t="shared" ca="1" si="12"/>
        <v>138.78095894776501</v>
      </c>
      <c r="AE75" s="86">
        <f t="shared" ca="1" si="12"/>
        <v>125.81362792280754</v>
      </c>
      <c r="AF75" s="86">
        <f t="shared" ca="1" si="12"/>
        <v>85.931814964379299</v>
      </c>
      <c r="AG75" s="86">
        <f t="shared" ca="1" si="12"/>
        <v>105.56832591893418</v>
      </c>
      <c r="AH75" s="86">
        <f t="shared" ca="1" si="12"/>
        <v>109.01163198349775</v>
      </c>
      <c r="AI75" s="86">
        <f t="shared" ca="1" si="12"/>
        <v>91.462177172304294</v>
      </c>
      <c r="AJ75" s="86">
        <f t="shared" ca="1" si="12"/>
        <v>115.61687379322352</v>
      </c>
      <c r="AK75" s="22">
        <f t="shared" si="12"/>
        <v>81.759552402451959</v>
      </c>
      <c r="AL75" s="22">
        <f t="shared" si="12"/>
        <v>92.20279989177439</v>
      </c>
      <c r="AM75" s="22">
        <f t="shared" ca="1" si="12"/>
        <v>71.032704126610952</v>
      </c>
      <c r="AN75" s="22">
        <f ca="1">IF(OR(Fixtures!$D$6&lt;=0,Fixtures!$D$6&gt;39),AVERAGE(B75:AM75),AVERAGE(OFFSET(A75,0,Fixtures!$D$6,1,38-Fixtures!$D$6+1)))</f>
        <v>101.7180467123749</v>
      </c>
      <c r="AO75" s="41" t="str">
        <f t="shared" si="11"/>
        <v>EVE</v>
      </c>
      <c r="AP75" s="67">
        <f ca="1">AVERAGE(OFFSET(A75,0,Fixtures!$D$6,1,9))</f>
        <v>105.12752922190423</v>
      </c>
      <c r="AQ75" s="67">
        <f ca="1">AVERAGE(OFFSET(A75,0,Fixtures!$D$6,1,6))</f>
        <v>109.42808948494803</v>
      </c>
      <c r="AR75" s="67">
        <f ca="1">AVERAGE(OFFSET(A75,0,Fixtures!$D$6,1,3))</f>
        <v>116.84213394498397</v>
      </c>
      <c r="AS75" s="77"/>
      <c r="AT75" s="76"/>
    </row>
    <row r="76" spans="1:46" x14ac:dyDescent="0.3">
      <c r="A76" s="41" t="str">
        <f t="shared" si="9"/>
        <v>LEI</v>
      </c>
      <c r="B76" s="22">
        <f t="shared" ca="1" si="7"/>
        <v>94.595624012637415</v>
      </c>
      <c r="C76" s="22">
        <f t="shared" ca="1" si="12"/>
        <v>138.78095894776501</v>
      </c>
      <c r="D76" s="22">
        <f t="shared" si="12"/>
        <v>92.20279989177439</v>
      </c>
      <c r="E76" s="22">
        <f t="shared" ca="1" si="12"/>
        <v>71.032704126610952</v>
      </c>
      <c r="F76" s="22">
        <f t="shared" ca="1" si="12"/>
        <v>130.81440226882464</v>
      </c>
      <c r="G76" s="22">
        <f t="shared" ca="1" si="12"/>
        <v>89.191335259225426</v>
      </c>
      <c r="H76" s="22">
        <f t="shared" ca="1" si="12"/>
        <v>59.070491684911723</v>
      </c>
      <c r="I76" s="22">
        <f t="shared" ca="1" si="12"/>
        <v>153.77221190565368</v>
      </c>
      <c r="J76" s="22">
        <f t="shared" ca="1" si="12"/>
        <v>77.756485693096892</v>
      </c>
      <c r="K76" s="22">
        <f t="shared" ca="1" si="12"/>
        <v>111.78710543281636</v>
      </c>
      <c r="L76" s="22">
        <f t="shared" ca="1" si="12"/>
        <v>74.726790106758259</v>
      </c>
      <c r="M76" s="22">
        <f t="shared" si="12"/>
        <v>82.78095169973696</v>
      </c>
      <c r="N76" s="22">
        <f t="shared" ca="1" si="12"/>
        <v>102.25627424280572</v>
      </c>
      <c r="O76" s="22">
        <f t="shared" ca="1" si="12"/>
        <v>97.341565699059785</v>
      </c>
      <c r="P76" s="22">
        <f t="shared" ca="1" si="12"/>
        <v>76.520996738502944</v>
      </c>
      <c r="Q76" s="22">
        <f t="shared" si="12"/>
        <v>99.928341825219064</v>
      </c>
      <c r="R76" s="22">
        <f t="shared" ca="1" si="12"/>
        <v>70.307848607219427</v>
      </c>
      <c r="S76" s="22">
        <f t="shared" si="12"/>
        <v>186.84694298854828</v>
      </c>
      <c r="T76" s="22">
        <f t="shared" ca="1" si="12"/>
        <v>125.81362792280754</v>
      </c>
      <c r="U76" s="22">
        <f t="shared" ca="1" si="12"/>
        <v>100.06729839396496</v>
      </c>
      <c r="V76" s="22">
        <f t="shared" ca="1" si="12"/>
        <v>72.197267614892112</v>
      </c>
      <c r="W76" s="22">
        <f t="shared" ca="1" si="12"/>
        <v>91.462177172304294</v>
      </c>
      <c r="X76" s="22">
        <f t="shared" ca="1" si="12"/>
        <v>95.035704736007318</v>
      </c>
      <c r="Y76" s="22">
        <f t="shared" ca="1" si="12"/>
        <v>81.873244140516775</v>
      </c>
      <c r="Z76" s="85">
        <f t="shared" ca="1" si="12"/>
        <v>113.54805732089865</v>
      </c>
      <c r="AA76" s="85">
        <f t="shared" ca="1" si="12"/>
        <v>115.61687379322352</v>
      </c>
      <c r="AB76" s="86">
        <f t="shared" si="12"/>
        <v>152.87477153608495</v>
      </c>
      <c r="AC76" s="86">
        <f t="shared" ca="1" si="12"/>
        <v>85.931814964379299</v>
      </c>
      <c r="AD76" s="86">
        <f t="shared" si="12"/>
        <v>81.759552402451959</v>
      </c>
      <c r="AE76" s="86">
        <f t="shared" ca="1" si="12"/>
        <v>93.525662680392486</v>
      </c>
      <c r="AF76" s="86">
        <f t="shared" ca="1" si="12"/>
        <v>83.664224380477393</v>
      </c>
      <c r="AG76" s="86">
        <f t="shared" ca="1" si="12"/>
        <v>118.9730247432953</v>
      </c>
      <c r="AH76" s="86">
        <f t="shared" ca="1" si="12"/>
        <v>61.140100996438569</v>
      </c>
      <c r="AI76" s="86">
        <f t="shared" si="12"/>
        <v>101.17671874412297</v>
      </c>
      <c r="AJ76" s="86">
        <f t="shared" ca="1" si="12"/>
        <v>86.817749488080054</v>
      </c>
      <c r="AK76" s="22">
        <f t="shared" si="12"/>
        <v>75.43865445690632</v>
      </c>
      <c r="AL76" s="22">
        <f t="shared" ca="1" si="12"/>
        <v>109.01163198349775</v>
      </c>
      <c r="AM76" s="22">
        <f t="shared" ca="1" si="12"/>
        <v>107.02996549267471</v>
      </c>
      <c r="AN76" s="22">
        <f ca="1">IF(OR(Fixtures!$D$6&lt;=0,Fixtures!$D$6&gt;39),AVERAGE(B76:AM76),AVERAGE(OFFSET(A76,0,Fixtures!$D$6,1,38-Fixtures!$D$6+1)))</f>
        <v>91.853728536833742</v>
      </c>
      <c r="AO76" s="41" t="str">
        <f t="shared" si="11"/>
        <v>LEI</v>
      </c>
      <c r="AP76" s="67">
        <f ca="1">AVERAGE(OFFSET(A76,0,Fixtures!$D$6,1,9))</f>
        <v>90.167479986184745</v>
      </c>
      <c r="AQ76" s="67">
        <f ca="1">AVERAGE(OFFSET(A76,0,Fixtures!$D$6,1,6))</f>
        <v>90.039880657863094</v>
      </c>
      <c r="AR76" s="67">
        <f ca="1">AVERAGE(OFFSET(A76,0,Fixtures!$D$6,1,3))</f>
        <v>86.316479821107279</v>
      </c>
      <c r="AS76" s="77"/>
      <c r="AT76" s="76"/>
    </row>
    <row r="77" spans="1:46" x14ac:dyDescent="0.3">
      <c r="A77" s="41" t="str">
        <f t="shared" si="9"/>
        <v>LIV</v>
      </c>
      <c r="B77" s="22">
        <f t="shared" ca="1" si="7"/>
        <v>70.307848607219427</v>
      </c>
      <c r="C77" s="22">
        <f t="shared" ca="1" si="12"/>
        <v>111.78710543281636</v>
      </c>
      <c r="D77" s="22">
        <f t="shared" si="12"/>
        <v>82.78095169973696</v>
      </c>
      <c r="E77" s="22">
        <f t="shared" ca="1" si="12"/>
        <v>95.035704736007318</v>
      </c>
      <c r="F77" s="22">
        <f t="shared" ca="1" si="12"/>
        <v>59.070491684911723</v>
      </c>
      <c r="G77" s="22">
        <f t="shared" ca="1" si="12"/>
        <v>138.78095894776501</v>
      </c>
      <c r="H77" s="22">
        <f t="shared" si="12"/>
        <v>92.20279989177439</v>
      </c>
      <c r="I77" s="22">
        <f t="shared" ca="1" si="12"/>
        <v>105.56832591893418</v>
      </c>
      <c r="J77" s="22">
        <f t="shared" ca="1" si="12"/>
        <v>130.81440226882464</v>
      </c>
      <c r="K77" s="22">
        <f t="shared" ca="1" si="12"/>
        <v>89.191335259225426</v>
      </c>
      <c r="L77" s="22">
        <f t="shared" si="12"/>
        <v>99.928341825219064</v>
      </c>
      <c r="M77" s="22">
        <f t="shared" si="12"/>
        <v>152.87477153608495</v>
      </c>
      <c r="N77" s="22">
        <f t="shared" ca="1" si="12"/>
        <v>74.726790106758259</v>
      </c>
      <c r="O77" s="22">
        <f t="shared" ca="1" si="12"/>
        <v>83.664224380477393</v>
      </c>
      <c r="P77" s="22">
        <f t="shared" ca="1" si="12"/>
        <v>97.341565699059785</v>
      </c>
      <c r="Q77" s="22">
        <f t="shared" ca="1" si="12"/>
        <v>86.817749488080054</v>
      </c>
      <c r="R77" s="22">
        <f t="shared" ca="1" si="12"/>
        <v>76.520996738502944</v>
      </c>
      <c r="S77" s="92">
        <f t="shared" ca="1" si="12"/>
        <v>100.06729839396496</v>
      </c>
      <c r="T77" s="22">
        <f t="shared" ca="1" si="12"/>
        <v>129.02795390091956</v>
      </c>
      <c r="U77" s="22">
        <f t="shared" ca="1" si="12"/>
        <v>94.595624012637415</v>
      </c>
      <c r="V77" s="22">
        <f t="shared" si="12"/>
        <v>75.43865445690632</v>
      </c>
      <c r="W77" s="22">
        <f t="shared" ca="1" si="12"/>
        <v>109.01163198349775</v>
      </c>
      <c r="X77" s="22">
        <f t="shared" ca="1" si="12"/>
        <v>107.02996549267471</v>
      </c>
      <c r="Y77" s="92">
        <f t="shared" ca="1" si="12"/>
        <v>115.61687379322352</v>
      </c>
      <c r="Z77" s="85">
        <f t="shared" ca="1" si="12"/>
        <v>91.462177172304294</v>
      </c>
      <c r="AA77" s="85">
        <f t="shared" ca="1" si="12"/>
        <v>85.931814964379299</v>
      </c>
      <c r="AB77" s="86">
        <f t="shared" ca="1" si="12"/>
        <v>81.873244140516775</v>
      </c>
      <c r="AC77" s="86">
        <f t="shared" ca="1" si="12"/>
        <v>93.525662680392486</v>
      </c>
      <c r="AD77" s="86">
        <f t="shared" ca="1" si="12"/>
        <v>71.032704126610952</v>
      </c>
      <c r="AE77" s="86">
        <f t="shared" ca="1" si="12"/>
        <v>118.9730247432953</v>
      </c>
      <c r="AF77" s="86">
        <f t="shared" ca="1" si="12"/>
        <v>61.140100996438569</v>
      </c>
      <c r="AG77" s="86">
        <f t="shared" si="12"/>
        <v>186.84694298854828</v>
      </c>
      <c r="AH77" s="86">
        <f t="shared" si="12"/>
        <v>81.759552402451959</v>
      </c>
      <c r="AI77" s="86">
        <f t="shared" ca="1" si="12"/>
        <v>102.25627424280572</v>
      </c>
      <c r="AJ77" s="86">
        <f t="shared" ca="1" si="12"/>
        <v>77.756485693096892</v>
      </c>
      <c r="AK77" s="22">
        <f t="shared" si="12"/>
        <v>101.17671874412297</v>
      </c>
      <c r="AL77" s="22">
        <f t="shared" ca="1" si="12"/>
        <v>113.54805732089865</v>
      </c>
      <c r="AM77" s="22">
        <f t="shared" ca="1" si="12"/>
        <v>72.197267614892112</v>
      </c>
      <c r="AN77" s="22">
        <f ca="1">IF(OR(Fixtures!$D$6&lt;=0,Fixtures!$D$6&gt;39),AVERAGE(B77:AM77),AVERAGE(OFFSET(A77,0,Fixtures!$D$6,1,38-Fixtures!$D$6+1)))</f>
        <v>98.668712887316147</v>
      </c>
      <c r="AO77" s="41" t="str">
        <f t="shared" si="11"/>
        <v>LIV</v>
      </c>
      <c r="AP77" s="67">
        <f ca="1">AVERAGE(OFFSET(A77,0,Fixtures!$D$6,1,9))</f>
        <v>101.60998458425215</v>
      </c>
      <c r="AQ77" s="67">
        <f ca="1">AVERAGE(OFFSET(A77,0,Fixtures!$D$6,1,6))</f>
        <v>103.6680999166918</v>
      </c>
      <c r="AR77" s="67">
        <f ca="1">AVERAGE(OFFSET(A77,0,Fixtures!$D$6,1,3))</f>
        <v>83.715276622114942</v>
      </c>
      <c r="AS77" s="77"/>
      <c r="AT77" s="76"/>
    </row>
    <row r="78" spans="1:46" x14ac:dyDescent="0.3">
      <c r="A78" s="41" t="str">
        <f t="shared" si="9"/>
        <v>MCI</v>
      </c>
      <c r="B78" s="22">
        <f t="shared" ca="1" si="7"/>
        <v>100.06729839396496</v>
      </c>
      <c r="C78" s="22">
        <f t="shared" ca="1" si="12"/>
        <v>89.191335259225426</v>
      </c>
      <c r="D78" s="22">
        <f t="shared" ca="1" si="12"/>
        <v>86.817749488080054</v>
      </c>
      <c r="E78" s="22">
        <f t="shared" ca="1" si="12"/>
        <v>83.664224380477393</v>
      </c>
      <c r="F78" s="22">
        <f t="shared" ca="1" si="12"/>
        <v>85.931814964379299</v>
      </c>
      <c r="G78" s="22">
        <f t="shared" ca="1" si="12"/>
        <v>76.520996738502944</v>
      </c>
      <c r="H78" s="22">
        <f t="shared" ca="1" si="12"/>
        <v>118.9730247432953</v>
      </c>
      <c r="I78" s="22">
        <f t="shared" ca="1" si="12"/>
        <v>94.595624012637415</v>
      </c>
      <c r="J78" s="22">
        <f t="shared" ca="1" si="12"/>
        <v>74.726790106758259</v>
      </c>
      <c r="K78" s="22">
        <f t="shared" si="12"/>
        <v>81.759552402451959</v>
      </c>
      <c r="L78" s="22">
        <f t="shared" ca="1" si="12"/>
        <v>91.462177172304294</v>
      </c>
      <c r="M78" s="22">
        <f t="shared" ca="1" si="12"/>
        <v>153.77221190565368</v>
      </c>
      <c r="N78" s="22">
        <f t="shared" ca="1" si="12"/>
        <v>113.54805732089865</v>
      </c>
      <c r="O78" s="22">
        <f t="shared" ca="1" si="12"/>
        <v>72.197267614892112</v>
      </c>
      <c r="P78" s="22">
        <f t="shared" ca="1" si="12"/>
        <v>95.035704736007318</v>
      </c>
      <c r="Q78" s="22">
        <f t="shared" ca="1" si="12"/>
        <v>107.02996549267471</v>
      </c>
      <c r="R78" s="22">
        <f t="shared" si="12"/>
        <v>101.17671874412297</v>
      </c>
      <c r="S78" s="22">
        <f t="shared" ca="1" si="12"/>
        <v>105.56832591893418</v>
      </c>
      <c r="T78" s="22">
        <f t="shared" ca="1" si="12"/>
        <v>115.61687379322352</v>
      </c>
      <c r="U78" s="22">
        <f t="shared" si="12"/>
        <v>75.43865445690632</v>
      </c>
      <c r="V78" s="22">
        <f t="shared" ca="1" si="12"/>
        <v>97.341565699059785</v>
      </c>
      <c r="W78" s="22">
        <f t="shared" si="12"/>
        <v>99.928341825219064</v>
      </c>
      <c r="X78" s="22">
        <f t="shared" ca="1" si="12"/>
        <v>61.140100996438569</v>
      </c>
      <c r="Y78" s="22">
        <f t="shared" si="12"/>
        <v>92.20279989177439</v>
      </c>
      <c r="Z78" s="85">
        <f t="shared" ca="1" si="12"/>
        <v>109.01163198349775</v>
      </c>
      <c r="AA78" s="85">
        <f t="shared" ca="1" si="12"/>
        <v>81.873244140516775</v>
      </c>
      <c r="AB78" s="86">
        <f t="shared" ca="1" si="12"/>
        <v>129.02795390091956</v>
      </c>
      <c r="AC78" s="130">
        <f t="shared" si="12"/>
        <v>82.78095169973696</v>
      </c>
      <c r="AD78" s="86">
        <f t="shared" ca="1" si="12"/>
        <v>130.81440226882464</v>
      </c>
      <c r="AE78" s="86">
        <f t="shared" ca="1" si="12"/>
        <v>77.756485693096892</v>
      </c>
      <c r="AF78" s="86">
        <f t="shared" ca="1" si="12"/>
        <v>138.78095894776501</v>
      </c>
      <c r="AG78" s="86">
        <f t="shared" ca="1" si="12"/>
        <v>125.81362792280754</v>
      </c>
      <c r="AH78" s="86">
        <f t="shared" ca="1" si="12"/>
        <v>111.78710543281636</v>
      </c>
      <c r="AI78" s="86">
        <f t="shared" ca="1" si="12"/>
        <v>59.070491684911723</v>
      </c>
      <c r="AJ78" s="86">
        <f t="shared" ca="1" si="12"/>
        <v>102.25627424280572</v>
      </c>
      <c r="AK78" s="22">
        <f t="shared" ca="1" si="12"/>
        <v>71.032704126610952</v>
      </c>
      <c r="AL78" s="22">
        <f t="shared" ca="1" si="12"/>
        <v>93.525662680392486</v>
      </c>
      <c r="AM78" s="22">
        <f t="shared" ca="1" si="12"/>
        <v>70.307848607219427</v>
      </c>
      <c r="AN78" s="22">
        <f ca="1">IF(OR(Fixtures!$D$6&lt;=0,Fixtures!$D$6&gt;39),AVERAGE(B78:AM78),AVERAGE(OFFSET(A78,0,Fixtures!$D$6,1,38-Fixtures!$D$6+1)))</f>
        <v>98.114556160725073</v>
      </c>
      <c r="AO78" s="41" t="str">
        <f t="shared" si="11"/>
        <v>MCI</v>
      </c>
      <c r="AP78" s="67">
        <f ca="1">AVERAGE(OFFSET(A78,0,Fixtures!$D$6,1,9))</f>
        <v>101.20419033333681</v>
      </c>
      <c r="AQ78" s="67">
        <f ca="1">AVERAGE(OFFSET(A78,0,Fixtures!$D$6,1,6))</f>
        <v>107.33717865837036</v>
      </c>
      <c r="AR78" s="67">
        <f ca="1">AVERAGE(OFFSET(A78,0,Fixtures!$D$6,1,3))</f>
        <v>115.7839489698955</v>
      </c>
      <c r="AS78" s="77"/>
      <c r="AT78" s="76"/>
    </row>
    <row r="79" spans="1:46" x14ac:dyDescent="0.3">
      <c r="A79" s="41" t="str">
        <f t="shared" si="9"/>
        <v>MUN</v>
      </c>
      <c r="B79" s="22">
        <f t="shared" ca="1" si="7"/>
        <v>113.54805732089865</v>
      </c>
      <c r="C79" s="22">
        <f t="shared" ca="1" si="12"/>
        <v>115.61687379322352</v>
      </c>
      <c r="D79" s="22">
        <f t="shared" ca="1" si="12"/>
        <v>61.140100996438569</v>
      </c>
      <c r="E79" s="22">
        <f t="shared" ca="1" si="12"/>
        <v>111.78710543281636</v>
      </c>
      <c r="F79" s="22">
        <f t="shared" ca="1" si="12"/>
        <v>105.56832591893418</v>
      </c>
      <c r="G79" s="22">
        <f t="shared" ca="1" si="12"/>
        <v>100.06729839396496</v>
      </c>
      <c r="H79" s="22">
        <f t="shared" si="12"/>
        <v>82.78095169973696</v>
      </c>
      <c r="I79" s="22">
        <f t="shared" ca="1" si="12"/>
        <v>72.197267614892112</v>
      </c>
      <c r="J79" s="22">
        <f t="shared" ca="1" si="12"/>
        <v>125.81362792280754</v>
      </c>
      <c r="K79" s="22">
        <f t="shared" ca="1" si="12"/>
        <v>85.931814964379299</v>
      </c>
      <c r="L79" s="22">
        <f t="shared" ca="1" si="12"/>
        <v>86.817749488080054</v>
      </c>
      <c r="M79" s="22">
        <f t="shared" ca="1" si="12"/>
        <v>83.664224380477393</v>
      </c>
      <c r="N79" s="22">
        <f t="shared" si="12"/>
        <v>92.20279989177439</v>
      </c>
      <c r="O79" s="22">
        <f t="shared" si="12"/>
        <v>81.759552402451959</v>
      </c>
      <c r="P79" s="22">
        <f t="shared" ca="1" si="12"/>
        <v>89.191335259225426</v>
      </c>
      <c r="Q79" s="22">
        <f t="shared" si="12"/>
        <v>186.84694298854828</v>
      </c>
      <c r="R79" s="22">
        <f t="shared" ca="1" si="12"/>
        <v>97.341565699059785</v>
      </c>
      <c r="S79" s="22">
        <f t="shared" ca="1" si="12"/>
        <v>93.525662680392486</v>
      </c>
      <c r="T79" s="22">
        <f t="shared" ca="1" si="12"/>
        <v>59.070491684911723</v>
      </c>
      <c r="U79" s="22">
        <f t="shared" ca="1" si="12"/>
        <v>95.035704736007318</v>
      </c>
      <c r="V79" s="22">
        <f t="shared" si="12"/>
        <v>101.17671874412297</v>
      </c>
      <c r="W79" s="22">
        <f t="shared" ca="1" si="12"/>
        <v>70.307848607219427</v>
      </c>
      <c r="X79" s="22">
        <f t="shared" ca="1" si="12"/>
        <v>153.77221190565368</v>
      </c>
      <c r="Y79" s="22">
        <f t="shared" ca="1" si="12"/>
        <v>77.756485693096892</v>
      </c>
      <c r="Z79" s="85">
        <f t="shared" ca="1" si="12"/>
        <v>94.595624012637415</v>
      </c>
      <c r="AA79" s="85">
        <f t="shared" ca="1" si="12"/>
        <v>138.78095894776501</v>
      </c>
      <c r="AB79" s="86">
        <f t="shared" ca="1" si="12"/>
        <v>76.520996738502944</v>
      </c>
      <c r="AC79" s="86">
        <f t="shared" ref="AC79" ca="1" si="14">(VLOOKUP(AC13,$AT$2:$AU$41,2,FALSE))</f>
        <v>118.9730247432953</v>
      </c>
      <c r="AD79" s="86">
        <f t="shared" si="12"/>
        <v>152.87477153608495</v>
      </c>
      <c r="AE79" s="86">
        <f t="shared" ca="1" si="12"/>
        <v>109.01163198349775</v>
      </c>
      <c r="AF79" s="86">
        <f t="shared" si="12"/>
        <v>75.43865445690632</v>
      </c>
      <c r="AG79" s="86">
        <f t="shared" ca="1" si="12"/>
        <v>102.25627424280572</v>
      </c>
      <c r="AH79" s="86">
        <f t="shared" ca="1" si="12"/>
        <v>71.032704126610952</v>
      </c>
      <c r="AI79" s="86">
        <f t="shared" si="12"/>
        <v>99.928341825219064</v>
      </c>
      <c r="AJ79" s="86">
        <f t="shared" ca="1" si="12"/>
        <v>91.462177172304294</v>
      </c>
      <c r="AK79" s="22">
        <f t="shared" ca="1" si="12"/>
        <v>74.726790106758259</v>
      </c>
      <c r="AL79" s="22">
        <f t="shared" ca="1" si="12"/>
        <v>81.873244140516775</v>
      </c>
      <c r="AM79" s="22">
        <f t="shared" ca="1" si="12"/>
        <v>129.02795390091956</v>
      </c>
      <c r="AN79" s="22">
        <f ca="1">IF(OR(Fixtures!$D$6&lt;=0,Fixtures!$D$6&gt;39),AVERAGE(B79:AM79),AVERAGE(OFFSET(A79,0,Fixtures!$D$6,1,38-Fixtures!$D$6+1)))</f>
        <v>98.763254349162366</v>
      </c>
      <c r="AO79" s="41" t="str">
        <f t="shared" si="11"/>
        <v>MUN</v>
      </c>
      <c r="AP79" s="67">
        <f ca="1">AVERAGE(OFFSET(A79,0,Fixtures!$D$6,1,9))</f>
        <v>95.400509954522676</v>
      </c>
      <c r="AQ79" s="67">
        <f ca="1">AVERAGE(OFFSET(A79,0,Fixtures!$D$6,1,6))</f>
        <v>101.75706302852079</v>
      </c>
      <c r="AR79" s="67">
        <f ca="1">AVERAGE(OFFSET(A79,0,Fixtures!$D$6,1,3))</f>
        <v>112.441685992163</v>
      </c>
      <c r="AS79" s="77"/>
      <c r="AT79" s="76"/>
    </row>
    <row r="80" spans="1:46" x14ac:dyDescent="0.3">
      <c r="A80" s="41" t="str">
        <f t="shared" si="9"/>
        <v>NEW</v>
      </c>
      <c r="B80" s="22">
        <f t="shared" si="7"/>
        <v>82.78095169973696</v>
      </c>
      <c r="C80" s="22">
        <f t="shared" ca="1" si="12"/>
        <v>85.931814964379299</v>
      </c>
      <c r="D80" s="22">
        <f t="shared" ca="1" si="12"/>
        <v>109.01163198349775</v>
      </c>
      <c r="E80" s="22">
        <f t="shared" ca="1" si="12"/>
        <v>76.520996738502944</v>
      </c>
      <c r="F80" s="22">
        <f t="shared" ca="1" si="12"/>
        <v>153.77221190565368</v>
      </c>
      <c r="G80" s="22">
        <f t="shared" ca="1" si="12"/>
        <v>83.664224380477393</v>
      </c>
      <c r="H80" s="22">
        <f t="shared" ca="1" si="12"/>
        <v>129.02795390091956</v>
      </c>
      <c r="I80" s="22">
        <f t="shared" ca="1" si="12"/>
        <v>107.02996549267471</v>
      </c>
      <c r="J80" s="22">
        <f t="shared" ca="1" si="12"/>
        <v>138.78095894776501</v>
      </c>
      <c r="K80" s="22">
        <f t="shared" ca="1" si="12"/>
        <v>94.595624012637415</v>
      </c>
      <c r="L80" s="22">
        <f t="shared" ca="1" si="12"/>
        <v>100.06729839396496</v>
      </c>
      <c r="M80" s="22">
        <f t="shared" ca="1" si="12"/>
        <v>71.032704126610952</v>
      </c>
      <c r="N80" s="22">
        <f t="shared" si="12"/>
        <v>99.928341825219064</v>
      </c>
      <c r="O80" s="22">
        <f t="shared" si="12"/>
        <v>152.87477153608495</v>
      </c>
      <c r="P80" s="22">
        <f t="shared" si="12"/>
        <v>92.20279989177439</v>
      </c>
      <c r="Q80" s="22">
        <f t="shared" ca="1" si="12"/>
        <v>91.462177172304294</v>
      </c>
      <c r="R80" s="22">
        <f t="shared" ca="1" si="12"/>
        <v>95.035704736007318</v>
      </c>
      <c r="S80" s="22">
        <f t="shared" ca="1" si="12"/>
        <v>61.140100996438569</v>
      </c>
      <c r="T80" s="22">
        <f t="shared" ca="1" si="12"/>
        <v>130.81440226882464</v>
      </c>
      <c r="U80" s="22">
        <f t="shared" ca="1" si="12"/>
        <v>97.341565699059785</v>
      </c>
      <c r="V80" s="22">
        <f t="shared" ca="1" si="12"/>
        <v>105.56832591893418</v>
      </c>
      <c r="W80" s="22">
        <f t="shared" ca="1" si="12"/>
        <v>115.61687379322352</v>
      </c>
      <c r="X80" s="22">
        <f t="shared" ca="1" si="12"/>
        <v>113.54805732089865</v>
      </c>
      <c r="Y80" s="22">
        <f t="shared" ca="1" si="12"/>
        <v>118.9730247432953</v>
      </c>
      <c r="Z80" s="85">
        <f t="shared" ca="1" si="12"/>
        <v>70.307848607219427</v>
      </c>
      <c r="AA80" s="85">
        <f t="shared" si="12"/>
        <v>101.17671874412297</v>
      </c>
      <c r="AB80" s="86">
        <f t="shared" ca="1" si="12"/>
        <v>74.726790106758259</v>
      </c>
      <c r="AC80" s="86">
        <f t="shared" ca="1" si="12"/>
        <v>77.756485693096892</v>
      </c>
      <c r="AD80" s="86">
        <f t="shared" ca="1" si="12"/>
        <v>111.78710543281636</v>
      </c>
      <c r="AE80" s="86">
        <f t="shared" si="12"/>
        <v>75.43865445690632</v>
      </c>
      <c r="AF80" s="86">
        <f t="shared" si="12"/>
        <v>81.759552402451959</v>
      </c>
      <c r="AG80" s="86">
        <f t="shared" ca="1" si="12"/>
        <v>86.817749488080054</v>
      </c>
      <c r="AH80" s="86">
        <f t="shared" ca="1" si="12"/>
        <v>81.873244140516775</v>
      </c>
      <c r="AI80" s="86">
        <f t="shared" si="12"/>
        <v>186.84694298854828</v>
      </c>
      <c r="AJ80" s="86">
        <f t="shared" ca="1" si="12"/>
        <v>93.525662680392486</v>
      </c>
      <c r="AK80" s="22">
        <f t="shared" ca="1" si="12"/>
        <v>89.191335259225426</v>
      </c>
      <c r="AL80" s="22">
        <f t="shared" ca="1" si="12"/>
        <v>102.25627424280572</v>
      </c>
      <c r="AM80" s="22">
        <f t="shared" ca="1" si="12"/>
        <v>125.81362792280754</v>
      </c>
      <c r="AN80" s="22">
        <f ca="1">IF(OR(Fixtures!$D$6&lt;=0,Fixtures!$D$6&gt;39),AVERAGE(B80:AM80),AVERAGE(OFFSET(A80,0,Fixtures!$D$6,1,38-Fixtures!$D$6+1)))</f>
        <v>103.53101490145509</v>
      </c>
      <c r="AO80" s="41" t="str">
        <f t="shared" si="11"/>
        <v>NEW</v>
      </c>
      <c r="AP80" s="67">
        <f ca="1">AVERAGE(OFFSET(A80,0,Fixtures!$D$6,1,9))</f>
        <v>101.05516901019369</v>
      </c>
      <c r="AQ80" s="67">
        <f ca="1">AVERAGE(OFFSET(A80,0,Fixtures!$D$6,1,6))</f>
        <v>104.08720815155328</v>
      </c>
      <c r="AR80" s="67">
        <f ca="1">AVERAGE(OFFSET(A80,0,Fixtures!$D$6,1,3))</f>
        <v>89.661770764058204</v>
      </c>
      <c r="AS80" s="77"/>
      <c r="AT80" s="76"/>
    </row>
    <row r="81" spans="1:46" x14ac:dyDescent="0.3">
      <c r="A81" s="41" t="str">
        <f t="shared" si="9"/>
        <v>NOR</v>
      </c>
      <c r="B81" s="22">
        <f t="shared" ca="1" si="7"/>
        <v>153.77221190565368</v>
      </c>
      <c r="C81" s="22">
        <f t="shared" ca="1" si="12"/>
        <v>59.070491684911723</v>
      </c>
      <c r="D81" s="22">
        <f t="shared" ca="1" si="12"/>
        <v>113.54805732089865</v>
      </c>
      <c r="E81" s="22">
        <f t="shared" ca="1" si="12"/>
        <v>100.06729839396496</v>
      </c>
      <c r="F81" s="22">
        <f t="shared" si="12"/>
        <v>152.87477153608495</v>
      </c>
      <c r="G81" s="22">
        <f t="shared" ca="1" si="12"/>
        <v>95.035704736007318</v>
      </c>
      <c r="H81" s="22">
        <f t="shared" ca="1" si="12"/>
        <v>74.726790106758259</v>
      </c>
      <c r="I81" s="22">
        <f t="shared" si="12"/>
        <v>81.759552402451959</v>
      </c>
      <c r="J81" s="22">
        <f t="shared" ca="1" si="12"/>
        <v>86.817749488080054</v>
      </c>
      <c r="K81" s="22">
        <f t="shared" ca="1" si="12"/>
        <v>107.02996549267471</v>
      </c>
      <c r="L81" s="22">
        <f t="shared" ca="1" si="12"/>
        <v>102.25627424280572</v>
      </c>
      <c r="M81" s="22">
        <f t="shared" ca="1" si="12"/>
        <v>76.520996738502944</v>
      </c>
      <c r="N81" s="22">
        <f t="shared" ca="1" si="12"/>
        <v>118.9730247432953</v>
      </c>
      <c r="O81" s="22">
        <f t="shared" si="12"/>
        <v>82.78095169973696</v>
      </c>
      <c r="P81" s="22">
        <f t="shared" ca="1" si="12"/>
        <v>111.78710543281636</v>
      </c>
      <c r="Q81" s="22">
        <f t="shared" si="12"/>
        <v>75.43865445690632</v>
      </c>
      <c r="R81" s="22">
        <f t="shared" ca="1" si="12"/>
        <v>129.02795390091956</v>
      </c>
      <c r="S81" s="22">
        <f t="shared" ca="1" si="12"/>
        <v>94.595624012637415</v>
      </c>
      <c r="T81" s="22">
        <f t="shared" si="12"/>
        <v>99.928341825219064</v>
      </c>
      <c r="U81" s="22">
        <f t="shared" ca="1" si="12"/>
        <v>89.191335259225426</v>
      </c>
      <c r="V81" s="22">
        <f t="shared" ca="1" si="12"/>
        <v>61.140100996438569</v>
      </c>
      <c r="W81" s="22">
        <f t="shared" ca="1" si="12"/>
        <v>130.81440226882464</v>
      </c>
      <c r="X81" s="22">
        <f t="shared" ca="1" si="12"/>
        <v>71.032704126610952</v>
      </c>
      <c r="Y81" s="22">
        <f t="shared" ca="1" si="12"/>
        <v>109.01163198349775</v>
      </c>
      <c r="Z81" s="85">
        <f t="shared" ca="1" si="12"/>
        <v>72.197267614892112</v>
      </c>
      <c r="AA81" s="85">
        <f t="shared" ca="1" si="12"/>
        <v>125.81362792280754</v>
      </c>
      <c r="AB81" s="86">
        <f t="shared" ca="1" si="12"/>
        <v>115.61687379322352</v>
      </c>
      <c r="AC81" s="86">
        <f t="shared" ca="1" si="12"/>
        <v>105.56832591893418</v>
      </c>
      <c r="AD81" s="86">
        <f t="shared" si="12"/>
        <v>92.20279989177439</v>
      </c>
      <c r="AE81" s="86">
        <f t="shared" ca="1" si="12"/>
        <v>91.462177172304294</v>
      </c>
      <c r="AF81" s="86">
        <f t="shared" ca="1" si="12"/>
        <v>97.341565699059785</v>
      </c>
      <c r="AG81" s="86">
        <f t="shared" si="12"/>
        <v>101.17671874412297</v>
      </c>
      <c r="AH81" s="86">
        <f t="shared" ca="1" si="12"/>
        <v>83.664224380477393</v>
      </c>
      <c r="AI81" s="86">
        <f t="shared" ca="1" si="12"/>
        <v>93.525662680392486</v>
      </c>
      <c r="AJ81" s="86">
        <f t="shared" ca="1" si="12"/>
        <v>81.873244140516775</v>
      </c>
      <c r="AK81" s="22">
        <f t="shared" ca="1" si="12"/>
        <v>138.78095894776501</v>
      </c>
      <c r="AL81" s="22">
        <f t="shared" ca="1" si="12"/>
        <v>77.756485693096892</v>
      </c>
      <c r="AM81" s="22">
        <f t="shared" si="12"/>
        <v>186.84694298854828</v>
      </c>
      <c r="AN81" s="22">
        <f ca="1">IF(OR(Fixtures!$D$6&lt;=0,Fixtures!$D$6&gt;39),AVERAGE(B81:AM81),AVERAGE(OFFSET(A81,0,Fixtures!$D$6,1,38-Fixtures!$D$6+1)))</f>
        <v>104.46307803380584</v>
      </c>
      <c r="AO81" s="41" t="str">
        <f t="shared" si="11"/>
        <v>NOR</v>
      </c>
      <c r="AP81" s="67">
        <f ca="1">AVERAGE(OFFSET(A81,0,Fixtures!$D$6,1,9))</f>
        <v>95.309315261056682</v>
      </c>
      <c r="AQ81" s="67">
        <f ca="1">AVERAGE(OFFSET(A81,0,Fixtures!$D$6,1,6))</f>
        <v>93.228858094688562</v>
      </c>
      <c r="AR81" s="67">
        <f ca="1">AVERAGE(OFFSET(A81,0,Fixtures!$D$6,1,3))</f>
        <v>93.668847587712833</v>
      </c>
      <c r="AS81" s="77"/>
      <c r="AT81" s="76"/>
    </row>
    <row r="82" spans="1:46" x14ac:dyDescent="0.3">
      <c r="A82" s="41" t="str">
        <f t="shared" si="9"/>
        <v>SHU</v>
      </c>
      <c r="B82" s="22">
        <f t="shared" ca="1" si="7"/>
        <v>86.817749488080054</v>
      </c>
      <c r="C82" s="22">
        <f t="shared" ca="1" si="12"/>
        <v>61.140100996438569</v>
      </c>
      <c r="D82" s="22">
        <f t="shared" ca="1" si="12"/>
        <v>105.56832591893418</v>
      </c>
      <c r="E82" s="22">
        <f t="shared" ca="1" si="12"/>
        <v>138.78095894776501</v>
      </c>
      <c r="F82" s="22">
        <f t="shared" ca="1" si="12"/>
        <v>91.462177172304294</v>
      </c>
      <c r="G82" s="22">
        <f t="shared" ca="1" si="12"/>
        <v>118.9730247432953</v>
      </c>
      <c r="H82" s="22">
        <f t="shared" ca="1" si="12"/>
        <v>125.81362792280754</v>
      </c>
      <c r="I82" s="22">
        <f t="shared" ca="1" si="12"/>
        <v>93.525662680392486</v>
      </c>
      <c r="J82" s="22">
        <f t="shared" ref="C82:AM87" si="15">(VLOOKUP(J16,$AT$2:$AU$41,2,FALSE))</f>
        <v>82.78095169973696</v>
      </c>
      <c r="K82" s="22">
        <f t="shared" ca="1" si="15"/>
        <v>100.06729839396496</v>
      </c>
      <c r="L82" s="22">
        <f t="shared" ca="1" si="15"/>
        <v>77.756485693096892</v>
      </c>
      <c r="M82" s="22">
        <f t="shared" ca="1" si="15"/>
        <v>109.01163198349775</v>
      </c>
      <c r="N82" s="22">
        <f t="shared" ca="1" si="15"/>
        <v>107.02996549267471</v>
      </c>
      <c r="O82" s="22">
        <f t="shared" ca="1" si="15"/>
        <v>115.61687379322352</v>
      </c>
      <c r="P82" s="22">
        <f t="shared" ca="1" si="15"/>
        <v>59.070491684911723</v>
      </c>
      <c r="Q82" s="22">
        <f t="shared" ca="1" si="15"/>
        <v>85.931814964379299</v>
      </c>
      <c r="R82" s="22">
        <f t="shared" si="15"/>
        <v>81.759552402451959</v>
      </c>
      <c r="S82" s="22">
        <f t="shared" ca="1" si="15"/>
        <v>102.25627424280572</v>
      </c>
      <c r="T82" s="22">
        <f t="shared" ca="1" si="15"/>
        <v>76.520996738502944</v>
      </c>
      <c r="U82" s="22">
        <f t="shared" si="15"/>
        <v>186.84694298854828</v>
      </c>
      <c r="V82" s="22">
        <f t="shared" ca="1" si="15"/>
        <v>153.77221190565368</v>
      </c>
      <c r="W82" s="22">
        <f t="shared" ca="1" si="15"/>
        <v>81.873244140516775</v>
      </c>
      <c r="X82" s="22">
        <f t="shared" si="15"/>
        <v>101.17671874412297</v>
      </c>
      <c r="Y82" s="22">
        <f t="shared" si="15"/>
        <v>152.87477153608495</v>
      </c>
      <c r="Z82" s="85">
        <f t="shared" ca="1" si="15"/>
        <v>74.726790106758259</v>
      </c>
      <c r="AA82" s="85">
        <f t="shared" ca="1" si="15"/>
        <v>71.032704126610952</v>
      </c>
      <c r="AB82" s="86">
        <f t="shared" ca="1" si="15"/>
        <v>83.664224380477393</v>
      </c>
      <c r="AC82" s="130">
        <f t="shared" si="15"/>
        <v>99.928341825219064</v>
      </c>
      <c r="AD82" s="86">
        <f t="shared" ca="1" si="15"/>
        <v>70.307848607219427</v>
      </c>
      <c r="AE82" s="86">
        <f t="shared" ca="1" si="15"/>
        <v>72.197267614892112</v>
      </c>
      <c r="AF82" s="86">
        <f t="shared" ca="1" si="15"/>
        <v>130.81440226882464</v>
      </c>
      <c r="AG82" s="86">
        <f t="shared" ca="1" si="15"/>
        <v>89.191335259225426</v>
      </c>
      <c r="AH82" s="86">
        <f t="shared" ca="1" si="15"/>
        <v>95.035704736007318</v>
      </c>
      <c r="AI82" s="86">
        <f t="shared" ca="1" si="15"/>
        <v>94.595624012637415</v>
      </c>
      <c r="AJ82" s="86">
        <f t="shared" ca="1" si="15"/>
        <v>113.54805732089865</v>
      </c>
      <c r="AK82" s="22">
        <f t="shared" ca="1" si="15"/>
        <v>129.02795390091956</v>
      </c>
      <c r="AL82" s="22">
        <f t="shared" ca="1" si="15"/>
        <v>97.341565699059785</v>
      </c>
      <c r="AM82" s="22">
        <f t="shared" ca="1" si="15"/>
        <v>111.78710543281636</v>
      </c>
      <c r="AN82" s="22">
        <f ca="1">IF(OR(Fixtures!$D$6&lt;=0,Fixtures!$D$6&gt;39),AVERAGE(B82:AM82),AVERAGE(OFFSET(A82,0,Fixtures!$D$6,1,38-Fixtures!$D$6+1)))</f>
        <v>100.38468648525006</v>
      </c>
      <c r="AO82" s="41" t="str">
        <f t="shared" si="11"/>
        <v>SHU</v>
      </c>
      <c r="AP82" s="67">
        <f ca="1">AVERAGE(OFFSET(A82,0,Fixtures!$D$6,1,9))</f>
        <v>99.117751046631582</v>
      </c>
      <c r="AQ82" s="67">
        <f ca="1">AVERAGE(OFFSET(A82,0,Fixtures!$D$6,1,6))</f>
        <v>92.02369708313438</v>
      </c>
      <c r="AR82" s="67">
        <f ca="1">AVERAGE(OFFSET(A82,0,Fixtures!$D$6,1,3))</f>
        <v>91.106506163645392</v>
      </c>
      <c r="AS82" s="77"/>
      <c r="AT82" s="76"/>
    </row>
    <row r="83" spans="1:46" x14ac:dyDescent="0.3">
      <c r="A83" s="41" t="str">
        <f t="shared" si="9"/>
        <v>SOU</v>
      </c>
      <c r="B83" s="22">
        <f t="shared" ca="1" si="7"/>
        <v>95.035704736007318</v>
      </c>
      <c r="C83" s="22">
        <f t="shared" ca="1" si="15"/>
        <v>125.81362792280754</v>
      </c>
      <c r="D83" s="22">
        <f t="shared" ca="1" si="15"/>
        <v>102.25627424280572</v>
      </c>
      <c r="E83" s="22">
        <f t="shared" ca="1" si="15"/>
        <v>107.02996549267471</v>
      </c>
      <c r="F83" s="22">
        <f t="shared" si="15"/>
        <v>92.20279989177439</v>
      </c>
      <c r="G83" s="22">
        <f t="shared" ca="1" si="15"/>
        <v>71.032704126610952</v>
      </c>
      <c r="H83" s="22">
        <f t="shared" ca="1" si="15"/>
        <v>109.01163198349775</v>
      </c>
      <c r="I83" s="22">
        <f t="shared" ca="1" si="15"/>
        <v>113.54805732089865</v>
      </c>
      <c r="J83" s="22">
        <f t="shared" ca="1" si="15"/>
        <v>115.61687379322352</v>
      </c>
      <c r="K83" s="22">
        <f t="shared" ca="1" si="15"/>
        <v>105.56832591893418</v>
      </c>
      <c r="L83" s="22">
        <f t="shared" si="15"/>
        <v>186.84694298854828</v>
      </c>
      <c r="M83" s="22">
        <f t="shared" ca="1" si="15"/>
        <v>97.341565699059785</v>
      </c>
      <c r="N83" s="22">
        <f t="shared" si="15"/>
        <v>101.17671874412297</v>
      </c>
      <c r="O83" s="22">
        <f t="shared" ca="1" si="15"/>
        <v>76.520996738502944</v>
      </c>
      <c r="P83" s="22">
        <f t="shared" ca="1" si="15"/>
        <v>70.307848607219427</v>
      </c>
      <c r="Q83" s="22">
        <f t="shared" ca="1" si="15"/>
        <v>72.197267614892112</v>
      </c>
      <c r="R83" s="22">
        <f t="shared" ca="1" si="15"/>
        <v>81.873244140516775</v>
      </c>
      <c r="S83" s="22">
        <f t="shared" si="15"/>
        <v>99.928341825219064</v>
      </c>
      <c r="T83" s="22">
        <f t="shared" ca="1" si="15"/>
        <v>138.78095894776501</v>
      </c>
      <c r="U83" s="22">
        <f t="shared" ca="1" si="15"/>
        <v>61.140100996438569</v>
      </c>
      <c r="V83" s="22">
        <f t="shared" ca="1" si="15"/>
        <v>89.191335259225426</v>
      </c>
      <c r="W83" s="22">
        <f t="shared" ca="1" si="15"/>
        <v>129.02795390091956</v>
      </c>
      <c r="X83" s="22">
        <f t="shared" ca="1" si="15"/>
        <v>94.595624012637415</v>
      </c>
      <c r="Y83" s="22">
        <f t="shared" ca="1" si="15"/>
        <v>74.726790106758259</v>
      </c>
      <c r="Z83" s="85">
        <f t="shared" ca="1" si="15"/>
        <v>153.77221190565368</v>
      </c>
      <c r="AA83" s="85">
        <f t="shared" ca="1" si="15"/>
        <v>77.756485693096892</v>
      </c>
      <c r="AB83" s="86">
        <f t="shared" si="15"/>
        <v>81.759552402451959</v>
      </c>
      <c r="AC83" s="86">
        <f t="shared" ca="1" si="15"/>
        <v>100.06729839396496</v>
      </c>
      <c r="AD83" s="86">
        <f t="shared" ca="1" si="15"/>
        <v>59.070491684911723</v>
      </c>
      <c r="AE83" s="86">
        <f t="shared" ca="1" si="15"/>
        <v>85.931814964379299</v>
      </c>
      <c r="AF83" s="130">
        <f t="shared" si="15"/>
        <v>82.78095169973696</v>
      </c>
      <c r="AG83" s="86">
        <f t="shared" ca="1" si="15"/>
        <v>93.525662680392486</v>
      </c>
      <c r="AH83" s="86">
        <f t="shared" si="15"/>
        <v>152.87477153608495</v>
      </c>
      <c r="AI83" s="86">
        <f t="shared" ca="1" si="15"/>
        <v>118.9730247432953</v>
      </c>
      <c r="AJ83" s="86">
        <f t="shared" ca="1" si="15"/>
        <v>130.81440226882464</v>
      </c>
      <c r="AK83" s="22">
        <f t="shared" ca="1" si="15"/>
        <v>83.664224380477393</v>
      </c>
      <c r="AL83" s="22">
        <f t="shared" ca="1" si="15"/>
        <v>86.817749488080054</v>
      </c>
      <c r="AM83" s="22">
        <f t="shared" si="15"/>
        <v>75.43865445690632</v>
      </c>
      <c r="AN83" s="22">
        <f ca="1">IF(OR(Fixtures!$D$6&lt;=0,Fixtures!$D$6&gt;39),AVERAGE(B83:AM83),AVERAGE(OFFSET(A83,0,Fixtures!$D$6,1,38-Fixtures!$D$6+1)))</f>
        <v>96.989174790308923</v>
      </c>
      <c r="AO83" s="41" t="str">
        <f t="shared" si="11"/>
        <v>SOU</v>
      </c>
      <c r="AP83" s="67">
        <f ca="1">AVERAGE(OFFSET(A83,0,Fixtures!$D$6,1,9))</f>
        <v>99.38367704957588</v>
      </c>
      <c r="AQ83" s="67">
        <f ca="1">AVERAGE(OFFSET(A83,0,Fixtures!$D$6,1,6))</f>
        <v>98.859452884800135</v>
      </c>
      <c r="AR83" s="67">
        <f ca="1">AVERAGE(OFFSET(A83,0,Fixtures!$D$6,1,3))</f>
        <v>75.927752783009325</v>
      </c>
      <c r="AS83" s="77"/>
      <c r="AT83" s="76"/>
    </row>
    <row r="84" spans="1:46" x14ac:dyDescent="0.3">
      <c r="A84" s="41" t="str">
        <f t="shared" si="9"/>
        <v>TOT</v>
      </c>
      <c r="B84" s="22">
        <f t="shared" si="7"/>
        <v>81.759552402451959</v>
      </c>
      <c r="C84" s="22">
        <f t="shared" si="15"/>
        <v>186.84694298854828</v>
      </c>
      <c r="D84" s="22">
        <f t="shared" ca="1" si="15"/>
        <v>59.070491684911723</v>
      </c>
      <c r="E84" s="22">
        <f t="shared" si="15"/>
        <v>101.17671874412297</v>
      </c>
      <c r="F84" s="22">
        <f t="shared" ca="1" si="15"/>
        <v>61.140100996438569</v>
      </c>
      <c r="G84" s="22">
        <f t="shared" ca="1" si="15"/>
        <v>129.02795390091956</v>
      </c>
      <c r="H84" s="22">
        <f t="shared" ca="1" si="15"/>
        <v>91.462177172304294</v>
      </c>
      <c r="I84" s="22">
        <f t="shared" ca="1" si="15"/>
        <v>102.25627424280572</v>
      </c>
      <c r="J84" s="22">
        <f t="shared" ca="1" si="15"/>
        <v>76.520996738502944</v>
      </c>
      <c r="K84" s="22">
        <f t="shared" ca="1" si="15"/>
        <v>153.77221190565368</v>
      </c>
      <c r="L84" s="22">
        <f t="shared" ca="1" si="15"/>
        <v>118.9730247432953</v>
      </c>
      <c r="M84" s="22">
        <f t="shared" si="15"/>
        <v>75.43865445690632</v>
      </c>
      <c r="N84" s="22">
        <f t="shared" ca="1" si="15"/>
        <v>100.06729839396496</v>
      </c>
      <c r="O84" s="22">
        <f t="shared" ca="1" si="15"/>
        <v>71.032704126610952</v>
      </c>
      <c r="P84" s="22">
        <f t="shared" ca="1" si="15"/>
        <v>130.81440226882464</v>
      </c>
      <c r="Q84" s="22">
        <f t="shared" ca="1" si="15"/>
        <v>77.756485693096892</v>
      </c>
      <c r="R84" s="22">
        <f t="shared" ca="1" si="15"/>
        <v>115.61687379322352</v>
      </c>
      <c r="S84" s="22">
        <f t="shared" ca="1" si="15"/>
        <v>113.54805732089865</v>
      </c>
      <c r="T84" s="22">
        <f t="shared" ca="1" si="15"/>
        <v>83.664224380477393</v>
      </c>
      <c r="U84" s="22">
        <f t="shared" ca="1" si="15"/>
        <v>85.931814964379299</v>
      </c>
      <c r="V84" s="22">
        <f t="shared" ca="1" si="15"/>
        <v>111.78710543281636</v>
      </c>
      <c r="W84" s="22">
        <f t="shared" ca="1" si="15"/>
        <v>125.81362792280754</v>
      </c>
      <c r="X84" s="22">
        <f t="shared" ca="1" si="15"/>
        <v>93.525662680392486</v>
      </c>
      <c r="Y84" s="22">
        <f t="shared" ca="1" si="15"/>
        <v>70.307848607219427</v>
      </c>
      <c r="Z84" s="85">
        <f t="shared" si="15"/>
        <v>152.87477153608495</v>
      </c>
      <c r="AA84" s="85">
        <f t="shared" si="15"/>
        <v>99.928341825219064</v>
      </c>
      <c r="AB84" s="86">
        <f t="shared" ca="1" si="15"/>
        <v>138.78095894776501</v>
      </c>
      <c r="AC84" s="86">
        <f t="shared" ca="1" si="15"/>
        <v>94.595624012637415</v>
      </c>
      <c r="AD84" s="86">
        <f t="shared" ca="1" si="15"/>
        <v>95.035704736007318</v>
      </c>
      <c r="AE84" s="86">
        <f t="shared" ca="1" si="15"/>
        <v>107.02996549267471</v>
      </c>
      <c r="AF84" s="86">
        <f t="shared" ca="1" si="15"/>
        <v>81.873244140516775</v>
      </c>
      <c r="AG84" s="86">
        <f t="shared" si="15"/>
        <v>92.20279989177439</v>
      </c>
      <c r="AH84" s="86">
        <f t="shared" ca="1" si="15"/>
        <v>97.341565699059785</v>
      </c>
      <c r="AI84" s="86">
        <f t="shared" ca="1" si="15"/>
        <v>86.817749488080054</v>
      </c>
      <c r="AJ84" s="86">
        <f t="shared" si="15"/>
        <v>82.78095169973696</v>
      </c>
      <c r="AK84" s="22">
        <f t="shared" ca="1" si="15"/>
        <v>72.197267614892112</v>
      </c>
      <c r="AL84" s="22">
        <f t="shared" ca="1" si="15"/>
        <v>105.56832591893418</v>
      </c>
      <c r="AM84" s="22">
        <f t="shared" ca="1" si="15"/>
        <v>74.726790106758259</v>
      </c>
      <c r="AN84" s="22">
        <f ca="1">IF(OR(Fixtures!$D$6&lt;=0,Fixtures!$D$6&gt;39),AVERAGE(B84:AM84),AVERAGE(OFFSET(A84,0,Fixtures!$D$6,1,38-Fixtures!$D$6+1)))</f>
        <v>89.557436478843471</v>
      </c>
      <c r="AO84" s="41" t="str">
        <f t="shared" si="11"/>
        <v>TOT</v>
      </c>
      <c r="AP84" s="67">
        <f ca="1">AVERAGE(OFFSET(A84,0,Fixtures!$D$6,1,9))</f>
        <v>91.205286075741824</v>
      </c>
      <c r="AQ84" s="67">
        <f ca="1">AVERAGE(OFFSET(A84,0,Fixtures!$D$6,1,6))</f>
        <v>93.38350490801885</v>
      </c>
      <c r="AR84" s="67">
        <f ca="1">AVERAGE(OFFSET(A84,0,Fixtures!$D$6,1,3))</f>
        <v>94.646304789732937</v>
      </c>
      <c r="AS84" s="77"/>
      <c r="AT84" s="76"/>
    </row>
    <row r="85" spans="1:46" x14ac:dyDescent="0.3">
      <c r="A85" s="41" t="str">
        <f t="shared" si="9"/>
        <v>WAT</v>
      </c>
      <c r="B85" s="22">
        <f t="shared" ca="1" si="7"/>
        <v>83.664224380477393</v>
      </c>
      <c r="C85" s="22">
        <f t="shared" ca="1" si="15"/>
        <v>118.9730247432953</v>
      </c>
      <c r="D85" s="22">
        <f t="shared" ca="1" si="15"/>
        <v>81.873244140516775</v>
      </c>
      <c r="E85" s="22">
        <f t="shared" ca="1" si="15"/>
        <v>72.197267614892112</v>
      </c>
      <c r="F85" s="22">
        <f t="shared" si="15"/>
        <v>82.78095169973696</v>
      </c>
      <c r="G85" s="22">
        <f t="shared" si="15"/>
        <v>186.84694298854828</v>
      </c>
      <c r="H85" s="22">
        <f t="shared" ca="1" si="15"/>
        <v>115.61687379322352</v>
      </c>
      <c r="I85" s="22">
        <f t="shared" si="15"/>
        <v>75.43865445690632</v>
      </c>
      <c r="J85" s="22">
        <f t="shared" ca="1" si="15"/>
        <v>109.01163198349775</v>
      </c>
      <c r="K85" s="22">
        <f t="shared" ca="1" si="15"/>
        <v>71.032704126610952</v>
      </c>
      <c r="L85" s="22">
        <f t="shared" ca="1" si="15"/>
        <v>113.54805732089865</v>
      </c>
      <c r="M85" s="22">
        <f t="shared" ca="1" si="15"/>
        <v>85.931814964379299</v>
      </c>
      <c r="N85" s="22">
        <f t="shared" ca="1" si="15"/>
        <v>77.756485693096892</v>
      </c>
      <c r="O85" s="22">
        <f t="shared" ca="1" si="15"/>
        <v>111.78710543281636</v>
      </c>
      <c r="P85" s="22">
        <f t="shared" ca="1" si="15"/>
        <v>129.02795390091956</v>
      </c>
      <c r="Q85" s="22">
        <f t="shared" ca="1" si="15"/>
        <v>61.140100996438569</v>
      </c>
      <c r="R85" s="22">
        <f t="shared" ca="1" si="15"/>
        <v>153.77221190565368</v>
      </c>
      <c r="S85" s="22">
        <f t="shared" ca="1" si="15"/>
        <v>107.02996549267471</v>
      </c>
      <c r="T85" s="22">
        <f t="shared" si="15"/>
        <v>92.20279989177439</v>
      </c>
      <c r="U85" s="22">
        <f t="shared" si="15"/>
        <v>81.759552402451959</v>
      </c>
      <c r="V85" s="22">
        <f t="shared" ca="1" si="15"/>
        <v>94.595624012637415</v>
      </c>
      <c r="W85" s="22">
        <f t="shared" ca="1" si="15"/>
        <v>86.817749488080054</v>
      </c>
      <c r="X85" s="22">
        <f t="shared" ca="1" si="15"/>
        <v>89.191335259225426</v>
      </c>
      <c r="Y85" s="22">
        <f t="shared" si="15"/>
        <v>99.928341825219064</v>
      </c>
      <c r="Z85" s="85">
        <f t="shared" ca="1" si="15"/>
        <v>97.341565699059785</v>
      </c>
      <c r="AA85" s="85">
        <f t="shared" ca="1" si="15"/>
        <v>102.25627424280572</v>
      </c>
      <c r="AB85" s="86">
        <f t="shared" ca="1" si="15"/>
        <v>130.81440226882464</v>
      </c>
      <c r="AC85" s="86">
        <f t="shared" ca="1" si="15"/>
        <v>125.81362792280754</v>
      </c>
      <c r="AD85" s="86">
        <f t="shared" ca="1" si="15"/>
        <v>74.726790106758259</v>
      </c>
      <c r="AE85" s="86">
        <f t="shared" ca="1" si="15"/>
        <v>105.56832591893418</v>
      </c>
      <c r="AF85" s="86">
        <f t="shared" ca="1" si="15"/>
        <v>95.035704736007318</v>
      </c>
      <c r="AG85" s="86">
        <f t="shared" ca="1" si="15"/>
        <v>91.462177172304294</v>
      </c>
      <c r="AH85" s="86">
        <f t="shared" ca="1" si="15"/>
        <v>138.78095894776501</v>
      </c>
      <c r="AI85" s="86">
        <f t="shared" ca="1" si="15"/>
        <v>70.307848607219427</v>
      </c>
      <c r="AJ85" s="86">
        <f t="shared" ca="1" si="15"/>
        <v>59.070491684911723</v>
      </c>
      <c r="AK85" s="22">
        <f t="shared" ca="1" si="15"/>
        <v>100.06729839396496</v>
      </c>
      <c r="AL85" s="22">
        <f t="shared" si="15"/>
        <v>152.87477153608495</v>
      </c>
      <c r="AM85" s="22">
        <f t="shared" si="15"/>
        <v>101.17671874412297</v>
      </c>
      <c r="AN85" s="22">
        <f ca="1">IF(OR(Fixtures!$D$6&lt;=0,Fixtures!$D$6&gt;39),AVERAGE(B85:AM85),AVERAGE(OFFSET(A85,0,Fixtures!$D$6,1,38-Fixtures!$D$6+1)))</f>
        <v>98.907108584807304</v>
      </c>
      <c r="AO85" s="41" t="str">
        <f t="shared" si="11"/>
        <v>WAT</v>
      </c>
      <c r="AP85" s="67">
        <f ca="1">AVERAGE(OFFSET(A85,0,Fixtures!$D$6,1,9))</f>
        <v>98.654929678216675</v>
      </c>
      <c r="AQ85" s="67">
        <f ca="1">AVERAGE(OFFSET(A85,0,Fixtures!$D$6,1,6))</f>
        <v>95.980300914831403</v>
      </c>
      <c r="AR85" s="67">
        <f ca="1">AVERAGE(OFFSET(A85,0,Fixtures!$D$6,1,3))</f>
        <v>91.776940253899923</v>
      </c>
      <c r="AS85" s="77"/>
      <c r="AT85" s="76"/>
    </row>
    <row r="86" spans="1:46" x14ac:dyDescent="0.3">
      <c r="A86" s="41" t="str">
        <f t="shared" si="9"/>
        <v>WHU</v>
      </c>
      <c r="B86" s="22">
        <f t="shared" si="7"/>
        <v>152.87477153608495</v>
      </c>
      <c r="C86" s="22">
        <f t="shared" ca="1" si="15"/>
        <v>102.25627424280572</v>
      </c>
      <c r="D86" s="22">
        <f t="shared" ca="1" si="15"/>
        <v>93.525662680392486</v>
      </c>
      <c r="E86" s="22">
        <f t="shared" ca="1" si="15"/>
        <v>70.307848607219427</v>
      </c>
      <c r="F86" s="22">
        <f t="shared" si="15"/>
        <v>99.928341825219064</v>
      </c>
      <c r="G86" s="22">
        <f t="shared" ca="1" si="15"/>
        <v>107.02996549267471</v>
      </c>
      <c r="H86" s="22">
        <f t="shared" ca="1" si="15"/>
        <v>86.817749488080054</v>
      </c>
      <c r="I86" s="22">
        <f t="shared" ca="1" si="15"/>
        <v>61.140100996438569</v>
      </c>
      <c r="J86" s="22">
        <f t="shared" ca="1" si="15"/>
        <v>118.9730247432953</v>
      </c>
      <c r="K86" s="22">
        <f t="shared" si="15"/>
        <v>75.43865445690632</v>
      </c>
      <c r="L86" s="22">
        <f t="shared" ca="1" si="15"/>
        <v>59.070491684911723</v>
      </c>
      <c r="M86" s="22">
        <f t="shared" ca="1" si="15"/>
        <v>95.035704736007318</v>
      </c>
      <c r="N86" s="22">
        <f t="shared" ca="1" si="15"/>
        <v>89.191335259225426</v>
      </c>
      <c r="O86" s="22">
        <f t="shared" ca="1" si="15"/>
        <v>138.78095894776501</v>
      </c>
      <c r="P86" s="22">
        <f t="shared" ca="1" si="15"/>
        <v>115.61687379322352</v>
      </c>
      <c r="Q86" s="22">
        <f t="shared" si="15"/>
        <v>82.78095169973696</v>
      </c>
      <c r="R86" s="22">
        <f t="shared" ca="1" si="15"/>
        <v>111.78710543281636</v>
      </c>
      <c r="S86" s="92">
        <f t="shared" ca="1" si="15"/>
        <v>125.81362792280754</v>
      </c>
      <c r="T86" s="22">
        <f t="shared" ca="1" si="15"/>
        <v>74.726790106758259</v>
      </c>
      <c r="U86" s="22">
        <f t="shared" ca="1" si="15"/>
        <v>105.56832591893418</v>
      </c>
      <c r="V86" s="22">
        <f t="shared" ca="1" si="15"/>
        <v>71.032704126610952</v>
      </c>
      <c r="W86" s="22">
        <f t="shared" si="15"/>
        <v>92.20279989177439</v>
      </c>
      <c r="X86" s="22">
        <f t="shared" ca="1" si="15"/>
        <v>97.341565699059785</v>
      </c>
      <c r="Y86" s="92">
        <f t="shared" ca="1" si="15"/>
        <v>129.02795390091956</v>
      </c>
      <c r="Z86" s="85">
        <f t="shared" ca="1" si="15"/>
        <v>83.664224380477393</v>
      </c>
      <c r="AA86" s="85">
        <f t="shared" si="15"/>
        <v>186.84694298854828</v>
      </c>
      <c r="AB86" s="86">
        <f t="shared" ca="1" si="15"/>
        <v>153.77221190565368</v>
      </c>
      <c r="AC86" s="86">
        <f t="shared" ca="1" si="15"/>
        <v>91.462177172304294</v>
      </c>
      <c r="AD86" s="86">
        <f t="shared" si="15"/>
        <v>101.17671874412297</v>
      </c>
      <c r="AE86" s="86">
        <f t="shared" ca="1" si="15"/>
        <v>94.595624012637415</v>
      </c>
      <c r="AF86" s="86">
        <f t="shared" ca="1" si="15"/>
        <v>109.01163198349775</v>
      </c>
      <c r="AG86" s="86">
        <f t="shared" ca="1" si="15"/>
        <v>113.54805732089865</v>
      </c>
      <c r="AH86" s="86">
        <f t="shared" ca="1" si="15"/>
        <v>72.197267614892112</v>
      </c>
      <c r="AI86" s="86">
        <f t="shared" ca="1" si="15"/>
        <v>77.756485693096892</v>
      </c>
      <c r="AJ86" s="86">
        <f t="shared" ca="1" si="15"/>
        <v>85.931814964379299</v>
      </c>
      <c r="AK86" s="22">
        <f t="shared" ca="1" si="15"/>
        <v>76.520996738502944</v>
      </c>
      <c r="AL86" s="22">
        <f t="shared" ca="1" si="15"/>
        <v>130.81440226882464</v>
      </c>
      <c r="AM86" s="22">
        <f t="shared" si="15"/>
        <v>81.759552402451959</v>
      </c>
      <c r="AN86" s="22">
        <f ca="1">IF(OR(Fixtures!$D$6&lt;=0,Fixtures!$D$6&gt;39),AVERAGE(B86:AM86),AVERAGE(OFFSET(A86,0,Fixtures!$D$6,1,38-Fixtures!$D$6+1)))</f>
        <v>94.331255174330465</v>
      </c>
      <c r="AO86" s="41" t="str">
        <f t="shared" si="11"/>
        <v>WHU</v>
      </c>
      <c r="AP86" s="67">
        <f ca="1">AVERAGE(OFFSET(A86,0,Fixtures!$D$6,1,9))</f>
        <v>95.728111037872523</v>
      </c>
      <c r="AQ86" s="67">
        <f ca="1">AVERAGE(OFFSET(A86,0,Fixtures!$D$6,1,6))</f>
        <v>94.71429756152429</v>
      </c>
      <c r="AR86" s="67">
        <f ca="1">AVERAGE(OFFSET(A86,0,Fixtures!$D$6,1,3))</f>
        <v>101.59465824675272</v>
      </c>
      <c r="AS86" s="77"/>
      <c r="AT86" s="76"/>
    </row>
    <row r="87" spans="1:46" x14ac:dyDescent="0.3">
      <c r="A87" s="41" t="str">
        <f t="shared" si="9"/>
        <v>WOL</v>
      </c>
      <c r="B87" s="22">
        <f t="shared" ca="1" si="7"/>
        <v>129.02795390091956</v>
      </c>
      <c r="C87" s="22">
        <f t="shared" ca="1" si="15"/>
        <v>107.02996549267471</v>
      </c>
      <c r="D87" s="22">
        <f t="shared" ca="1" si="15"/>
        <v>77.756485693096892</v>
      </c>
      <c r="E87" s="22">
        <f t="shared" ca="1" si="15"/>
        <v>118.9730247432953</v>
      </c>
      <c r="F87" s="22">
        <f t="shared" ca="1" si="15"/>
        <v>113.54805732089865</v>
      </c>
      <c r="G87" s="22">
        <f t="shared" ca="1" si="15"/>
        <v>74.726790106758259</v>
      </c>
      <c r="H87" s="22">
        <f t="shared" ca="1" si="15"/>
        <v>76.520996738502944</v>
      </c>
      <c r="I87" s="22">
        <f t="shared" si="15"/>
        <v>186.84694298854828</v>
      </c>
      <c r="J87" s="22">
        <f t="shared" ca="1" si="15"/>
        <v>91.462177172304294</v>
      </c>
      <c r="K87" s="22">
        <f t="shared" ca="1" si="15"/>
        <v>72.197267614892112</v>
      </c>
      <c r="L87" s="22">
        <f t="shared" si="15"/>
        <v>101.17671874412297</v>
      </c>
      <c r="M87" s="22">
        <f t="shared" si="15"/>
        <v>81.759552402451959</v>
      </c>
      <c r="N87" s="22">
        <f t="shared" ca="1" si="15"/>
        <v>86.817749488080054</v>
      </c>
      <c r="O87" s="22">
        <f t="shared" si="15"/>
        <v>75.43865445690632</v>
      </c>
      <c r="P87" s="22">
        <f t="shared" ca="1" si="15"/>
        <v>81.873244140516775</v>
      </c>
      <c r="Q87" s="22">
        <f t="shared" ca="1" si="15"/>
        <v>102.25627424280572</v>
      </c>
      <c r="R87" s="22">
        <f t="shared" ca="1" si="15"/>
        <v>89.191335259225426</v>
      </c>
      <c r="S87" s="22">
        <f t="shared" ca="1" si="15"/>
        <v>85.931814964379299</v>
      </c>
      <c r="T87" s="22">
        <f t="shared" si="15"/>
        <v>152.87477153608495</v>
      </c>
      <c r="U87" s="22">
        <f t="shared" ca="1" si="15"/>
        <v>153.77221190565368</v>
      </c>
      <c r="V87" s="22">
        <f t="shared" ca="1" si="15"/>
        <v>93.525662680392486</v>
      </c>
      <c r="W87" s="22">
        <f t="shared" ca="1" si="15"/>
        <v>59.070491684911723</v>
      </c>
      <c r="X87" s="22">
        <f t="shared" ca="1" si="15"/>
        <v>111.78710543281636</v>
      </c>
      <c r="Y87" s="22">
        <f t="shared" ca="1" si="15"/>
        <v>125.81362792280754</v>
      </c>
      <c r="Z87" s="85">
        <f t="shared" ca="1" si="15"/>
        <v>130.81440226882464</v>
      </c>
      <c r="AA87" s="85">
        <f t="shared" ca="1" si="15"/>
        <v>105.56832591893418</v>
      </c>
      <c r="AB87" s="86">
        <f t="shared" ca="1" si="15"/>
        <v>70.307848607219427</v>
      </c>
      <c r="AC87" s="86">
        <f t="shared" ca="1" si="15"/>
        <v>109.01163198349775</v>
      </c>
      <c r="AD87" s="86">
        <f t="shared" ca="1" si="15"/>
        <v>83.664224380477393</v>
      </c>
      <c r="AE87" s="86">
        <f t="shared" ca="1" si="15"/>
        <v>100.06729839396496</v>
      </c>
      <c r="AF87" s="86">
        <f t="shared" ca="1" si="15"/>
        <v>71.032704126610952</v>
      </c>
      <c r="AG87" s="86">
        <f t="shared" si="15"/>
        <v>99.928341825219064</v>
      </c>
      <c r="AH87" s="86">
        <f t="shared" si="15"/>
        <v>82.78095169973696</v>
      </c>
      <c r="AI87" s="86">
        <f t="shared" si="15"/>
        <v>92.20279989177439</v>
      </c>
      <c r="AJ87" s="86">
        <f t="shared" ca="1" si="15"/>
        <v>97.341565699059785</v>
      </c>
      <c r="AK87" s="22">
        <f t="shared" ca="1" si="15"/>
        <v>95.035704736007318</v>
      </c>
      <c r="AL87" s="22">
        <f t="shared" ca="1" si="15"/>
        <v>61.140100996438569</v>
      </c>
      <c r="AM87" s="22">
        <f t="shared" ca="1" si="15"/>
        <v>138.78095894776501</v>
      </c>
      <c r="AN87" s="22">
        <f ca="1">IF(OR(Fixtures!$D$6&lt;=0,Fixtures!$D$6&gt;39),AVERAGE(B87:AM87),AVERAGE(OFFSET(A87,0,Fixtures!$D$6,1,38-Fixtures!$D$6+1)))</f>
        <v>92.197465069705444</v>
      </c>
      <c r="AO87" s="41" t="str">
        <f t="shared" si="11"/>
        <v>WOL</v>
      </c>
      <c r="AP87" s="67">
        <f ca="1">AVERAGE(OFFSET(A87,0,Fixtures!$D$6,1,9))</f>
        <v>87.021521305476597</v>
      </c>
      <c r="AQ87" s="67">
        <f ca="1">AVERAGE(OFFSET(A87,0,Fixtures!$D$6,1,6))</f>
        <v>88.279386719630622</v>
      </c>
      <c r="AR87" s="67">
        <f ca="1">AVERAGE(OFFSET(A87,0,Fixtures!$D$6,1,3))</f>
        <v>84.921408967017769</v>
      </c>
      <c r="AS87" s="77"/>
      <c r="AT87" s="76"/>
    </row>
    <row r="88" spans="1:46" x14ac:dyDescent="0.25">
      <c r="A88" s="68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6"/>
      <c r="W88" s="66"/>
      <c r="X88" s="66"/>
      <c r="Y88" s="66"/>
      <c r="Z88" s="66"/>
      <c r="AD88" s="66"/>
      <c r="AE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2"/>
    </row>
    <row r="89" spans="1:46" x14ac:dyDescent="0.3">
      <c r="A89" s="59" t="s">
        <v>0</v>
      </c>
      <c r="B89" s="59">
        <v>1</v>
      </c>
      <c r="C89" s="59">
        <v>2</v>
      </c>
      <c r="D89" s="59">
        <v>3</v>
      </c>
      <c r="E89" s="59">
        <v>4</v>
      </c>
      <c r="F89" s="59">
        <v>5</v>
      </c>
      <c r="G89" s="59">
        <v>6</v>
      </c>
      <c r="H89" s="59">
        <v>7</v>
      </c>
      <c r="I89" s="59">
        <v>8</v>
      </c>
      <c r="J89" s="59">
        <v>9</v>
      </c>
      <c r="K89" s="59">
        <v>10</v>
      </c>
      <c r="L89" s="59">
        <v>11</v>
      </c>
      <c r="M89" s="59">
        <v>12</v>
      </c>
      <c r="N89" s="59">
        <v>13</v>
      </c>
      <c r="O89" s="59">
        <v>14</v>
      </c>
      <c r="P89" s="59">
        <v>15</v>
      </c>
      <c r="Q89" s="59">
        <v>16</v>
      </c>
      <c r="R89" s="59">
        <v>17</v>
      </c>
      <c r="S89" s="59">
        <v>18</v>
      </c>
      <c r="T89" s="59">
        <v>19</v>
      </c>
      <c r="U89" s="59">
        <v>20</v>
      </c>
      <c r="V89" s="59">
        <v>21</v>
      </c>
      <c r="W89" s="59">
        <v>22</v>
      </c>
      <c r="X89" s="59">
        <v>23</v>
      </c>
      <c r="Y89" s="59">
        <v>24</v>
      </c>
      <c r="Z89" s="59">
        <v>25</v>
      </c>
      <c r="AA89" s="59">
        <v>26</v>
      </c>
      <c r="AB89" s="59">
        <v>27</v>
      </c>
      <c r="AC89" s="59">
        <v>28</v>
      </c>
      <c r="AD89" s="59">
        <v>29</v>
      </c>
      <c r="AE89" s="59">
        <v>30</v>
      </c>
      <c r="AF89" s="33">
        <v>31</v>
      </c>
      <c r="AG89" s="59">
        <v>32</v>
      </c>
      <c r="AH89" s="59">
        <v>33</v>
      </c>
      <c r="AI89" s="59">
        <v>34</v>
      </c>
      <c r="AJ89" s="59">
        <v>35</v>
      </c>
      <c r="AK89" s="59">
        <v>36</v>
      </c>
      <c r="AL89" s="59">
        <v>37</v>
      </c>
      <c r="AM89" s="59">
        <v>38</v>
      </c>
    </row>
    <row r="90" spans="1:46" x14ac:dyDescent="0.3">
      <c r="A90" s="41" t="str">
        <f>$A68</f>
        <v>ARS</v>
      </c>
      <c r="B90" s="9">
        <f ca="1">AVERAGE(B24:G24)</f>
        <v>1.3965178988855593</v>
      </c>
      <c r="C90" s="9">
        <f t="shared" ref="C90:AH90" ca="1" si="16">AVERAGE(C24:H24)</f>
        <v>1.5530428314384495</v>
      </c>
      <c r="D90" s="9">
        <f t="shared" ca="1" si="16"/>
        <v>1.5383528123360266</v>
      </c>
      <c r="E90" s="9">
        <f t="shared" ca="1" si="16"/>
        <v>1.3739444338014914</v>
      </c>
      <c r="F90" s="9">
        <f t="shared" ca="1" si="16"/>
        <v>1.3126585096392882</v>
      </c>
      <c r="G90" s="9">
        <f t="shared" ca="1" si="16"/>
        <v>1.2695887026130248</v>
      </c>
      <c r="H90" s="9">
        <f t="shared" ca="1" si="16"/>
        <v>1.4355040948567772</v>
      </c>
      <c r="I90" s="9">
        <f t="shared" ca="1" si="16"/>
        <v>1.2860165137245547</v>
      </c>
      <c r="J90" s="9">
        <f t="shared" ca="1" si="16"/>
        <v>1.3602884421949357</v>
      </c>
      <c r="K90" s="9">
        <f t="shared" ca="1" si="16"/>
        <v>1.2968683054132575</v>
      </c>
      <c r="L90" s="9">
        <f t="shared" ca="1" si="16"/>
        <v>1.4304993321778208</v>
      </c>
      <c r="M90" s="9">
        <f t="shared" ca="1" si="16"/>
        <v>1.5578267567716868</v>
      </c>
      <c r="N90" s="9">
        <f t="shared" ca="1" si="16"/>
        <v>1.5309771484188905</v>
      </c>
      <c r="O90" s="9">
        <f t="shared" ca="1" si="16"/>
        <v>1.5629807694477007</v>
      </c>
      <c r="P90" s="9">
        <f t="shared" ca="1" si="16"/>
        <v>1.5815957595059285</v>
      </c>
      <c r="Q90" s="9">
        <f t="shared" ca="1" si="16"/>
        <v>1.6326448871265089</v>
      </c>
      <c r="R90" s="9">
        <f t="shared" ca="1" si="16"/>
        <v>1.564978301683051</v>
      </c>
      <c r="S90" s="9">
        <f t="shared" ca="1" si="16"/>
        <v>1.395797011680928</v>
      </c>
      <c r="T90" s="9">
        <f t="shared" ca="1" si="16"/>
        <v>1.4486900025047076</v>
      </c>
      <c r="U90" s="9">
        <f t="shared" ca="1" si="16"/>
        <v>1.47063435202808</v>
      </c>
      <c r="V90" s="9">
        <f t="shared" ca="1" si="16"/>
        <v>1.351612567644862</v>
      </c>
      <c r="W90" s="9">
        <f t="shared" ca="1" si="16"/>
        <v>1.3304454942304744</v>
      </c>
      <c r="X90" s="9">
        <f t="shared" ca="1" si="16"/>
        <v>1.6298391693265419</v>
      </c>
      <c r="Y90" s="9">
        <f t="shared" ca="1" si="16"/>
        <v>1.6438973662554304</v>
      </c>
      <c r="Z90" s="9">
        <f t="shared" ca="1" si="16"/>
        <v>1.5463657512470912</v>
      </c>
      <c r="AA90" s="9">
        <f t="shared" ca="1" si="16"/>
        <v>1.5910969016131826</v>
      </c>
      <c r="AB90" s="9">
        <f t="shared" ca="1" si="16"/>
        <v>1.6156481137870362</v>
      </c>
      <c r="AC90" s="9">
        <f t="shared" ca="1" si="16"/>
        <v>1.7117086372810295</v>
      </c>
      <c r="AD90" s="9">
        <f t="shared" ca="1" si="16"/>
        <v>1.4434166534180848</v>
      </c>
      <c r="AE90" s="9">
        <f t="shared" ca="1" si="16"/>
        <v>1.5556342065200592</v>
      </c>
      <c r="AF90" s="9">
        <f t="shared" ca="1" si="16"/>
        <v>1.5574557432554521</v>
      </c>
      <c r="AG90" s="9">
        <f t="shared" ca="1" si="16"/>
        <v>1.5257893681451957</v>
      </c>
      <c r="AH90" s="9">
        <f t="shared" ca="1" si="16"/>
        <v>1.5393637628265566</v>
      </c>
    </row>
    <row r="91" spans="1:46" x14ac:dyDescent="0.3">
      <c r="A91" s="41" t="str">
        <f t="shared" ref="A91:A109" si="17">$A69</f>
        <v>AVL</v>
      </c>
      <c r="B91" s="9">
        <f t="shared" ref="B91:B109" ca="1" si="18">AVERAGE(B25:G25)</f>
        <v>1.7603786185424426</v>
      </c>
      <c r="C91" s="9">
        <f t="shared" ref="C91:C109" ca="1" si="19">AVERAGE(C25:H25)</f>
        <v>1.5971882162109063</v>
      </c>
      <c r="D91" s="9">
        <f t="shared" ref="D91:D109" ca="1" si="20">AVERAGE(D25:I25)</f>
        <v>1.6971823359771563</v>
      </c>
      <c r="E91" s="9">
        <f t="shared" ref="E91:E109" ca="1" si="21">AVERAGE(E25:J25)</f>
        <v>1.6569513931607567</v>
      </c>
      <c r="F91" s="9">
        <f t="shared" ref="F91:F109" ca="1" si="22">AVERAGE(F25:K25)</f>
        <v>2.0600324443920126</v>
      </c>
      <c r="G91" s="9">
        <f t="shared" ref="G91:G109" ca="1" si="23">AVERAGE(G25:L25)</f>
        <v>2.1892800098435128</v>
      </c>
      <c r="H91" s="9">
        <f t="shared" ref="H91:H109" ca="1" si="24">AVERAGE(H25:M25)</f>
        <v>2.2411935394591072</v>
      </c>
      <c r="I91" s="9">
        <f t="shared" ref="I91:I109" ca="1" si="25">AVERAGE(I25:N25)</f>
        <v>2.1862299950903252</v>
      </c>
      <c r="J91" s="9">
        <f t="shared" ref="J91:J109" ca="1" si="26">AVERAGE(J25:O25)</f>
        <v>2.3475865399010369</v>
      </c>
      <c r="K91" s="9">
        <f t="shared" ref="K91:K109" ca="1" si="27">AVERAGE(K25:P25)</f>
        <v>2.6004228891377559</v>
      </c>
      <c r="L91" s="9">
        <f t="shared" ref="L91:L109" ca="1" si="28">AVERAGE(L25:Q25)</f>
        <v>2.2392148079794136</v>
      </c>
      <c r="M91" s="9">
        <f t="shared" ref="M91:M109" ca="1" si="29">AVERAGE(M25:R25)</f>
        <v>2.2006193719693754</v>
      </c>
      <c r="N91" s="9">
        <f t="shared" ref="N91:N109" ca="1" si="30">AVERAGE(N25:S25)</f>
        <v>2.053996921966498</v>
      </c>
      <c r="O91" s="9">
        <f t="shared" ref="O91:O109" ca="1" si="31">AVERAGE(O25:T25)</f>
        <v>2.0870508213478498</v>
      </c>
      <c r="P91" s="9">
        <f t="shared" ref="P91:P109" ca="1" si="32">AVERAGE(P25:U25)</f>
        <v>1.9529947755249324</v>
      </c>
      <c r="Q91" s="9">
        <f t="shared" ref="Q91:Q109" ca="1" si="33">AVERAGE(Q25:V25)</f>
        <v>1.7957270355081631</v>
      </c>
      <c r="R91" s="9">
        <f t="shared" ref="R91:R109" ca="1" si="34">AVERAGE(R25:W25)</f>
        <v>1.9348756364051072</v>
      </c>
      <c r="S91" s="9">
        <f t="shared" ref="S91:S109" ca="1" si="35">AVERAGE(S25:X25)</f>
        <v>1.9710186928118592</v>
      </c>
      <c r="T91" s="9">
        <f t="shared" ref="T91:T109" ca="1" si="36">AVERAGE(T25:Y25)</f>
        <v>1.9270702556382469</v>
      </c>
      <c r="U91" s="9">
        <f t="shared" ref="U91:U109" ca="1" si="37">AVERAGE(U25:Z25)</f>
        <v>2.0323814937447624</v>
      </c>
      <c r="V91" s="9">
        <f t="shared" ref="V91:V109" ca="1" si="38">AVERAGE(V25:AA25)</f>
        <v>1.9584992183478132</v>
      </c>
      <c r="W91" s="9">
        <f t="shared" ref="W91:W109" ca="1" si="39">AVERAGE(W25:AB25)</f>
        <v>2.0187218636878055</v>
      </c>
      <c r="X91" s="9">
        <f t="shared" ref="X91:X109" ca="1" si="40">AVERAGE(X25:AC25)</f>
        <v>1.7909489416284661</v>
      </c>
      <c r="Y91" s="9">
        <f t="shared" ref="Y91:Y109" ca="1" si="41">AVERAGE(Y25:AD25)</f>
        <v>1.8871953032544286</v>
      </c>
      <c r="Z91" s="9">
        <f t="shared" ref="Z91:Z109" ca="1" si="42">AVERAGE(Z25:AE25)</f>
        <v>1.9961078120711724</v>
      </c>
      <c r="AA91" s="9">
        <f t="shared" ref="AA91:AA109" ca="1" si="43">AVERAGE(AA25:AF25)</f>
        <v>1.9435459928845233</v>
      </c>
      <c r="AB91" s="9">
        <f t="shared" ref="AB91:AB109" ca="1" si="44">AVERAGE(AB25:AG25)</f>
        <v>1.9594423302455304</v>
      </c>
      <c r="AC91" s="9">
        <f t="shared" ref="AC91:AC109" ca="1" si="45">AVERAGE(AC25:AH25)</f>
        <v>2.1103821962566838</v>
      </c>
      <c r="AD91" s="9">
        <f t="shared" ref="AD91:AD109" ca="1" si="46">AVERAGE(AD25:AI25)</f>
        <v>2.2033058279897273</v>
      </c>
      <c r="AE91" s="9">
        <f t="shared" ref="AE91:AE109" ca="1" si="47">AVERAGE(AE25:AJ25)</f>
        <v>1.9192791901529682</v>
      </c>
      <c r="AF91" s="9">
        <f t="shared" ref="AF91:AH109" ca="1" si="48">AVERAGE(AF25:AK25)</f>
        <v>2.0130032036217922</v>
      </c>
      <c r="AG91" s="9">
        <f t="shared" ca="1" si="48"/>
        <v>1.9969425450077287</v>
      </c>
      <c r="AH91" s="9">
        <f t="shared" ca="1" si="48"/>
        <v>2.0784461944668684</v>
      </c>
    </row>
    <row r="92" spans="1:46" x14ac:dyDescent="0.3">
      <c r="A92" s="41" t="str">
        <f t="shared" si="17"/>
        <v>BOU</v>
      </c>
      <c r="B92" s="9">
        <f t="shared" ca="1" si="18"/>
        <v>1.8391629308048973</v>
      </c>
      <c r="C92" s="9">
        <f t="shared" ca="1" si="19"/>
        <v>1.8551095060177036</v>
      </c>
      <c r="D92" s="9">
        <f t="shared" ca="1" si="20"/>
        <v>1.8588908176735941</v>
      </c>
      <c r="E92" s="9">
        <f t="shared" ca="1" si="21"/>
        <v>1.6542686566166427</v>
      </c>
      <c r="F92" s="9">
        <f t="shared" ca="1" si="22"/>
        <v>1.5467328430573428</v>
      </c>
      <c r="G92" s="9">
        <f t="shared" ca="1" si="23"/>
        <v>1.5707432001426029</v>
      </c>
      <c r="H92" s="9">
        <f t="shared" ca="1" si="24"/>
        <v>1.4508262800771821</v>
      </c>
      <c r="I92" s="9">
        <f t="shared" ca="1" si="25"/>
        <v>1.4823556234373994</v>
      </c>
      <c r="J92" s="9">
        <f t="shared" ca="1" si="26"/>
        <v>1.5060874373682012</v>
      </c>
      <c r="K92" s="9">
        <f t="shared" ca="1" si="27"/>
        <v>1.5581925572993189</v>
      </c>
      <c r="L92" s="9">
        <f t="shared" ca="1" si="28"/>
        <v>1.5867036417234921</v>
      </c>
      <c r="M92" s="9">
        <f t="shared" ca="1" si="29"/>
        <v>1.7418208181186585</v>
      </c>
      <c r="N92" s="9">
        <f t="shared" ca="1" si="30"/>
        <v>1.7158372237659829</v>
      </c>
      <c r="O92" s="9">
        <f t="shared" ca="1" si="31"/>
        <v>1.6865574141874158</v>
      </c>
      <c r="P92" s="9">
        <f t="shared" ca="1" si="32"/>
        <v>1.66609555481003</v>
      </c>
      <c r="Q92" s="9">
        <f t="shared" ca="1" si="33"/>
        <v>1.7428515072003752</v>
      </c>
      <c r="R92" s="9">
        <f t="shared" ca="1" si="34"/>
        <v>1.6206916354342271</v>
      </c>
      <c r="S92" s="9">
        <f t="shared" ca="1" si="35"/>
        <v>1.4606125109950694</v>
      </c>
      <c r="T92" s="9">
        <f t="shared" ca="1" si="36"/>
        <v>1.4752534133599668</v>
      </c>
      <c r="U92" s="9">
        <f t="shared" ca="1" si="37"/>
        <v>1.4727221220861892</v>
      </c>
      <c r="V92" s="9">
        <f t="shared" ca="1" si="38"/>
        <v>1.4422703257015488</v>
      </c>
      <c r="W92" s="9">
        <f t="shared" ca="1" si="39"/>
        <v>1.4270297173096189</v>
      </c>
      <c r="X92" s="9">
        <f t="shared" ca="1" si="40"/>
        <v>1.5187923370754539</v>
      </c>
      <c r="Y92" s="9">
        <f t="shared" ca="1" si="41"/>
        <v>1.7242797021570553</v>
      </c>
      <c r="Z92" s="9">
        <f t="shared" ca="1" si="42"/>
        <v>1.6684591067023089</v>
      </c>
      <c r="AA92" s="9">
        <f t="shared" ca="1" si="43"/>
        <v>1.8160392886463999</v>
      </c>
      <c r="AB92" s="9">
        <f t="shared" ca="1" si="44"/>
        <v>1.6831505705676004</v>
      </c>
      <c r="AC92" s="9">
        <f t="shared" ca="1" si="45"/>
        <v>1.7915236139687838</v>
      </c>
      <c r="AD92" s="9">
        <f t="shared" ca="1" si="46"/>
        <v>1.7311613656527489</v>
      </c>
      <c r="AE92" s="9">
        <f t="shared" ca="1" si="47"/>
        <v>1.5270136282275557</v>
      </c>
      <c r="AF92" s="9">
        <f t="shared" ca="1" si="48"/>
        <v>1.9414487590289469</v>
      </c>
      <c r="AG92" s="9">
        <f t="shared" ca="1" si="48"/>
        <v>1.8179141873353728</v>
      </c>
      <c r="AH92" s="9">
        <f t="shared" ca="1" si="48"/>
        <v>2.0318894440460569</v>
      </c>
    </row>
    <row r="93" spans="1:46" x14ac:dyDescent="0.3">
      <c r="A93" s="41" t="str">
        <f t="shared" si="17"/>
        <v>BRI</v>
      </c>
      <c r="B93" s="9">
        <f t="shared" ca="1" si="18"/>
        <v>1.5066961420101757</v>
      </c>
      <c r="C93" s="9">
        <f t="shared" ca="1" si="19"/>
        <v>1.6288913327359331</v>
      </c>
      <c r="D93" s="9">
        <f t="shared" ca="1" si="20"/>
        <v>1.6450584406845055</v>
      </c>
      <c r="E93" s="9">
        <f t="shared" ca="1" si="21"/>
        <v>1.7128199661532528</v>
      </c>
      <c r="F93" s="9">
        <f t="shared" ca="1" si="22"/>
        <v>1.4233556334072184</v>
      </c>
      <c r="G93" s="9">
        <f t="shared" ca="1" si="23"/>
        <v>1.4069001236460377</v>
      </c>
      <c r="H93" s="9">
        <f t="shared" ca="1" si="24"/>
        <v>1.5651740173029609</v>
      </c>
      <c r="I93" s="9">
        <f t="shared" ca="1" si="25"/>
        <v>1.4236686355070567</v>
      </c>
      <c r="J93" s="9">
        <f t="shared" ca="1" si="26"/>
        <v>1.6418323570304842</v>
      </c>
      <c r="K93" s="9">
        <f t="shared" ca="1" si="27"/>
        <v>1.6452031372105951</v>
      </c>
      <c r="L93" s="9">
        <f t="shared" ca="1" si="28"/>
        <v>1.6391368099478225</v>
      </c>
      <c r="M93" s="9">
        <f t="shared" ca="1" si="29"/>
        <v>1.685584953219091</v>
      </c>
      <c r="N93" s="9">
        <f t="shared" ca="1" si="30"/>
        <v>1.4990279192789455</v>
      </c>
      <c r="O93" s="9">
        <f t="shared" ca="1" si="31"/>
        <v>1.5601522432493884</v>
      </c>
      <c r="P93" s="9">
        <f t="shared" ca="1" si="32"/>
        <v>1.3018725208512556</v>
      </c>
      <c r="Q93" s="9">
        <f t="shared" ca="1" si="33"/>
        <v>1.2795322844332284</v>
      </c>
      <c r="R93" s="9">
        <f t="shared" ca="1" si="34"/>
        <v>1.391794530148994</v>
      </c>
      <c r="S93" s="9">
        <f t="shared" ca="1" si="35"/>
        <v>1.3706454612468992</v>
      </c>
      <c r="T93" s="9">
        <f t="shared" ca="1" si="36"/>
        <v>1.4384058057106346</v>
      </c>
      <c r="U93" s="9">
        <f t="shared" ca="1" si="37"/>
        <v>1.4142549407504212</v>
      </c>
      <c r="V93" s="9">
        <f t="shared" ca="1" si="38"/>
        <v>1.4263796625761682</v>
      </c>
      <c r="W93" s="9">
        <f t="shared" ca="1" si="39"/>
        <v>1.424489149973317</v>
      </c>
      <c r="X93" s="9">
        <f t="shared" ca="1" si="40"/>
        <v>1.238317049446358</v>
      </c>
      <c r="Y93" s="9">
        <f t="shared" ca="1" si="41"/>
        <v>1.3698746668935684</v>
      </c>
      <c r="Z93" s="9">
        <f t="shared" ca="1" si="42"/>
        <v>1.3183349064851322</v>
      </c>
      <c r="AA93" s="9">
        <f t="shared" ca="1" si="43"/>
        <v>1.3965324461124808</v>
      </c>
      <c r="AB93" s="9">
        <f t="shared" ca="1" si="44"/>
        <v>1.4639327808783804</v>
      </c>
      <c r="AC93" s="9">
        <f t="shared" ca="1" si="45"/>
        <v>1.4470003052911231</v>
      </c>
      <c r="AD93" s="9">
        <f t="shared" ca="1" si="46"/>
        <v>1.5898768934987351</v>
      </c>
      <c r="AE93" s="9">
        <f t="shared" ca="1" si="47"/>
        <v>1.6154268340020623</v>
      </c>
      <c r="AF93" s="9">
        <f t="shared" ca="1" si="48"/>
        <v>1.7343871056792788</v>
      </c>
      <c r="AG93" s="9">
        <f t="shared" ca="1" si="48"/>
        <v>1.5164932120623711</v>
      </c>
      <c r="AH93" s="9">
        <f t="shared" ca="1" si="48"/>
        <v>1.5366516628809921</v>
      </c>
    </row>
    <row r="94" spans="1:46" x14ac:dyDescent="0.3">
      <c r="A94" s="41" t="str">
        <f t="shared" si="17"/>
        <v>BUR</v>
      </c>
      <c r="B94" s="9">
        <f t="shared" ca="1" si="18"/>
        <v>1.3471921881993747</v>
      </c>
      <c r="C94" s="9">
        <f t="shared" ca="1" si="19"/>
        <v>1.408180615904022</v>
      </c>
      <c r="D94" s="9">
        <f t="shared" ca="1" si="20"/>
        <v>1.3558487765449538</v>
      </c>
      <c r="E94" s="9">
        <f t="shared" ca="1" si="21"/>
        <v>1.3884409048056348</v>
      </c>
      <c r="F94" s="9">
        <f t="shared" ca="1" si="22"/>
        <v>1.364052323102781</v>
      </c>
      <c r="G94" s="9">
        <f t="shared" ca="1" si="23"/>
        <v>1.3396199788856851</v>
      </c>
      <c r="H94" s="9">
        <f t="shared" ca="1" si="24"/>
        <v>1.3626163484019751</v>
      </c>
      <c r="I94" s="9">
        <f t="shared" ca="1" si="25"/>
        <v>1.347056308627071</v>
      </c>
      <c r="J94" s="9">
        <f t="shared" ca="1" si="26"/>
        <v>1.2750741393242058</v>
      </c>
      <c r="K94" s="9">
        <f t="shared" ca="1" si="27"/>
        <v>1.2654781093429817</v>
      </c>
      <c r="L94" s="9">
        <f t="shared" ca="1" si="28"/>
        <v>1.3046260400002754</v>
      </c>
      <c r="M94" s="9">
        <f t="shared" ca="1" si="29"/>
        <v>1.1980056337142451</v>
      </c>
      <c r="N94" s="9">
        <f t="shared" ca="1" si="30"/>
        <v>1.2461986066373594</v>
      </c>
      <c r="O94" s="9">
        <f t="shared" ca="1" si="31"/>
        <v>1.3080417752404732</v>
      </c>
      <c r="P94" s="9">
        <f t="shared" ca="1" si="32"/>
        <v>1.3992881384080507</v>
      </c>
      <c r="Q94" s="9">
        <f t="shared" ca="1" si="33"/>
        <v>1.2578842536277512</v>
      </c>
      <c r="R94" s="9">
        <f t="shared" ca="1" si="34"/>
        <v>1.3302308293593186</v>
      </c>
      <c r="S94" s="9">
        <f t="shared" ca="1" si="35"/>
        <v>1.422686065730117</v>
      </c>
      <c r="T94" s="9">
        <f t="shared" ca="1" si="36"/>
        <v>1.5296084417770539</v>
      </c>
      <c r="U94" s="9">
        <f t="shared" ca="1" si="37"/>
        <v>1.4050753338993573</v>
      </c>
      <c r="V94" s="9">
        <f t="shared" ca="1" si="38"/>
        <v>1.4639287536248931</v>
      </c>
      <c r="W94" s="9">
        <f t="shared" ca="1" si="39"/>
        <v>1.4425997324093005</v>
      </c>
      <c r="X94" s="9">
        <f t="shared" ca="1" si="40"/>
        <v>1.2807854571560151</v>
      </c>
      <c r="Y94" s="9">
        <f t="shared" ca="1" si="41"/>
        <v>1.2482218212914906</v>
      </c>
      <c r="Z94" s="9">
        <f t="shared" ca="1" si="42"/>
        <v>1.3843942801273059</v>
      </c>
      <c r="AA94" s="9">
        <f t="shared" ca="1" si="43"/>
        <v>1.3719471280148328</v>
      </c>
      <c r="AB94" s="9">
        <f t="shared" ca="1" si="44"/>
        <v>1.2818817089144712</v>
      </c>
      <c r="AC94" s="9">
        <f t="shared" ca="1" si="45"/>
        <v>1.2906424003732446</v>
      </c>
      <c r="AD94" s="9">
        <f t="shared" ca="1" si="46"/>
        <v>1.3583732326765583</v>
      </c>
      <c r="AE94" s="9">
        <f t="shared" ca="1" si="47"/>
        <v>1.5547304171682956</v>
      </c>
      <c r="AF94" s="9">
        <f t="shared" ca="1" si="48"/>
        <v>1.2887395002317108</v>
      </c>
      <c r="AG94" s="9">
        <f t="shared" ca="1" si="48"/>
        <v>1.3454217276730693</v>
      </c>
      <c r="AH94" s="9">
        <f t="shared" ca="1" si="48"/>
        <v>1.3301738186866923</v>
      </c>
    </row>
    <row r="95" spans="1:46" x14ac:dyDescent="0.3">
      <c r="A95" s="41" t="str">
        <f t="shared" si="17"/>
        <v>CHE</v>
      </c>
      <c r="B95" s="9">
        <f t="shared" ca="1" si="18"/>
        <v>1.1024602142923612</v>
      </c>
      <c r="C95" s="9">
        <f t="shared" ca="1" si="19"/>
        <v>0.98461365282363833</v>
      </c>
      <c r="D95" s="9">
        <f t="shared" ca="1" si="20"/>
        <v>1.0326371936683663</v>
      </c>
      <c r="E95" s="9">
        <f t="shared" ca="1" si="21"/>
        <v>0.9615809817119253</v>
      </c>
      <c r="F95" s="9">
        <f t="shared" ca="1" si="22"/>
        <v>1.0245336063122539</v>
      </c>
      <c r="G95" s="9">
        <f t="shared" ca="1" si="23"/>
        <v>0.98278736149152446</v>
      </c>
      <c r="H95" s="9">
        <f t="shared" ca="1" si="24"/>
        <v>0.8827932882735402</v>
      </c>
      <c r="I95" s="9">
        <f t="shared" ca="1" si="25"/>
        <v>1.1065257674887305</v>
      </c>
      <c r="J95" s="9">
        <f t="shared" ca="1" si="26"/>
        <v>1.0218664058551541</v>
      </c>
      <c r="K95" s="9">
        <f t="shared" ca="1" si="27"/>
        <v>1.056946781187398</v>
      </c>
      <c r="L95" s="9">
        <f t="shared" ca="1" si="28"/>
        <v>1.1021816583642305</v>
      </c>
      <c r="M95" s="9">
        <f t="shared" ca="1" si="29"/>
        <v>1.035270394504322</v>
      </c>
      <c r="N95" s="9">
        <f t="shared" ca="1" si="30"/>
        <v>1.1467411438632988</v>
      </c>
      <c r="O95" s="9">
        <f t="shared" ca="1" si="31"/>
        <v>0.93506536078753621</v>
      </c>
      <c r="P95" s="9">
        <f t="shared" ca="1" si="32"/>
        <v>0.99967404262422555</v>
      </c>
      <c r="Q95" s="9">
        <f t="shared" ca="1" si="33"/>
        <v>1.0664985669968006</v>
      </c>
      <c r="R95" s="9">
        <f t="shared" ca="1" si="34"/>
        <v>0.96189474771467998</v>
      </c>
      <c r="S95" s="9">
        <f t="shared" ca="1" si="35"/>
        <v>0.98850127692287604</v>
      </c>
      <c r="T95" s="9">
        <f t="shared" ca="1" si="36"/>
        <v>0.91049022757668452</v>
      </c>
      <c r="U95" s="9">
        <f t="shared" ca="1" si="37"/>
        <v>1.0129042023518016</v>
      </c>
      <c r="V95" s="9">
        <f t="shared" ca="1" si="38"/>
        <v>0.98719123498072425</v>
      </c>
      <c r="W95" s="9">
        <f t="shared" ca="1" si="39"/>
        <v>0.9318572582006196</v>
      </c>
      <c r="X95" s="9">
        <f t="shared" ca="1" si="40"/>
        <v>0.97569655053009674</v>
      </c>
      <c r="Y95" s="9">
        <f t="shared" ca="1" si="41"/>
        <v>0.98976710134805035</v>
      </c>
      <c r="Z95" s="9">
        <f t="shared" ca="1" si="42"/>
        <v>1.0506132586116625</v>
      </c>
      <c r="AA95" s="9">
        <f t="shared" ca="1" si="43"/>
        <v>1.0431515115743291</v>
      </c>
      <c r="AB95" s="9">
        <f t="shared" ca="1" si="44"/>
        <v>1.0667679830443781</v>
      </c>
      <c r="AC95" s="9">
        <f t="shared" ca="1" si="45"/>
        <v>1.0471779155476695</v>
      </c>
      <c r="AD95" s="9">
        <f t="shared" ca="1" si="46"/>
        <v>1.0243293651503136</v>
      </c>
      <c r="AE95" s="9">
        <f t="shared" ca="1" si="47"/>
        <v>1.0480637062386553</v>
      </c>
      <c r="AF95" s="9">
        <f t="shared" ca="1" si="48"/>
        <v>0.9679324342895762</v>
      </c>
      <c r="AG95" s="9">
        <f t="shared" ca="1" si="48"/>
        <v>1.0221539468869314</v>
      </c>
      <c r="AH95" s="9">
        <f t="shared" ca="1" si="48"/>
        <v>0.97931229145887955</v>
      </c>
    </row>
    <row r="96" spans="1:46" x14ac:dyDescent="0.3">
      <c r="A96" s="41" t="str">
        <f t="shared" si="17"/>
        <v>CRY</v>
      </c>
      <c r="B96" s="9">
        <f t="shared" ca="1" si="18"/>
        <v>1.4734902696277337</v>
      </c>
      <c r="C96" s="9">
        <f t="shared" ca="1" si="19"/>
        <v>1.4148687143000844</v>
      </c>
      <c r="D96" s="9">
        <f t="shared" ca="1" si="20"/>
        <v>1.4357123167850256</v>
      </c>
      <c r="E96" s="9">
        <f t="shared" ca="1" si="21"/>
        <v>1.4205124954737958</v>
      </c>
      <c r="F96" s="9">
        <f t="shared" ca="1" si="22"/>
        <v>1.5113729140285432</v>
      </c>
      <c r="G96" s="9">
        <f t="shared" ca="1" si="23"/>
        <v>1.4513756956802732</v>
      </c>
      <c r="H96" s="9">
        <f t="shared" ca="1" si="24"/>
        <v>1.6140656543033447</v>
      </c>
      <c r="I96" s="9">
        <f t="shared" ca="1" si="25"/>
        <v>1.7344277599693523</v>
      </c>
      <c r="J96" s="9">
        <f t="shared" ca="1" si="26"/>
        <v>1.72109232121976</v>
      </c>
      <c r="K96" s="9">
        <f t="shared" ca="1" si="27"/>
        <v>1.5436210076569727</v>
      </c>
      <c r="L96" s="9">
        <f t="shared" ca="1" si="28"/>
        <v>1.5233431004085984</v>
      </c>
      <c r="M96" s="9">
        <f t="shared" ca="1" si="29"/>
        <v>1.475844915239432</v>
      </c>
      <c r="N96" s="9">
        <f t="shared" ca="1" si="30"/>
        <v>1.2993754310458916</v>
      </c>
      <c r="O96" s="9">
        <f t="shared" ca="1" si="31"/>
        <v>1.2040924320317021</v>
      </c>
      <c r="P96" s="9">
        <f t="shared" ca="1" si="32"/>
        <v>1.2484893553819962</v>
      </c>
      <c r="Q96" s="9">
        <f t="shared" ca="1" si="33"/>
        <v>1.3222063308764984</v>
      </c>
      <c r="R96" s="9">
        <f t="shared" ca="1" si="34"/>
        <v>1.2538386838898932</v>
      </c>
      <c r="S96" s="9">
        <f t="shared" ca="1" si="35"/>
        <v>1.5676242000482266</v>
      </c>
      <c r="T96" s="9">
        <f t="shared" ca="1" si="36"/>
        <v>1.5746089690303651</v>
      </c>
      <c r="U96" s="9">
        <f t="shared" ca="1" si="37"/>
        <v>1.5606558136478836</v>
      </c>
      <c r="V96" s="9">
        <f t="shared" ca="1" si="38"/>
        <v>1.5797009499086088</v>
      </c>
      <c r="W96" s="9">
        <f t="shared" ca="1" si="39"/>
        <v>1.4800443858584573</v>
      </c>
      <c r="X96" s="9">
        <f t="shared" ca="1" si="40"/>
        <v>1.5715511302467198</v>
      </c>
      <c r="Y96" s="9">
        <f t="shared" ca="1" si="41"/>
        <v>1.2422758050839713</v>
      </c>
      <c r="Z96" s="9">
        <f t="shared" ca="1" si="42"/>
        <v>1.2740402980182963</v>
      </c>
      <c r="AA96" s="9">
        <f t="shared" ca="1" si="43"/>
        <v>1.5180033255485872</v>
      </c>
      <c r="AB96" s="9">
        <f t="shared" ca="1" si="44"/>
        <v>1.371296135154459</v>
      </c>
      <c r="AC96" s="9">
        <f t="shared" ca="1" si="45"/>
        <v>1.585172161307483</v>
      </c>
      <c r="AD96" s="9">
        <f t="shared" ca="1" si="46"/>
        <v>1.5603826788597528</v>
      </c>
      <c r="AE96" s="9">
        <f t="shared" ca="1" si="47"/>
        <v>1.659294075452743</v>
      </c>
      <c r="AF96" s="9">
        <f t="shared" ca="1" si="48"/>
        <v>1.6612877209664658</v>
      </c>
      <c r="AG96" s="9">
        <f t="shared" ca="1" si="48"/>
        <v>1.5601630656470571</v>
      </c>
      <c r="AH96" s="9">
        <f t="shared" ca="1" si="48"/>
        <v>1.5849590884887137</v>
      </c>
    </row>
    <row r="97" spans="1:39" x14ac:dyDescent="0.3">
      <c r="A97" s="41" t="str">
        <f t="shared" si="17"/>
        <v>EVE</v>
      </c>
      <c r="B97" s="9">
        <f t="shared" ca="1" si="18"/>
        <v>1.0463990077518457</v>
      </c>
      <c r="C97" s="9">
        <f t="shared" ca="1" si="19"/>
        <v>1.1601487620534321</v>
      </c>
      <c r="D97" s="9">
        <f t="shared" ca="1" si="20"/>
        <v>1.233404874392513</v>
      </c>
      <c r="E97" s="9">
        <f t="shared" ca="1" si="21"/>
        <v>1.1589886740934998</v>
      </c>
      <c r="F97" s="9">
        <f t="shared" ca="1" si="22"/>
        <v>1.2151487159912093</v>
      </c>
      <c r="G97" s="9">
        <f t="shared" ca="1" si="23"/>
        <v>1.183876424509908</v>
      </c>
      <c r="H97" s="9">
        <f t="shared" ca="1" si="24"/>
        <v>1.2969755714147619</v>
      </c>
      <c r="I97" s="9">
        <f t="shared" ca="1" si="25"/>
        <v>1.1443649491979024</v>
      </c>
      <c r="J97" s="9">
        <f t="shared" ca="1" si="26"/>
        <v>1.2211556693495056</v>
      </c>
      <c r="K97" s="9">
        <f t="shared" ca="1" si="27"/>
        <v>1.417208703362185</v>
      </c>
      <c r="L97" s="9">
        <f t="shared" ca="1" si="28"/>
        <v>1.39607894401708</v>
      </c>
      <c r="M97" s="9">
        <f t="shared" ca="1" si="29"/>
        <v>1.5267425595294146</v>
      </c>
      <c r="N97" s="9">
        <f t="shared" ca="1" si="30"/>
        <v>1.4272143743484813</v>
      </c>
      <c r="O97" s="9">
        <f t="shared" ca="1" si="31"/>
        <v>1.4409818868101325</v>
      </c>
      <c r="P97" s="9">
        <f t="shared" ca="1" si="32"/>
        <v>1.3125976394059153</v>
      </c>
      <c r="Q97" s="9">
        <f t="shared" ca="1" si="33"/>
        <v>1.3873156260373436</v>
      </c>
      <c r="R97" s="9">
        <f t="shared" ca="1" si="34"/>
        <v>1.3320805491144516</v>
      </c>
      <c r="S97" s="9">
        <f t="shared" ca="1" si="35"/>
        <v>1.2626208249969957</v>
      </c>
      <c r="T97" s="9">
        <f t="shared" ca="1" si="36"/>
        <v>1.2187961561398568</v>
      </c>
      <c r="U97" s="9">
        <f t="shared" ca="1" si="37"/>
        <v>1.2863573976096154</v>
      </c>
      <c r="V97" s="9">
        <f t="shared" ca="1" si="38"/>
        <v>1.2362658970908587</v>
      </c>
      <c r="W97" s="9">
        <f t="shared" ca="1" si="39"/>
        <v>1.0427312420769308</v>
      </c>
      <c r="X97" s="9">
        <f t="shared" ca="1" si="40"/>
        <v>1.0859187578907707</v>
      </c>
      <c r="Y97" s="9">
        <f t="shared" ca="1" si="41"/>
        <v>1.1733754560106375</v>
      </c>
      <c r="Z97" s="9">
        <f t="shared" ca="1" si="42"/>
        <v>1.2967385557684581</v>
      </c>
      <c r="AA97" s="9">
        <f t="shared" ca="1" si="43"/>
        <v>1.279583555756391</v>
      </c>
      <c r="AB97" s="9">
        <f t="shared" ca="1" si="44"/>
        <v>1.3617014161404342</v>
      </c>
      <c r="AC97" s="9">
        <f t="shared" ca="1" si="45"/>
        <v>1.3794009989793938</v>
      </c>
      <c r="AD97" s="9">
        <f t="shared" ca="1" si="46"/>
        <v>1.3506266450633717</v>
      </c>
      <c r="AE97" s="9">
        <f t="shared" ca="1" si="47"/>
        <v>1.298297457546518</v>
      </c>
      <c r="AF97" s="9">
        <f t="shared" ca="1" si="48"/>
        <v>1.2168711473745597</v>
      </c>
      <c r="AG97" s="9">
        <f t="shared" ca="1" si="48"/>
        <v>1.231037713590825</v>
      </c>
      <c r="AH97" s="9">
        <f t="shared" ca="1" si="48"/>
        <v>1.1672046125933069</v>
      </c>
    </row>
    <row r="98" spans="1:39" x14ac:dyDescent="0.3">
      <c r="A98" s="41" t="str">
        <f t="shared" si="17"/>
        <v>LEI</v>
      </c>
      <c r="B98" s="9">
        <f t="shared" ca="1" si="18"/>
        <v>1.2387948772699191</v>
      </c>
      <c r="C98" s="9">
        <f t="shared" ca="1" si="19"/>
        <v>1.1756567820942692</v>
      </c>
      <c r="D98" s="9">
        <f t="shared" ca="1" si="20"/>
        <v>1.2082212419707359</v>
      </c>
      <c r="E98" s="9">
        <f t="shared" ca="1" si="21"/>
        <v>1.1461305102154788</v>
      </c>
      <c r="F98" s="9">
        <f t="shared" ca="1" si="22"/>
        <v>1.2627129118956066</v>
      </c>
      <c r="G98" s="9">
        <f t="shared" ca="1" si="23"/>
        <v>1.1408776789801802</v>
      </c>
      <c r="H98" s="9">
        <f t="shared" ca="1" si="24"/>
        <v>1.1294846346543319</v>
      </c>
      <c r="I98" s="9">
        <f t="shared" ca="1" si="25"/>
        <v>1.2466240691312158</v>
      </c>
      <c r="J98" s="9">
        <f t="shared" ca="1" si="26"/>
        <v>1.085598534915273</v>
      </c>
      <c r="K98" s="9">
        <f t="shared" ca="1" si="27"/>
        <v>1.0834027255236571</v>
      </c>
      <c r="L98" s="9">
        <f t="shared" ca="1" si="28"/>
        <v>1.0576427551750216</v>
      </c>
      <c r="M98" s="9">
        <f t="shared" ca="1" si="29"/>
        <v>1.0202756371508679</v>
      </c>
      <c r="N98" s="9">
        <f t="shared" ca="1" si="30"/>
        <v>1.2790254006799711</v>
      </c>
      <c r="O98" s="9">
        <f t="shared" ca="1" si="31"/>
        <v>1.2805071848162768</v>
      </c>
      <c r="P98" s="9">
        <f t="shared" ca="1" si="32"/>
        <v>1.3248732572692037</v>
      </c>
      <c r="Q98" s="9">
        <f t="shared" ca="1" si="33"/>
        <v>1.3457031670745934</v>
      </c>
      <c r="R98" s="9">
        <f t="shared" ca="1" si="34"/>
        <v>1.2911896226924302</v>
      </c>
      <c r="S98" s="9">
        <f t="shared" ca="1" si="35"/>
        <v>1.372672388517107</v>
      </c>
      <c r="T98" s="9">
        <f t="shared" ca="1" si="36"/>
        <v>1.1123093748039652</v>
      </c>
      <c r="U98" s="9">
        <f t="shared" ca="1" si="37"/>
        <v>1.090510025630463</v>
      </c>
      <c r="V98" s="9">
        <f t="shared" ca="1" si="38"/>
        <v>1.1242872906534502</v>
      </c>
      <c r="W98" s="9">
        <f t="shared" ca="1" si="39"/>
        <v>1.2391593919121389</v>
      </c>
      <c r="X98" s="9">
        <f t="shared" ca="1" si="40"/>
        <v>1.263269250981937</v>
      </c>
      <c r="Y98" s="9">
        <f t="shared" ca="1" si="41"/>
        <v>1.202139365407686</v>
      </c>
      <c r="Z98" s="9">
        <f t="shared" ca="1" si="42"/>
        <v>1.2597870292596745</v>
      </c>
      <c r="AA98" s="9">
        <f t="shared" ca="1" si="43"/>
        <v>1.20667510075229</v>
      </c>
      <c r="AB98" s="9">
        <f t="shared" ca="1" si="44"/>
        <v>1.2139654348731259</v>
      </c>
      <c r="AC98" s="9">
        <f t="shared" ca="1" si="45"/>
        <v>1.0509272706234543</v>
      </c>
      <c r="AD98" s="9">
        <f t="shared" ca="1" si="46"/>
        <v>1.0840427186017252</v>
      </c>
      <c r="AE98" s="9">
        <f t="shared" ca="1" si="47"/>
        <v>1.1273213095117161</v>
      </c>
      <c r="AF98" s="9">
        <f t="shared" ca="1" si="48"/>
        <v>1.0582375802817816</v>
      </c>
      <c r="AG98" s="9">
        <f t="shared" ca="1" si="48"/>
        <v>1.1463412692866022</v>
      </c>
      <c r="AH98" s="9">
        <f t="shared" ca="1" si="48"/>
        <v>1.0781265936002933</v>
      </c>
    </row>
    <row r="99" spans="1:39" x14ac:dyDescent="0.3">
      <c r="A99" s="41" t="str">
        <f t="shared" si="17"/>
        <v>LIV</v>
      </c>
      <c r="B99" s="9">
        <f t="shared" ca="1" si="18"/>
        <v>0.92554698365116794</v>
      </c>
      <c r="C99" s="9">
        <f t="shared" ca="1" si="19"/>
        <v>0.98736709567253378</v>
      </c>
      <c r="D99" s="9">
        <f t="shared" ca="1" si="20"/>
        <v>0.94206382333198591</v>
      </c>
      <c r="E99" s="9">
        <f t="shared" ca="1" si="21"/>
        <v>1.0545233302642707</v>
      </c>
      <c r="F99" s="9">
        <f t="shared" ca="1" si="22"/>
        <v>1.0151956794960195</v>
      </c>
      <c r="G99" s="9">
        <f t="shared" ca="1" si="23"/>
        <v>1.1071782716006522</v>
      </c>
      <c r="H99" s="9">
        <f t="shared" ca="1" si="24"/>
        <v>1.0827527086082736</v>
      </c>
      <c r="I99" s="9">
        <f t="shared" ca="1" si="25"/>
        <v>1.0515985831901173</v>
      </c>
      <c r="J99" s="9">
        <f t="shared" ca="1" si="26"/>
        <v>1.0196502244032992</v>
      </c>
      <c r="K99" s="9">
        <f t="shared" ca="1" si="27"/>
        <v>0.92842818842548425</v>
      </c>
      <c r="L99" s="9">
        <f t="shared" ca="1" si="28"/>
        <v>0.95310585835576223</v>
      </c>
      <c r="M99" s="9">
        <f t="shared" ca="1" si="29"/>
        <v>0.88657580515049883</v>
      </c>
      <c r="N99" s="9">
        <f t="shared" ca="1" si="30"/>
        <v>0.84198731681617767</v>
      </c>
      <c r="O99" s="9">
        <f t="shared" ca="1" si="31"/>
        <v>0.93878889154667533</v>
      </c>
      <c r="P99" s="9">
        <f t="shared" ca="1" si="32"/>
        <v>0.95473295010014658</v>
      </c>
      <c r="Q99" s="9">
        <f t="shared" ca="1" si="33"/>
        <v>0.92278632742714706</v>
      </c>
      <c r="R99" s="9">
        <f t="shared" ca="1" si="34"/>
        <v>0.96235090808851143</v>
      </c>
      <c r="S99" s="9">
        <f t="shared" ca="1" si="35"/>
        <v>1.006849947606878</v>
      </c>
      <c r="T99" s="9">
        <f t="shared" ca="1" si="36"/>
        <v>1.0345698578236213</v>
      </c>
      <c r="U99" s="9">
        <f t="shared" ca="1" si="37"/>
        <v>0.93795706940561618</v>
      </c>
      <c r="V99" s="9">
        <f t="shared" ca="1" si="38"/>
        <v>0.95317294416716569</v>
      </c>
      <c r="W99" s="9">
        <f t="shared" ca="1" si="39"/>
        <v>0.96255815357632679</v>
      </c>
      <c r="X99" s="9">
        <f t="shared" ca="1" si="40"/>
        <v>0.93495163264702918</v>
      </c>
      <c r="Y99" s="9">
        <f t="shared" ca="1" si="41"/>
        <v>0.88244761099397329</v>
      </c>
      <c r="Z99" s="9">
        <f t="shared" ca="1" si="42"/>
        <v>0.88843055268987747</v>
      </c>
      <c r="AA99" s="9">
        <f t="shared" ca="1" si="43"/>
        <v>0.84420410646349497</v>
      </c>
      <c r="AB99" s="9">
        <f t="shared" ca="1" si="44"/>
        <v>1.0241034423948492</v>
      </c>
      <c r="AC99" s="9">
        <f t="shared" ca="1" si="45"/>
        <v>1.023937616627816</v>
      </c>
      <c r="AD99" s="9">
        <f t="shared" ca="1" si="46"/>
        <v>1.0395014993984604</v>
      </c>
      <c r="AE99" s="9">
        <f t="shared" ca="1" si="47"/>
        <v>1.0493085113643765</v>
      </c>
      <c r="AF99" s="9">
        <f t="shared" ca="1" si="48"/>
        <v>1.0175834004323907</v>
      </c>
      <c r="AG99" s="9">
        <f t="shared" ca="1" si="48"/>
        <v>1.0940233397286043</v>
      </c>
      <c r="AH99" s="9">
        <f t="shared" ca="1" si="48"/>
        <v>0.88963970698400407</v>
      </c>
    </row>
    <row r="100" spans="1:39" x14ac:dyDescent="0.3">
      <c r="A100" s="41" t="str">
        <f t="shared" si="17"/>
        <v>MCI</v>
      </c>
      <c r="B100" s="9">
        <f t="shared" ca="1" si="18"/>
        <v>0.88168090436272439</v>
      </c>
      <c r="C100" s="9">
        <f t="shared" ca="1" si="19"/>
        <v>0.9166368444969063</v>
      </c>
      <c r="D100" s="9">
        <f t="shared" ca="1" si="20"/>
        <v>0.92481237586657683</v>
      </c>
      <c r="E100" s="9">
        <f t="shared" ca="1" si="21"/>
        <v>0.90245667027300236</v>
      </c>
      <c r="F100" s="9">
        <f t="shared" ca="1" si="22"/>
        <v>0.89957530952123876</v>
      </c>
      <c r="G100" s="9">
        <f t="shared" ca="1" si="23"/>
        <v>0.87905346729384437</v>
      </c>
      <c r="H100" s="9">
        <f t="shared" ca="1" si="24"/>
        <v>1.047612325617417</v>
      </c>
      <c r="I100" s="9">
        <f t="shared" ca="1" si="25"/>
        <v>0.99940979978996813</v>
      </c>
      <c r="J100" s="9">
        <f t="shared" ca="1" si="26"/>
        <v>0.98979677335478222</v>
      </c>
      <c r="K100" s="9">
        <f t="shared" ca="1" si="27"/>
        <v>1.0273471531102467</v>
      </c>
      <c r="L100" s="9">
        <f t="shared" ca="1" si="28"/>
        <v>1.0655758755879663</v>
      </c>
      <c r="M100" s="9">
        <f t="shared" ca="1" si="29"/>
        <v>1.1142849418357148</v>
      </c>
      <c r="N100" s="9">
        <f t="shared" ca="1" si="30"/>
        <v>0.98966847107791178</v>
      </c>
      <c r="O100" s="9">
        <f t="shared" ca="1" si="31"/>
        <v>1.0316656065636061</v>
      </c>
      <c r="P100" s="9">
        <f t="shared" ca="1" si="32"/>
        <v>1.0122982411846386</v>
      </c>
      <c r="Q100" s="9">
        <f t="shared" ca="1" si="33"/>
        <v>0.98383792247522717</v>
      </c>
      <c r="R100" s="9">
        <f t="shared" ca="1" si="34"/>
        <v>1.0066880598324612</v>
      </c>
      <c r="S100" s="9">
        <f t="shared" ca="1" si="35"/>
        <v>0.91210818684574668</v>
      </c>
      <c r="T100" s="9">
        <f t="shared" ca="1" si="36"/>
        <v>0.92288525039504643</v>
      </c>
      <c r="U100" s="9">
        <f t="shared" ca="1" si="37"/>
        <v>0.91067241958356326</v>
      </c>
      <c r="V100" s="9">
        <f t="shared" ca="1" si="38"/>
        <v>0.92040657558625705</v>
      </c>
      <c r="W100" s="9">
        <f t="shared" ca="1" si="39"/>
        <v>1.0117172183128125</v>
      </c>
      <c r="X100" s="9">
        <f t="shared" ca="1" si="40"/>
        <v>0.95218351684687474</v>
      </c>
      <c r="Y100" s="9">
        <f t="shared" ca="1" si="41"/>
        <v>1.1015622942428875</v>
      </c>
      <c r="Z100" s="9">
        <f t="shared" ca="1" si="42"/>
        <v>1.0487118732936815</v>
      </c>
      <c r="AA100" s="9">
        <f t="shared" ca="1" si="43"/>
        <v>1.1037541812150946</v>
      </c>
      <c r="AB100" s="9">
        <f t="shared" ca="1" si="44"/>
        <v>1.1702265705337958</v>
      </c>
      <c r="AC100" s="9">
        <f t="shared" ca="1" si="45"/>
        <v>1.138348923741618</v>
      </c>
      <c r="AD100" s="9">
        <f t="shared" ca="1" si="46"/>
        <v>1.1024800761493909</v>
      </c>
      <c r="AE100" s="9">
        <f t="shared" ca="1" si="47"/>
        <v>1.0496772271513581</v>
      </c>
      <c r="AF100" s="9">
        <f t="shared" ca="1" si="48"/>
        <v>1.039505585770258</v>
      </c>
      <c r="AG100" s="9">
        <f t="shared" ca="1" si="48"/>
        <v>0.95583033321203104</v>
      </c>
      <c r="AH100" s="9">
        <f t="shared" ca="1" si="48"/>
        <v>0.87186197757853545</v>
      </c>
    </row>
    <row r="101" spans="1:39" x14ac:dyDescent="0.3">
      <c r="A101" s="41" t="str">
        <f t="shared" si="17"/>
        <v>MUN</v>
      </c>
      <c r="B101" s="9">
        <f t="shared" ca="1" si="18"/>
        <v>1.0824923837222542</v>
      </c>
      <c r="C101" s="9">
        <f t="shared" ca="1" si="19"/>
        <v>1.033550137185695</v>
      </c>
      <c r="D101" s="9">
        <f t="shared" ca="1" si="20"/>
        <v>0.9491324764002228</v>
      </c>
      <c r="E101" s="9">
        <f t="shared" ca="1" si="21"/>
        <v>1.0520107821529117</v>
      </c>
      <c r="F101" s="9">
        <f t="shared" ca="1" si="22"/>
        <v>1.0017421746646284</v>
      </c>
      <c r="G101" s="9">
        <f t="shared" ca="1" si="23"/>
        <v>1.0026047603678923</v>
      </c>
      <c r="H101" s="9">
        <f t="shared" ca="1" si="24"/>
        <v>0.94113844191657925</v>
      </c>
      <c r="I101" s="9">
        <f t="shared" ca="1" si="25"/>
        <v>0.98871942460980788</v>
      </c>
      <c r="J101" s="9">
        <f t="shared" ca="1" si="26"/>
        <v>0.97840900599739644</v>
      </c>
      <c r="K101" s="9">
        <f t="shared" ca="1" si="27"/>
        <v>0.92015272091342493</v>
      </c>
      <c r="L101" s="9">
        <f t="shared" ca="1" si="28"/>
        <v>1.1163548469916258</v>
      </c>
      <c r="M101" s="9">
        <f t="shared" ca="1" si="29"/>
        <v>1.1024056833100515</v>
      </c>
      <c r="N101" s="9">
        <f t="shared" ca="1" si="30"/>
        <v>1.151153563404683</v>
      </c>
      <c r="O101" s="9">
        <f t="shared" ca="1" si="31"/>
        <v>1.0658555723639858</v>
      </c>
      <c r="P101" s="9">
        <f t="shared" ca="1" si="32"/>
        <v>1.1205691444698251</v>
      </c>
      <c r="Q101" s="9">
        <f t="shared" ca="1" si="33"/>
        <v>1.1754002732163531</v>
      </c>
      <c r="R101" s="9">
        <f t="shared" ca="1" si="34"/>
        <v>0.92396802046784077</v>
      </c>
      <c r="S101" s="9">
        <f t="shared" ca="1" si="35"/>
        <v>1.0680919967266211</v>
      </c>
      <c r="T101" s="9">
        <f t="shared" ca="1" si="36"/>
        <v>1.0099464824550368</v>
      </c>
      <c r="U101" s="9">
        <f t="shared" ca="1" si="37"/>
        <v>1.066457478518039</v>
      </c>
      <c r="V101" s="9">
        <f t="shared" ca="1" si="38"/>
        <v>1.1515082736785291</v>
      </c>
      <c r="W101" s="9">
        <f t="shared" ca="1" si="39"/>
        <v>1.0765220208453095</v>
      </c>
      <c r="X101" s="9">
        <f t="shared" ca="1" si="40"/>
        <v>1.1959918282626596</v>
      </c>
      <c r="Y101" s="9">
        <f t="shared" ca="1" si="41"/>
        <v>1.1402063484652356</v>
      </c>
      <c r="Z101" s="9">
        <f t="shared" ca="1" si="42"/>
        <v>1.2284601345206434</v>
      </c>
      <c r="AA101" s="9">
        <f t="shared" ca="1" si="43"/>
        <v>1.1979865131655985</v>
      </c>
      <c r="AB101" s="9">
        <f t="shared" ca="1" si="44"/>
        <v>1.1269741591830256</v>
      </c>
      <c r="AC101" s="9">
        <f t="shared" ca="1" si="45"/>
        <v>1.1182437516697741</v>
      </c>
      <c r="AD101" s="9">
        <f t="shared" ca="1" si="46"/>
        <v>1.0812165254037891</v>
      </c>
      <c r="AE101" s="9">
        <f t="shared" ca="1" si="47"/>
        <v>0.98352549229814168</v>
      </c>
      <c r="AF101" s="9">
        <f t="shared" ca="1" si="48"/>
        <v>0.91686790586709488</v>
      </c>
      <c r="AG101" s="9">
        <f t="shared" ca="1" si="48"/>
        <v>0.92710361924665474</v>
      </c>
      <c r="AH101" s="9">
        <f t="shared" ca="1" si="48"/>
        <v>0.97915389724212487</v>
      </c>
    </row>
    <row r="102" spans="1:39" x14ac:dyDescent="0.3">
      <c r="A102" s="41" t="str">
        <f t="shared" si="17"/>
        <v>NEW</v>
      </c>
      <c r="B102" s="9">
        <f t="shared" ca="1" si="18"/>
        <v>1.7368054646735356</v>
      </c>
      <c r="C102" s="9">
        <f t="shared" ca="1" si="19"/>
        <v>1.9312559656135855</v>
      </c>
      <c r="D102" s="9">
        <f t="shared" ca="1" si="20"/>
        <v>1.9364525458057102</v>
      </c>
      <c r="E102" s="9">
        <f t="shared" ca="1" si="21"/>
        <v>2.0308871534165593</v>
      </c>
      <c r="F102" s="9">
        <f t="shared" ca="1" si="22"/>
        <v>2.0777988714823215</v>
      </c>
      <c r="G102" s="9">
        <f t="shared" ca="1" si="23"/>
        <v>1.9074355159271736</v>
      </c>
      <c r="H102" s="9">
        <f t="shared" ca="1" si="24"/>
        <v>1.874651087905284</v>
      </c>
      <c r="I102" s="9">
        <f t="shared" ca="1" si="25"/>
        <v>1.7823409577066673</v>
      </c>
      <c r="J102" s="9">
        <f t="shared" ca="1" si="26"/>
        <v>1.9013286736506465</v>
      </c>
      <c r="K102" s="9">
        <f t="shared" ca="1" si="27"/>
        <v>1.7535728920379847</v>
      </c>
      <c r="L102" s="9">
        <f t="shared" ca="1" si="28"/>
        <v>1.7454402001424167</v>
      </c>
      <c r="M102" s="9">
        <f t="shared" ca="1" si="29"/>
        <v>1.729478919817981</v>
      </c>
      <c r="N102" s="9">
        <f t="shared" ca="1" si="30"/>
        <v>1.703803203138432</v>
      </c>
      <c r="O102" s="9">
        <f t="shared" ca="1" si="31"/>
        <v>1.8017803257699867</v>
      </c>
      <c r="P102" s="9">
        <f t="shared" ca="1" si="32"/>
        <v>1.6576468918682792</v>
      </c>
      <c r="Q102" s="9">
        <f t="shared" ca="1" si="33"/>
        <v>1.6391569737324267</v>
      </c>
      <c r="R102" s="9">
        <f t="shared" ca="1" si="34"/>
        <v>1.7685330378536228</v>
      </c>
      <c r="S102" s="9">
        <f t="shared" ca="1" si="35"/>
        <v>1.761767507305354</v>
      </c>
      <c r="T102" s="9">
        <f t="shared" ca="1" si="36"/>
        <v>1.9804893024268651</v>
      </c>
      <c r="U102" s="9">
        <f t="shared" ca="1" si="37"/>
        <v>1.7479985442110264</v>
      </c>
      <c r="V102" s="9">
        <f t="shared" ca="1" si="38"/>
        <v>1.8163077442727404</v>
      </c>
      <c r="W102" s="9">
        <f t="shared" ca="1" si="39"/>
        <v>1.7793600595151078</v>
      </c>
      <c r="X102" s="9">
        <f t="shared" ca="1" si="40"/>
        <v>1.6144116140209919</v>
      </c>
      <c r="Y102" s="9">
        <f t="shared" ca="1" si="41"/>
        <v>1.6743161340275734</v>
      </c>
      <c r="Z102" s="9">
        <f t="shared" ca="1" si="42"/>
        <v>1.4927054615041804</v>
      </c>
      <c r="AA102" s="9">
        <f t="shared" ca="1" si="43"/>
        <v>1.5224277396826826</v>
      </c>
      <c r="AB102" s="9">
        <f t="shared" ca="1" si="44"/>
        <v>1.4768780492574243</v>
      </c>
      <c r="AC102" s="9">
        <f t="shared" ca="1" si="45"/>
        <v>1.452326430097183</v>
      </c>
      <c r="AD102" s="9">
        <f t="shared" ca="1" si="46"/>
        <v>1.8432317352350587</v>
      </c>
      <c r="AE102" s="9">
        <f t="shared" ca="1" si="47"/>
        <v>1.7853025726845211</v>
      </c>
      <c r="AF102" s="9">
        <f t="shared" ca="1" si="48"/>
        <v>1.8209969123055696</v>
      </c>
      <c r="AG102" s="9">
        <f t="shared" ca="1" si="48"/>
        <v>1.933172964187758</v>
      </c>
      <c r="AH102" s="9">
        <f t="shared" ca="1" si="48"/>
        <v>1.9843111529952797</v>
      </c>
    </row>
    <row r="103" spans="1:39" x14ac:dyDescent="0.3">
      <c r="A103" s="41" t="str">
        <f t="shared" si="17"/>
        <v>NOR</v>
      </c>
      <c r="B103" s="9">
        <f t="shared" ca="1" si="18"/>
        <v>1.9227540456734609</v>
      </c>
      <c r="C103" s="9">
        <f t="shared" ca="1" si="19"/>
        <v>1.6756996145168532</v>
      </c>
      <c r="D103" s="9">
        <f t="shared" ca="1" si="20"/>
        <v>1.7337202215337302</v>
      </c>
      <c r="E103" s="9">
        <f t="shared" ca="1" si="21"/>
        <v>1.7147010652493317</v>
      </c>
      <c r="F103" s="9">
        <f t="shared" ca="1" si="22"/>
        <v>1.6756409925644888</v>
      </c>
      <c r="G103" s="9">
        <f t="shared" ca="1" si="23"/>
        <v>1.6043080301060193</v>
      </c>
      <c r="H103" s="9">
        <f t="shared" ca="1" si="24"/>
        <v>1.5029563494556024</v>
      </c>
      <c r="I103" s="9">
        <f t="shared" ca="1" si="25"/>
        <v>1.6412468168878884</v>
      </c>
      <c r="J103" s="9">
        <f t="shared" ca="1" si="26"/>
        <v>1.6438587455160876</v>
      </c>
      <c r="K103" s="9">
        <f t="shared" ca="1" si="27"/>
        <v>1.7218998247953923</v>
      </c>
      <c r="L103" s="9">
        <f t="shared" ca="1" si="28"/>
        <v>1.6411143279617904</v>
      </c>
      <c r="M103" s="9">
        <f t="shared" ca="1" si="29"/>
        <v>1.7247885236143803</v>
      </c>
      <c r="N103" s="9">
        <f t="shared" ca="1" si="30"/>
        <v>1.7710090727637928</v>
      </c>
      <c r="O103" s="9">
        <f t="shared" ca="1" si="31"/>
        <v>1.7114854065247316</v>
      </c>
      <c r="P103" s="9">
        <f t="shared" ca="1" si="32"/>
        <v>1.727878079185923</v>
      </c>
      <c r="Q103" s="9">
        <f t="shared" ca="1" si="33"/>
        <v>1.5348382047070908</v>
      </c>
      <c r="R103" s="9">
        <f t="shared" ca="1" si="34"/>
        <v>1.7507830559377968</v>
      </c>
      <c r="S103" s="9">
        <f t="shared" ca="1" si="35"/>
        <v>1.5291547795412719</v>
      </c>
      <c r="T103" s="9">
        <f t="shared" ca="1" si="36"/>
        <v>1.6279673119056861</v>
      </c>
      <c r="U103" s="9">
        <f t="shared" ca="1" si="37"/>
        <v>1.5412945532755369</v>
      </c>
      <c r="V103" s="9">
        <f t="shared" ca="1" si="38"/>
        <v>1.6349453075814695</v>
      </c>
      <c r="W103" s="9">
        <f t="shared" ca="1" si="39"/>
        <v>1.8399550244902547</v>
      </c>
      <c r="X103" s="9">
        <f t="shared" ca="1" si="40"/>
        <v>1.7010579562951191</v>
      </c>
      <c r="Y103" s="9">
        <f t="shared" ca="1" si="41"/>
        <v>1.8075901617372727</v>
      </c>
      <c r="Z103" s="9">
        <f t="shared" ca="1" si="42"/>
        <v>1.7007647596470223</v>
      </c>
      <c r="AA103" s="9">
        <f t="shared" ca="1" si="43"/>
        <v>1.7240365146321841</v>
      </c>
      <c r="AB103" s="9">
        <f t="shared" ca="1" si="44"/>
        <v>1.7185303538092793</v>
      </c>
      <c r="AC103" s="9">
        <f t="shared" ca="1" si="45"/>
        <v>1.5711194651435101</v>
      </c>
      <c r="AD103" s="9">
        <f t="shared" ca="1" si="46"/>
        <v>1.5934715375891801</v>
      </c>
      <c r="AE103" s="9">
        <f t="shared" ca="1" si="47"/>
        <v>1.5146608284146665</v>
      </c>
      <c r="AF103" s="9">
        <f t="shared" ca="1" si="48"/>
        <v>1.714529495651677</v>
      </c>
      <c r="AG103" s="9">
        <f t="shared" ca="1" si="48"/>
        <v>1.6644464073931315</v>
      </c>
      <c r="AH103" s="9">
        <f t="shared" ca="1" si="48"/>
        <v>1.9322064880669156</v>
      </c>
    </row>
    <row r="104" spans="1:39" x14ac:dyDescent="0.3">
      <c r="A104" s="41" t="str">
        <f t="shared" si="17"/>
        <v>SHU</v>
      </c>
      <c r="B104" s="9">
        <f t="shared" ca="1" si="18"/>
        <v>1.1946694411271725</v>
      </c>
      <c r="C104" s="9">
        <f t="shared" ca="1" si="19"/>
        <v>1.2293200324354858</v>
      </c>
      <c r="D104" s="9">
        <f t="shared" ca="1" si="20"/>
        <v>1.3228253121608624</v>
      </c>
      <c r="E104" s="9">
        <f t="shared" ca="1" si="21"/>
        <v>1.2827504921299113</v>
      </c>
      <c r="F104" s="9">
        <f t="shared" ca="1" si="22"/>
        <v>1.1995373905354307</v>
      </c>
      <c r="G104" s="9">
        <f t="shared" ca="1" si="23"/>
        <v>1.1754339938849181</v>
      </c>
      <c r="H104" s="9">
        <f t="shared" ca="1" si="24"/>
        <v>1.1540224720632701</v>
      </c>
      <c r="I104" s="9">
        <f t="shared" ca="1" si="25"/>
        <v>1.1209887453965288</v>
      </c>
      <c r="J104" s="9">
        <f t="shared" ca="1" si="26"/>
        <v>1.1684727127708483</v>
      </c>
      <c r="K104" s="9">
        <f t="shared" ca="1" si="27"/>
        <v>1.126774515830514</v>
      </c>
      <c r="L104" s="9">
        <f t="shared" ca="1" si="28"/>
        <v>1.0963909922399566</v>
      </c>
      <c r="M104" s="9">
        <f t="shared" ca="1" si="29"/>
        <v>1.103430951140274</v>
      </c>
      <c r="N104" s="9">
        <f t="shared" ca="1" si="30"/>
        <v>1.0889106432711158</v>
      </c>
      <c r="O104" s="9">
        <f t="shared" ca="1" si="31"/>
        <v>1.03525630730452</v>
      </c>
      <c r="P104" s="9">
        <f t="shared" ca="1" si="32"/>
        <v>1.1883618235420084</v>
      </c>
      <c r="Q104" s="9">
        <f t="shared" ca="1" si="33"/>
        <v>1.415003786366863</v>
      </c>
      <c r="R104" s="9">
        <f t="shared" ca="1" si="34"/>
        <v>1.3742832714932851</v>
      </c>
      <c r="S104" s="9">
        <f t="shared" ca="1" si="35"/>
        <v>1.447971897213516</v>
      </c>
      <c r="T104" s="9">
        <f t="shared" ca="1" si="36"/>
        <v>1.4970289898335956</v>
      </c>
      <c r="U104" s="9">
        <f t="shared" ca="1" si="37"/>
        <v>1.5230775410466997</v>
      </c>
      <c r="V104" s="9">
        <f t="shared" ca="1" si="38"/>
        <v>1.2463803192720402</v>
      </c>
      <c r="W104" s="9">
        <f t="shared" ca="1" si="39"/>
        <v>1.0629899133042191</v>
      </c>
      <c r="X104" s="9">
        <f t="shared" ca="1" si="40"/>
        <v>1.1337952714858164</v>
      </c>
      <c r="Y104" s="9">
        <f t="shared" ca="1" si="41"/>
        <v>1.0399672052040188</v>
      </c>
      <c r="Z104" s="9">
        <f t="shared" ca="1" si="42"/>
        <v>0.92629976221725963</v>
      </c>
      <c r="AA104" s="9">
        <f t="shared" ca="1" si="43"/>
        <v>1.0468573148296727</v>
      </c>
      <c r="AB104" s="9">
        <f t="shared" ca="1" si="44"/>
        <v>1.0787918355712023</v>
      </c>
      <c r="AC104" s="9">
        <f t="shared" ca="1" si="45"/>
        <v>1.1359310199160928</v>
      </c>
      <c r="AD104" s="9">
        <f t="shared" ca="1" si="46"/>
        <v>1.0874997658693679</v>
      </c>
      <c r="AE104" s="9">
        <f t="shared" ca="1" si="47"/>
        <v>1.163543787687451</v>
      </c>
      <c r="AF104" s="9">
        <f t="shared" ca="1" si="48"/>
        <v>1.28569854143468</v>
      </c>
      <c r="AG104" s="9">
        <f t="shared" ca="1" si="48"/>
        <v>1.1757083524578944</v>
      </c>
      <c r="AH104" s="9">
        <f t="shared" ca="1" si="48"/>
        <v>1.2591336392852468</v>
      </c>
    </row>
    <row r="105" spans="1:39" x14ac:dyDescent="0.3">
      <c r="A105" s="41" t="str">
        <f t="shared" si="17"/>
        <v>SOU</v>
      </c>
      <c r="B105" s="9">
        <f t="shared" ca="1" si="18"/>
        <v>1.4199341848339866</v>
      </c>
      <c r="C105" s="9">
        <f t="shared" ca="1" si="19"/>
        <v>1.4568123270095901</v>
      </c>
      <c r="D105" s="9">
        <f t="shared" ca="1" si="20"/>
        <v>1.4303318390273321</v>
      </c>
      <c r="E105" s="9">
        <f t="shared" ca="1" si="21"/>
        <v>1.4655863220427676</v>
      </c>
      <c r="F105" s="9">
        <f t="shared" ca="1" si="22"/>
        <v>1.4624307469437337</v>
      </c>
      <c r="G105" s="9">
        <f t="shared" ca="1" si="23"/>
        <v>1.7121673192228808</v>
      </c>
      <c r="H105" s="9">
        <f t="shared" ca="1" si="24"/>
        <v>1.7689662660723402</v>
      </c>
      <c r="I105" s="9">
        <f t="shared" ca="1" si="25"/>
        <v>1.7482923573392319</v>
      </c>
      <c r="J105" s="9">
        <f t="shared" ca="1" si="26"/>
        <v>1.6683535868903565</v>
      </c>
      <c r="K105" s="9">
        <f t="shared" ca="1" si="27"/>
        <v>1.5150660826904649</v>
      </c>
      <c r="L105" s="9">
        <f t="shared" ca="1" si="28"/>
        <v>1.4776578540936185</v>
      </c>
      <c r="M105" s="9">
        <f t="shared" ca="1" si="29"/>
        <v>1.1613851249960119</v>
      </c>
      <c r="N105" s="9">
        <f t="shared" ca="1" si="30"/>
        <v>1.2149115957657337</v>
      </c>
      <c r="O105" s="9">
        <f t="shared" ca="1" si="31"/>
        <v>1.314137535632047</v>
      </c>
      <c r="P105" s="9">
        <f t="shared" ca="1" si="32"/>
        <v>1.2809312839154976</v>
      </c>
      <c r="Q105" s="9">
        <f t="shared" ca="1" si="33"/>
        <v>1.3216993784119533</v>
      </c>
      <c r="R105" s="9">
        <f t="shared" ca="1" si="34"/>
        <v>1.4716579530152645</v>
      </c>
      <c r="S105" s="9">
        <f t="shared" ca="1" si="35"/>
        <v>1.4991246594770884</v>
      </c>
      <c r="T105" s="9">
        <f t="shared" ca="1" si="36"/>
        <v>1.4326255720919487</v>
      </c>
      <c r="U105" s="9">
        <f t="shared" ca="1" si="37"/>
        <v>1.4721828442629761</v>
      </c>
      <c r="V105" s="9">
        <f t="shared" ca="1" si="38"/>
        <v>1.5080564280977107</v>
      </c>
      <c r="W105" s="9">
        <f t="shared" ca="1" si="39"/>
        <v>1.4920117414693597</v>
      </c>
      <c r="X105" s="9">
        <f t="shared" ca="1" si="40"/>
        <v>1.4155935437804785</v>
      </c>
      <c r="Y105" s="9">
        <f t="shared" ca="1" si="41"/>
        <v>1.3388973288056889</v>
      </c>
      <c r="Z105" s="9">
        <f t="shared" ca="1" si="42"/>
        <v>1.3684639180174869</v>
      </c>
      <c r="AA105" s="9">
        <f t="shared" ca="1" si="43"/>
        <v>1.1414248330613657</v>
      </c>
      <c r="AB105" s="9">
        <f t="shared" ca="1" si="44"/>
        <v>1.2203394014299949</v>
      </c>
      <c r="AC105" s="9">
        <f t="shared" ca="1" si="45"/>
        <v>1.3738720634433486</v>
      </c>
      <c r="AD105" s="9">
        <f t="shared" ca="1" si="46"/>
        <v>1.4237584181658127</v>
      </c>
      <c r="AE105" s="9">
        <f t="shared" ca="1" si="47"/>
        <v>1.6414081400520126</v>
      </c>
      <c r="AF105" s="9">
        <f t="shared" ca="1" si="48"/>
        <v>1.5952857676631604</v>
      </c>
      <c r="AG105" s="9">
        <f t="shared" ca="1" si="48"/>
        <v>1.6456527692146006</v>
      </c>
      <c r="AH105" s="9">
        <f t="shared" ca="1" si="48"/>
        <v>1.5617341693021558</v>
      </c>
    </row>
    <row r="106" spans="1:39" x14ac:dyDescent="0.3">
      <c r="A106" s="41" t="str">
        <f t="shared" si="17"/>
        <v>TOT</v>
      </c>
      <c r="B106" s="9">
        <f t="shared" ca="1" si="18"/>
        <v>1.4334506081538256</v>
      </c>
      <c r="C106" s="9">
        <f t="shared" ca="1" si="19"/>
        <v>1.452992880711969</v>
      </c>
      <c r="D106" s="9">
        <f t="shared" ca="1" si="20"/>
        <v>1.2447556095166685</v>
      </c>
      <c r="E106" s="9">
        <f t="shared" ca="1" si="21"/>
        <v>1.2799030602450678</v>
      </c>
      <c r="F106" s="9">
        <f t="shared" ca="1" si="22"/>
        <v>1.4093776481106408</v>
      </c>
      <c r="G106" s="9">
        <f t="shared" ca="1" si="23"/>
        <v>1.5791104979898263</v>
      </c>
      <c r="H106" s="9">
        <f t="shared" ca="1" si="24"/>
        <v>1.4134244137015644</v>
      </c>
      <c r="I106" s="9">
        <f t="shared" ca="1" si="25"/>
        <v>1.4755445740384838</v>
      </c>
      <c r="J106" s="9">
        <f t="shared" ca="1" si="26"/>
        <v>1.3668883444537669</v>
      </c>
      <c r="K106" s="9">
        <f t="shared" ca="1" si="27"/>
        <v>1.5347921679147136</v>
      </c>
      <c r="L106" s="9">
        <f t="shared" ca="1" si="28"/>
        <v>1.3128614157647904</v>
      </c>
      <c r="M106" s="9">
        <f t="shared" ca="1" si="29"/>
        <v>1.3045995622302935</v>
      </c>
      <c r="N106" s="9">
        <f t="shared" ca="1" si="30"/>
        <v>1.3813565589669146</v>
      </c>
      <c r="O106" s="9">
        <f t="shared" ca="1" si="31"/>
        <v>1.3035303683064361</v>
      </c>
      <c r="P106" s="9">
        <f t="shared" ca="1" si="32"/>
        <v>1.3720005950579577</v>
      </c>
      <c r="Q106" s="9">
        <f t="shared" ca="1" si="33"/>
        <v>1.3251610035273289</v>
      </c>
      <c r="R106" s="9">
        <f t="shared" ca="1" si="34"/>
        <v>1.4219539635866039</v>
      </c>
      <c r="S106" s="9">
        <f t="shared" ca="1" si="35"/>
        <v>1.3675719189977114</v>
      </c>
      <c r="T106" s="9">
        <f t="shared" ca="1" si="36"/>
        <v>1.2804808519722912</v>
      </c>
      <c r="U106" s="9">
        <f t="shared" ca="1" si="37"/>
        <v>1.419879355830302</v>
      </c>
      <c r="V106" s="9">
        <f t="shared" ca="1" si="38"/>
        <v>1.4543346758192419</v>
      </c>
      <c r="W106" s="9">
        <f t="shared" ca="1" si="39"/>
        <v>1.5207855796641352</v>
      </c>
      <c r="X106" s="9">
        <f t="shared" ca="1" si="40"/>
        <v>1.4579087029833726</v>
      </c>
      <c r="Y106" s="9">
        <f t="shared" ca="1" si="41"/>
        <v>1.4616259810438705</v>
      </c>
      <c r="Z106" s="9">
        <f t="shared" ca="1" si="42"/>
        <v>1.5355888142060223</v>
      </c>
      <c r="AA106" s="9">
        <f t="shared" ca="1" si="43"/>
        <v>1.3925830571741786</v>
      </c>
      <c r="AB106" s="9">
        <f t="shared" ca="1" si="44"/>
        <v>1.3735650520610989</v>
      </c>
      <c r="AC106" s="9">
        <f t="shared" ca="1" si="45"/>
        <v>1.2279850877569169</v>
      </c>
      <c r="AD106" s="9">
        <f t="shared" ca="1" si="46"/>
        <v>1.2511776224216566</v>
      </c>
      <c r="AE106" s="9">
        <f t="shared" ca="1" si="47"/>
        <v>1.1839587117963508</v>
      </c>
      <c r="AF106" s="9">
        <f t="shared" ca="1" si="48"/>
        <v>1.1461156493056868</v>
      </c>
      <c r="AG106" s="9">
        <f t="shared" ca="1" si="48"/>
        <v>1.1938404410383436</v>
      </c>
      <c r="AH106" s="9">
        <f t="shared" ca="1" si="48"/>
        <v>1.1508196605790657</v>
      </c>
    </row>
    <row r="107" spans="1:39" x14ac:dyDescent="0.3">
      <c r="A107" s="41" t="str">
        <f t="shared" si="17"/>
        <v>WAT</v>
      </c>
      <c r="B107" s="9">
        <f t="shared" ca="1" si="18"/>
        <v>1.5285455454315933</v>
      </c>
      <c r="C107" s="9">
        <f t="shared" ca="1" si="19"/>
        <v>1.652589682100585</v>
      </c>
      <c r="D107" s="9">
        <f t="shared" ca="1" si="20"/>
        <v>1.5020185188408055</v>
      </c>
      <c r="E107" s="9">
        <f t="shared" ca="1" si="21"/>
        <v>1.6125445200377833</v>
      </c>
      <c r="F107" s="9">
        <f t="shared" ca="1" si="22"/>
        <v>1.5755145860123623</v>
      </c>
      <c r="G107" s="9">
        <f t="shared" ca="1" si="23"/>
        <v>1.6417208482200427</v>
      </c>
      <c r="H107" s="9">
        <f t="shared" ca="1" si="24"/>
        <v>1.3763098725482461</v>
      </c>
      <c r="I107" s="9">
        <f t="shared" ca="1" si="25"/>
        <v>1.2395531557162975</v>
      </c>
      <c r="J107" s="9">
        <f t="shared" ca="1" si="26"/>
        <v>1.3712250529033405</v>
      </c>
      <c r="K107" s="9">
        <f t="shared" ca="1" si="27"/>
        <v>1.4238688104199673</v>
      </c>
      <c r="L107" s="9">
        <f t="shared" ca="1" si="28"/>
        <v>1.4025813911606713</v>
      </c>
      <c r="M107" s="9">
        <f t="shared" ca="1" si="29"/>
        <v>1.562670060890812</v>
      </c>
      <c r="N107" s="9">
        <f t="shared" ca="1" si="30"/>
        <v>1.5669784812805894</v>
      </c>
      <c r="O107" s="9">
        <f t="shared" ca="1" si="31"/>
        <v>1.6421552118378651</v>
      </c>
      <c r="P107" s="9">
        <f t="shared" ca="1" si="32"/>
        <v>1.5240849524494375</v>
      </c>
      <c r="Q107" s="9">
        <f t="shared" ca="1" si="33"/>
        <v>1.3882918741454457</v>
      </c>
      <c r="R107" s="9">
        <f t="shared" ca="1" si="34"/>
        <v>1.485061701650136</v>
      </c>
      <c r="S107" s="9">
        <f t="shared" ca="1" si="35"/>
        <v>1.2725609673211851</v>
      </c>
      <c r="T107" s="9">
        <f t="shared" ca="1" si="36"/>
        <v>1.3050639935686483</v>
      </c>
      <c r="U107" s="9">
        <f t="shared" ca="1" si="37"/>
        <v>1.2720314594203235</v>
      </c>
      <c r="V107" s="9">
        <f t="shared" ca="1" si="38"/>
        <v>1.3650352371559897</v>
      </c>
      <c r="W107" s="9">
        <f t="shared" ca="1" si="39"/>
        <v>1.505526748822712</v>
      </c>
      <c r="X107" s="9">
        <f t="shared" ca="1" si="40"/>
        <v>1.5479247889200252</v>
      </c>
      <c r="Y107" s="9">
        <f t="shared" ca="1" si="41"/>
        <v>1.5525327827570947</v>
      </c>
      <c r="Z107" s="9">
        <f t="shared" ca="1" si="42"/>
        <v>1.5168845242585476</v>
      </c>
      <c r="AA107" s="9">
        <f t="shared" ca="1" si="43"/>
        <v>1.5573677157405588</v>
      </c>
      <c r="AB107" s="9">
        <f t="shared" ca="1" si="44"/>
        <v>1.4852425519221455</v>
      </c>
      <c r="AC107" s="9">
        <f t="shared" ca="1" si="45"/>
        <v>1.5061949266780477</v>
      </c>
      <c r="AD107" s="9">
        <f t="shared" ca="1" si="46"/>
        <v>1.3867546964315627</v>
      </c>
      <c r="AE107" s="9">
        <f t="shared" ca="1" si="47"/>
        <v>1.3173311007581623</v>
      </c>
      <c r="AF107" s="9">
        <f t="shared" ca="1" si="48"/>
        <v>1.3533448208005729</v>
      </c>
      <c r="AG107" s="9">
        <f t="shared" ca="1" si="48"/>
        <v>1.4323608773840142</v>
      </c>
      <c r="AH107" s="9">
        <f t="shared" ca="1" si="48"/>
        <v>1.5016467654287433</v>
      </c>
    </row>
    <row r="108" spans="1:39" x14ac:dyDescent="0.3">
      <c r="A108" s="41" t="str">
        <f t="shared" si="17"/>
        <v>WHU</v>
      </c>
      <c r="B108" s="9">
        <f t="shared" ca="1" si="18"/>
        <v>1.8546674753449979</v>
      </c>
      <c r="C108" s="9">
        <f t="shared" ca="1" si="19"/>
        <v>1.729266270854372</v>
      </c>
      <c r="D108" s="9">
        <f t="shared" ca="1" si="20"/>
        <v>1.5580757353402597</v>
      </c>
      <c r="E108" s="9">
        <f t="shared" ca="1" si="21"/>
        <v>1.6414786536634416</v>
      </c>
      <c r="F108" s="9">
        <f t="shared" ca="1" si="22"/>
        <v>1.6552372422261306</v>
      </c>
      <c r="G108" s="9">
        <f t="shared" ca="1" si="23"/>
        <v>1.4861266394745209</v>
      </c>
      <c r="H108" s="9">
        <f t="shared" ca="1" si="24"/>
        <v>1.5105953413981175</v>
      </c>
      <c r="I108" s="9">
        <f t="shared" ca="1" si="25"/>
        <v>1.4652252823366443</v>
      </c>
      <c r="J108" s="9">
        <f t="shared" ca="1" si="26"/>
        <v>1.7561243081727671</v>
      </c>
      <c r="K108" s="9">
        <f t="shared" ca="1" si="27"/>
        <v>1.74512463037209</v>
      </c>
      <c r="L108" s="9">
        <f t="shared" ca="1" si="28"/>
        <v>1.7648134764965711</v>
      </c>
      <c r="M108" s="9">
        <f t="shared" ca="1" si="29"/>
        <v>1.9727907991122489</v>
      </c>
      <c r="N108" s="9">
        <f t="shared" ca="1" si="30"/>
        <v>1.9986917059105271</v>
      </c>
      <c r="O108" s="9">
        <f t="shared" ca="1" si="31"/>
        <v>2.004434030858083</v>
      </c>
      <c r="P108" s="9">
        <f t="shared" ca="1" si="32"/>
        <v>1.8326721708370581</v>
      </c>
      <c r="Q108" s="9">
        <f t="shared" ca="1" si="33"/>
        <v>1.6442203527306811</v>
      </c>
      <c r="R108" s="9">
        <f t="shared" ca="1" si="34"/>
        <v>1.7244296020627328</v>
      </c>
      <c r="S108" s="9">
        <f t="shared" ca="1" si="35"/>
        <v>1.6190786458773918</v>
      </c>
      <c r="T108" s="9">
        <f t="shared" ca="1" si="36"/>
        <v>1.7045862526104771</v>
      </c>
      <c r="U108" s="9">
        <f t="shared" ca="1" si="37"/>
        <v>1.684022621468749</v>
      </c>
      <c r="V108" s="9">
        <f t="shared" ca="1" si="38"/>
        <v>2.0133192126405883</v>
      </c>
      <c r="W108" s="9">
        <f t="shared" ca="1" si="39"/>
        <v>2.3268239356538953</v>
      </c>
      <c r="X108" s="9">
        <f t="shared" ca="1" si="40"/>
        <v>2.2698939553092443</v>
      </c>
      <c r="Y108" s="9">
        <f t="shared" ca="1" si="41"/>
        <v>2.3404697072047651</v>
      </c>
      <c r="Z108" s="9">
        <f t="shared" ca="1" si="42"/>
        <v>2.1712489988397681</v>
      </c>
      <c r="AA108" s="9">
        <f t="shared" ca="1" si="43"/>
        <v>2.304180106802892</v>
      </c>
      <c r="AB108" s="9">
        <f t="shared" ca="1" si="44"/>
        <v>1.9962816827838987</v>
      </c>
      <c r="AC108" s="9">
        <f t="shared" ca="1" si="45"/>
        <v>1.7289224021212173</v>
      </c>
      <c r="AD108" s="9">
        <f t="shared" ca="1" si="46"/>
        <v>1.692169701755236</v>
      </c>
      <c r="AE108" s="9">
        <f t="shared" ca="1" si="47"/>
        <v>1.6422050153706982</v>
      </c>
      <c r="AF108" s="9">
        <f t="shared" ca="1" si="48"/>
        <v>1.5937367303928232</v>
      </c>
      <c r="AG108" s="9">
        <f t="shared" ca="1" si="48"/>
        <v>1.6651946152938715</v>
      </c>
      <c r="AH108" s="9">
        <f t="shared" ca="1" si="48"/>
        <v>1.5799516782175029</v>
      </c>
    </row>
    <row r="109" spans="1:39" x14ac:dyDescent="0.3">
      <c r="A109" s="41" t="str">
        <f t="shared" si="17"/>
        <v>WOL</v>
      </c>
      <c r="B109" s="9">
        <f t="shared" ca="1" si="18"/>
        <v>1.1175038987184551</v>
      </c>
      <c r="C109" s="9">
        <f t="shared" ca="1" si="19"/>
        <v>0.98655490952458058</v>
      </c>
      <c r="D109" s="9">
        <f t="shared" ca="1" si="20"/>
        <v>1.1822827825409095</v>
      </c>
      <c r="E109" s="9">
        <f t="shared" ca="1" si="21"/>
        <v>1.2043910613710216</v>
      </c>
      <c r="F109" s="9">
        <f t="shared" ca="1" si="22"/>
        <v>1.1121710899235142</v>
      </c>
      <c r="G109" s="9">
        <f t="shared" ca="1" si="23"/>
        <v>1.1284830902374843</v>
      </c>
      <c r="H109" s="9">
        <f t="shared" ca="1" si="24"/>
        <v>1.1130408356383896</v>
      </c>
      <c r="I109" s="9">
        <f t="shared" ca="1" si="25"/>
        <v>1.160770993439328</v>
      </c>
      <c r="J109" s="9">
        <f t="shared" ca="1" si="26"/>
        <v>0.91408403426181328</v>
      </c>
      <c r="K109" s="9">
        <f t="shared" ca="1" si="27"/>
        <v>0.89861638671760558</v>
      </c>
      <c r="L109" s="9">
        <f t="shared" ca="1" si="28"/>
        <v>0.95787872479921399</v>
      </c>
      <c r="M109" s="9">
        <f t="shared" ca="1" si="29"/>
        <v>0.90227755738674809</v>
      </c>
      <c r="N109" s="9">
        <f t="shared" ca="1" si="30"/>
        <v>0.93981089368873993</v>
      </c>
      <c r="O109" s="9">
        <f t="shared" ca="1" si="31"/>
        <v>1.0152449370897196</v>
      </c>
      <c r="P109" s="9">
        <f t="shared" ca="1" si="32"/>
        <v>1.1967239564422174</v>
      </c>
      <c r="Q109" s="9">
        <f t="shared" ca="1" si="33"/>
        <v>1.2490454247374385</v>
      </c>
      <c r="R109" s="9">
        <f t="shared" ca="1" si="34"/>
        <v>1.1427287624900579</v>
      </c>
      <c r="S109" s="9">
        <f t="shared" ca="1" si="35"/>
        <v>1.2192486625441419</v>
      </c>
      <c r="T109" s="9">
        <f t="shared" ca="1" si="36"/>
        <v>1.2527777594425766</v>
      </c>
      <c r="U109" s="9">
        <f t="shared" ca="1" si="37"/>
        <v>1.2640845902104179</v>
      </c>
      <c r="V109" s="9">
        <f t="shared" ca="1" si="38"/>
        <v>1.1312069259046702</v>
      </c>
      <c r="W109" s="9">
        <f t="shared" ca="1" si="39"/>
        <v>1.0602296320629185</v>
      </c>
      <c r="X109" s="9">
        <f t="shared" ca="1" si="40"/>
        <v>1.1798647082967193</v>
      </c>
      <c r="Y109" s="9">
        <f t="shared" ca="1" si="41"/>
        <v>1.0944291757393292</v>
      </c>
      <c r="Z109" s="9">
        <f t="shared" ca="1" si="42"/>
        <v>1.088768657743737</v>
      </c>
      <c r="AA109" s="9">
        <f t="shared" ca="1" si="43"/>
        <v>0.94544460996306201</v>
      </c>
      <c r="AB109" s="9">
        <f t="shared" ca="1" si="44"/>
        <v>0.97216728146323417</v>
      </c>
      <c r="AC109" s="9">
        <f t="shared" ca="1" si="45"/>
        <v>0.9922873054302449</v>
      </c>
      <c r="AD109" s="9">
        <f t="shared" ca="1" si="46"/>
        <v>0.95914813012391031</v>
      </c>
      <c r="AE109" s="9">
        <f t="shared" ca="1" si="47"/>
        <v>0.98121067807959506</v>
      </c>
      <c r="AF109" s="9">
        <f t="shared" ca="1" si="48"/>
        <v>0.9712907227018861</v>
      </c>
      <c r="AG109" s="9">
        <f t="shared" ca="1" si="48"/>
        <v>0.95533323316629515</v>
      </c>
      <c r="AH109" s="9">
        <f t="shared" ca="1" si="48"/>
        <v>1.0319324687888536</v>
      </c>
    </row>
    <row r="111" spans="1:39" x14ac:dyDescent="0.3">
      <c r="A111" s="59" t="s">
        <v>0</v>
      </c>
      <c r="B111" s="59">
        <v>1</v>
      </c>
      <c r="C111" s="59">
        <v>2</v>
      </c>
      <c r="D111" s="59">
        <v>3</v>
      </c>
      <c r="E111" s="59">
        <v>4</v>
      </c>
      <c r="F111" s="59">
        <v>5</v>
      </c>
      <c r="G111" s="59">
        <v>6</v>
      </c>
      <c r="H111" s="59">
        <v>7</v>
      </c>
      <c r="I111" s="59">
        <v>8</v>
      </c>
      <c r="J111" s="59">
        <v>9</v>
      </c>
      <c r="K111" s="59">
        <v>10</v>
      </c>
      <c r="L111" s="59">
        <v>11</v>
      </c>
      <c r="M111" s="59">
        <v>12</v>
      </c>
      <c r="N111" s="59">
        <v>13</v>
      </c>
      <c r="O111" s="59">
        <v>14</v>
      </c>
      <c r="P111" s="59">
        <v>15</v>
      </c>
      <c r="Q111" s="59">
        <v>16</v>
      </c>
      <c r="R111" s="59">
        <v>17</v>
      </c>
      <c r="S111" s="59">
        <v>18</v>
      </c>
      <c r="T111" s="59">
        <v>19</v>
      </c>
      <c r="U111" s="59">
        <v>20</v>
      </c>
      <c r="V111" s="59">
        <v>21</v>
      </c>
      <c r="W111" s="59">
        <v>22</v>
      </c>
      <c r="X111" s="59">
        <v>23</v>
      </c>
      <c r="Y111" s="59">
        <v>24</v>
      </c>
      <c r="Z111" s="59">
        <v>25</v>
      </c>
      <c r="AA111" s="59">
        <v>26</v>
      </c>
      <c r="AB111" s="59">
        <v>27</v>
      </c>
      <c r="AC111" s="59">
        <v>28</v>
      </c>
      <c r="AD111" s="59">
        <v>29</v>
      </c>
      <c r="AE111" s="59">
        <v>30</v>
      </c>
      <c r="AF111" s="33">
        <v>31</v>
      </c>
      <c r="AG111" s="59">
        <v>32</v>
      </c>
      <c r="AH111" s="59">
        <v>33</v>
      </c>
      <c r="AI111" s="59">
        <v>34</v>
      </c>
      <c r="AJ111" s="59">
        <v>35</v>
      </c>
      <c r="AK111" s="59">
        <v>36</v>
      </c>
      <c r="AL111" s="59">
        <v>37</v>
      </c>
      <c r="AM111" s="59">
        <v>38</v>
      </c>
    </row>
    <row r="112" spans="1:39" x14ac:dyDescent="0.3">
      <c r="A112" s="41" t="str">
        <f>$A90</f>
        <v>ARS</v>
      </c>
      <c r="B112" s="9">
        <f ca="1">AVERAGE(B68:G68)</f>
        <v>94.700419259285425</v>
      </c>
      <c r="C112" s="9">
        <f t="shared" ref="C112:AH112" ca="1" si="49">AVERAGE(C68:H68)</f>
        <v>104.46994170160751</v>
      </c>
      <c r="D112" s="9">
        <f t="shared" ca="1" si="49"/>
        <v>103.34931144052653</v>
      </c>
      <c r="E112" s="9">
        <f t="shared" ca="1" si="49"/>
        <v>93.08774277154663</v>
      </c>
      <c r="F112" s="9">
        <f t="shared" ca="1" si="49"/>
        <v>88.412537061082162</v>
      </c>
      <c r="G112" s="9">
        <f t="shared" ca="1" si="49"/>
        <v>88.59086394978965</v>
      </c>
      <c r="H112" s="9">
        <f t="shared" ca="1" si="49"/>
        <v>96.468930866200921</v>
      </c>
      <c r="I112" s="9">
        <f t="shared" ca="1" si="49"/>
        <v>89.910226683447533</v>
      </c>
      <c r="J112" s="9">
        <f t="shared" ca="1" si="49"/>
        <v>92.393411823075596</v>
      </c>
      <c r="K112" s="9">
        <f t="shared" ca="1" si="49"/>
        <v>90.970315904526089</v>
      </c>
      <c r="L112" s="9">
        <f t="shared" ca="1" si="49"/>
        <v>97.458182137447167</v>
      </c>
      <c r="M112" s="9">
        <f t="shared" ca="1" si="49"/>
        <v>107.17137339135506</v>
      </c>
      <c r="N112" s="9">
        <f t="shared" ca="1" si="49"/>
        <v>105.49555186508435</v>
      </c>
      <c r="O112" s="9">
        <f t="shared" ca="1" si="49"/>
        <v>104.72148058438033</v>
      </c>
      <c r="P112" s="9">
        <f t="shared" ca="1" si="49"/>
        <v>109.32418764380022</v>
      </c>
      <c r="Q112" s="9">
        <f t="shared" ca="1" si="49"/>
        <v>113.21847782916643</v>
      </c>
      <c r="R112" s="9">
        <f t="shared" ca="1" si="49"/>
        <v>108.99505978129865</v>
      </c>
      <c r="S112" s="9">
        <f t="shared" ca="1" si="49"/>
        <v>96.08904026810221</v>
      </c>
      <c r="T112" s="9">
        <f t="shared" ca="1" si="49"/>
        <v>99.390362635513839</v>
      </c>
      <c r="U112" s="9">
        <f t="shared" ca="1" si="49"/>
        <v>100.7600218435017</v>
      </c>
      <c r="V112" s="9">
        <f t="shared" ca="1" si="49"/>
        <v>91.680427570837239</v>
      </c>
      <c r="W112" s="9">
        <f t="shared" ca="1" si="49"/>
        <v>90.065694271901407</v>
      </c>
      <c r="X112" s="9">
        <f t="shared" ca="1" si="49"/>
        <v>108.75238641886642</v>
      </c>
      <c r="Y112" s="9">
        <f t="shared" ca="1" si="49"/>
        <v>109.82481803280149</v>
      </c>
      <c r="Z112" s="9">
        <f t="shared" ca="1" si="49"/>
        <v>103.73737058197493</v>
      </c>
      <c r="AA112" s="9">
        <f t="shared" ca="1" si="49"/>
        <v>106.52927069810977</v>
      </c>
      <c r="AB112" s="9">
        <f t="shared" ca="1" si="49"/>
        <v>108.40216351849439</v>
      </c>
      <c r="AC112" s="9">
        <f t="shared" ca="1" si="49"/>
        <v>111.448048200855</v>
      </c>
      <c r="AD112" s="9">
        <f t="shared" ca="1" si="49"/>
        <v>97.901612022585994</v>
      </c>
      <c r="AE112" s="9">
        <f t="shared" ca="1" si="49"/>
        <v>102.42467666308282</v>
      </c>
      <c r="AF112" s="9">
        <f t="shared" ca="1" si="49"/>
        <v>106.35090227641648</v>
      </c>
      <c r="AG112" s="9">
        <f t="shared" ca="1" si="49"/>
        <v>104.37444167515024</v>
      </c>
      <c r="AH112" s="9">
        <f t="shared" ca="1" si="49"/>
        <v>105.40996636369749</v>
      </c>
    </row>
    <row r="113" spans="1:34" x14ac:dyDescent="0.3">
      <c r="A113" s="41" t="str">
        <f t="shared" ref="A113:A131" si="50">$A91</f>
        <v>AVL</v>
      </c>
      <c r="B113" s="9">
        <f t="shared" ref="B113:B131" ca="1" si="51">AVERAGE(B69:G69)</f>
        <v>89.1937758000944</v>
      </c>
      <c r="C113" s="9">
        <f t="shared" ref="C113:C131" ca="1" si="52">AVERAGE(C69:H69)</f>
        <v>83.984584751694271</v>
      </c>
      <c r="D113" s="9">
        <f t="shared" ref="D113:D131" ca="1" si="53">AVERAGE(D69:I69)</f>
        <v>86.467769891322334</v>
      </c>
      <c r="E113" s="9">
        <f t="shared" ref="E113:E131" ca="1" si="54">AVERAGE(E69:J69)</f>
        <v>84.188213004891935</v>
      </c>
      <c r="F113" s="9">
        <f t="shared" ref="F113:F131" ca="1" si="55">AVERAGE(F69:K69)</f>
        <v>102.87490515185694</v>
      </c>
      <c r="G113" s="9">
        <f t="shared" ref="G113:G131" ca="1" si="56">AVERAGE(G69:L69)</f>
        <v>110.19830244890539</v>
      </c>
      <c r="H113" s="9">
        <f t="shared" ref="H113:H131" ca="1" si="57">AVERAGE(H69:M69)</f>
        <v>112.60499495708882</v>
      </c>
      <c r="I113" s="9">
        <f t="shared" ref="I113:I131" ca="1" si="58">AVERAGE(I69:N69)</f>
        <v>109.4906626223913</v>
      </c>
      <c r="J113" s="9">
        <f t="shared" ref="J113:J131" ca="1" si="59">AVERAGE(J69:O69)</f>
        <v>116.97109383979885</v>
      </c>
      <c r="K113" s="9">
        <f t="shared" ref="K113:K131" ca="1" si="60">AVERAGE(K69:P69)</f>
        <v>126.15721626768011</v>
      </c>
      <c r="L113" s="9">
        <f t="shared" ref="L113:L131" ca="1" si="61">AVERAGE(L69:Q69)</f>
        <v>112.61078008941111</v>
      </c>
      <c r="M113" s="9">
        <f t="shared" ref="M113:M131" ca="1" si="62">AVERAGE(M69:R69)</f>
        <v>107.00897541757224</v>
      </c>
      <c r="N113" s="9">
        <f t="shared" ref="N113:N131" ca="1" si="63">AVERAGE(N69:S69)</f>
        <v>102.98319264741905</v>
      </c>
      <c r="O113" s="9">
        <f t="shared" ref="O113:O131" ca="1" si="64">AVERAGE(O69:T69)</f>
        <v>104.85608546780367</v>
      </c>
      <c r="P113" s="9">
        <f t="shared" ref="P113:P131" ca="1" si="65">AVERAGE(P69:U69)</f>
        <v>98.641295536398317</v>
      </c>
      <c r="Q113" s="9">
        <f t="shared" ref="Q113:Q131" ca="1" si="66">AVERAGE(Q69:V69)</f>
        <v>91.350419834438682</v>
      </c>
      <c r="R113" s="9">
        <f t="shared" ref="R113:R131" ca="1" si="67">AVERAGE(R69:W69)</f>
        <v>99.234827437297156</v>
      </c>
      <c r="S113" s="9">
        <f t="shared" ref="S113:S131" ca="1" si="68">AVERAGE(S69:X69)</f>
        <v>100.91040649580236</v>
      </c>
      <c r="T113" s="9">
        <f t="shared" ref="T113:T131" ca="1" si="69">AVERAGE(T69:Y69)</f>
        <v>98.420209756835462</v>
      </c>
      <c r="U113" s="9">
        <f t="shared" ref="U113:U131" ca="1" si="70">AVERAGE(U69:Z69)</f>
        <v>101.17185990364557</v>
      </c>
      <c r="V113" s="9">
        <f t="shared" ref="V113:V131" ca="1" si="71">AVERAGE(V69:AA69)</f>
        <v>100.44947200011774</v>
      </c>
      <c r="W113" s="9">
        <f t="shared" ref="W113:W131" ca="1" si="72">AVERAGE(W69:AB69)</f>
        <v>103.24137211625258</v>
      </c>
      <c r="X113" s="9">
        <f t="shared" ref="X113:X131" ca="1" si="73">AVERAGE(X69:AC69)</f>
        <v>90.335352603056137</v>
      </c>
      <c r="Y113" s="9">
        <f t="shared" ref="Y113:Y131" ca="1" si="74">AVERAGE(Y69:AD69)</f>
        <v>94.797299212741777</v>
      </c>
      <c r="Z113" s="9">
        <f t="shared" ref="Z113:Z131" ca="1" si="75">AVERAGE(Z69:AE69)</f>
        <v>100.96847597647439</v>
      </c>
      <c r="AA113" s="9">
        <f t="shared" ref="AA113:AA131" ca="1" si="76">AVERAGE(AA69:AF69)</f>
        <v>98.531728997609733</v>
      </c>
      <c r="AB113" s="9">
        <f t="shared" ref="AB113:AB131" ca="1" si="77">AVERAGE(AB69:AG69)</f>
        <v>99.432443789845067</v>
      </c>
      <c r="AC113" s="9">
        <f t="shared" ref="AC113:AC131" ca="1" si="78">AVERAGE(AC69:AH69)</f>
        <v>106.42996153531794</v>
      </c>
      <c r="AD113" s="9">
        <f t="shared" ref="AD113:AD131" ca="1" si="79">AVERAGE(AD69:AI69)</f>
        <v>111.69518004127934</v>
      </c>
      <c r="AE113" s="9">
        <f t="shared" ref="AE113:AE131" ca="1" si="80">AVERAGE(AE69:AJ69)</f>
        <v>100.38053789053252</v>
      </c>
      <c r="AF113" s="9">
        <f t="shared" ref="AF113:AH131" ca="1" si="81">AVERAGE(AF69:AK69)</f>
        <v>101.28469912759863</v>
      </c>
      <c r="AG113" s="9">
        <f t="shared" ca="1" si="81"/>
        <v>103.04864647507277</v>
      </c>
      <c r="AH113" s="9">
        <f t="shared" ca="1" si="81"/>
        <v>103.96059220529402</v>
      </c>
    </row>
    <row r="114" spans="1:34" x14ac:dyDescent="0.3">
      <c r="A114" s="41" t="str">
        <f t="shared" si="50"/>
        <v>BOU</v>
      </c>
      <c r="B114" s="9">
        <f t="shared" ca="1" si="51"/>
        <v>111.06639880850101</v>
      </c>
      <c r="C114" s="9">
        <f t="shared" ca="1" si="52"/>
        <v>112.1388304224361</v>
      </c>
      <c r="D114" s="9">
        <f t="shared" ca="1" si="53"/>
        <v>112.34689324225339</v>
      </c>
      <c r="E114" s="9">
        <f t="shared" ca="1" si="54"/>
        <v>98.585739420775795</v>
      </c>
      <c r="F114" s="9">
        <f t="shared" ca="1" si="55"/>
        <v>92.668690884021316</v>
      </c>
      <c r="G114" s="9">
        <f t="shared" ca="1" si="56"/>
        <v>94.283424182957106</v>
      </c>
      <c r="H114" s="9">
        <f t="shared" ca="1" si="57"/>
        <v>87.685117879969752</v>
      </c>
      <c r="I114" s="9">
        <f t="shared" ca="1" si="58"/>
        <v>89.805514525323176</v>
      </c>
      <c r="J114" s="9">
        <f t="shared" ca="1" si="59"/>
        <v>91.111333398552304</v>
      </c>
      <c r="K114" s="9">
        <f t="shared" ca="1" si="60"/>
        <v>91.847823648475455</v>
      </c>
      <c r="L114" s="9">
        <f t="shared" ca="1" si="61"/>
        <v>97.22915118887795</v>
      </c>
      <c r="M114" s="9">
        <f t="shared" ca="1" si="62"/>
        <v>102.52098343139301</v>
      </c>
      <c r="N114" s="9">
        <f t="shared" ca="1" si="63"/>
        <v>103.44751977776048</v>
      </c>
      <c r="O114" s="9">
        <f t="shared" ca="1" si="64"/>
        <v>101.47840772561041</v>
      </c>
      <c r="P114" s="9">
        <f t="shared" ca="1" si="65"/>
        <v>100.35251476882841</v>
      </c>
      <c r="Q114" s="9">
        <f t="shared" ca="1" si="66"/>
        <v>104.5759328166962</v>
      </c>
      <c r="R114" s="9">
        <f t="shared" ca="1" si="67"/>
        <v>96.360494285978746</v>
      </c>
      <c r="S114" s="9">
        <f t="shared" ca="1" si="68"/>
        <v>87.552303622081126</v>
      </c>
      <c r="T114" s="9">
        <f t="shared" ca="1" si="69"/>
        <v>88.53692673664456</v>
      </c>
      <c r="U114" s="9">
        <f t="shared" ca="1" si="70"/>
        <v>88.366693520430388</v>
      </c>
      <c r="V114" s="9">
        <f t="shared" ca="1" si="71"/>
        <v>86.691114461925167</v>
      </c>
      <c r="W114" s="9">
        <f t="shared" ca="1" si="72"/>
        <v>85.852515518932208</v>
      </c>
      <c r="X114" s="9">
        <f t="shared" ca="1" si="73"/>
        <v>92.023692282664854</v>
      </c>
      <c r="Y114" s="9">
        <f t="shared" ca="1" si="74"/>
        <v>103.33042510621057</v>
      </c>
      <c r="Z114" s="9">
        <f t="shared" ca="1" si="75"/>
        <v>99.576404542204102</v>
      </c>
      <c r="AA114" s="9">
        <f t="shared" ca="1" si="76"/>
        <v>105.21929144066603</v>
      </c>
      <c r="AB114" s="9">
        <f t="shared" ca="1" si="77"/>
        <v>99.697240072855593</v>
      </c>
      <c r="AC114" s="9">
        <f t="shared" ca="1" si="78"/>
        <v>105.66035632832512</v>
      </c>
      <c r="AD114" s="9">
        <f t="shared" ca="1" si="79"/>
        <v>101.6009026513796</v>
      </c>
      <c r="AE114" s="9">
        <f t="shared" ca="1" si="80"/>
        <v>93.566921653592999</v>
      </c>
      <c r="AF114" s="9">
        <f t="shared" ca="1" si="81"/>
        <v>114.51806198561128</v>
      </c>
      <c r="AG114" s="9">
        <f t="shared" ca="1" si="81"/>
        <v>110.4922792154581</v>
      </c>
      <c r="AH114" s="9">
        <f t="shared" ca="1" si="81"/>
        <v>120.4760347251887</v>
      </c>
    </row>
    <row r="115" spans="1:34" x14ac:dyDescent="0.3">
      <c r="A115" s="41" t="str">
        <f t="shared" si="50"/>
        <v>BRI</v>
      </c>
      <c r="B115" s="9">
        <f t="shared" ca="1" si="51"/>
        <v>100.61029671495847</v>
      </c>
      <c r="C115" s="9">
        <f t="shared" ca="1" si="52"/>
        <v>108.15284609285391</v>
      </c>
      <c r="D115" s="9">
        <f t="shared" ca="1" si="53"/>
        <v>109.37252794597201</v>
      </c>
      <c r="E115" s="9">
        <f t="shared" ca="1" si="54"/>
        <v>110.78355538812446</v>
      </c>
      <c r="F115" s="9">
        <f t="shared" ca="1" si="55"/>
        <v>95.865992506543037</v>
      </c>
      <c r="G115" s="9">
        <f t="shared" ca="1" si="56"/>
        <v>94.624552992230136</v>
      </c>
      <c r="H115" s="9">
        <f t="shared" ca="1" si="57"/>
        <v>104.39407543455224</v>
      </c>
      <c r="I115" s="9">
        <f t="shared" ca="1" si="58"/>
        <v>98.85863659641376</v>
      </c>
      <c r="J115" s="9">
        <f t="shared" ca="1" si="59"/>
        <v>109.62211603748513</v>
      </c>
      <c r="K115" s="9">
        <f t="shared" ca="1" si="60"/>
        <v>109.83017885730243</v>
      </c>
      <c r="L115" s="9">
        <f t="shared" ca="1" si="61"/>
        <v>109.37252190956538</v>
      </c>
      <c r="M115" s="9">
        <f t="shared" ca="1" si="62"/>
        <v>110.10901215948853</v>
      </c>
      <c r="N115" s="9">
        <f t="shared" ca="1" si="63"/>
        <v>100.87972085750214</v>
      </c>
      <c r="O115" s="9">
        <f t="shared" ca="1" si="64"/>
        <v>101.45360520159606</v>
      </c>
      <c r="P115" s="9">
        <f t="shared" ca="1" si="65"/>
        <v>87.66368723842227</v>
      </c>
      <c r="Q115" s="9">
        <f t="shared" ca="1" si="66"/>
        <v>89.725577001218213</v>
      </c>
      <c r="R115" s="9">
        <f t="shared" ca="1" si="67"/>
        <v>93.788477122994536</v>
      </c>
      <c r="S115" s="9">
        <f t="shared" ca="1" si="68"/>
        <v>94.960604172276817</v>
      </c>
      <c r="T115" s="9">
        <f t="shared" ca="1" si="69"/>
        <v>96.857120010805772</v>
      </c>
      <c r="U115" s="9">
        <f t="shared" ca="1" si="70"/>
        <v>95.366397745883646</v>
      </c>
      <c r="V115" s="9">
        <f t="shared" ca="1" si="71"/>
        <v>96.281113181198975</v>
      </c>
      <c r="W115" s="9">
        <f t="shared" ca="1" si="72"/>
        <v>92.723570276344944</v>
      </c>
      <c r="X115" s="9">
        <f t="shared" ca="1" si="73"/>
        <v>83.084749651868805</v>
      </c>
      <c r="Y115" s="9">
        <f t="shared" ca="1" si="74"/>
        <v>88.727636550330729</v>
      </c>
      <c r="Z115" s="9">
        <f t="shared" ca="1" si="75"/>
        <v>88.054836918940225</v>
      </c>
      <c r="AA115" s="9">
        <f t="shared" ca="1" si="76"/>
        <v>92.881612836765996</v>
      </c>
      <c r="AB115" s="9">
        <f t="shared" ca="1" si="77"/>
        <v>97.966440962461277</v>
      </c>
      <c r="AC115" s="9">
        <f t="shared" ca="1" si="78"/>
        <v>96.921276807895438</v>
      </c>
      <c r="AD115" s="9">
        <f t="shared" ca="1" si="79"/>
        <v>107.70019796229026</v>
      </c>
      <c r="AE115" s="9">
        <f t="shared" ca="1" si="80"/>
        <v>113.90984758610051</v>
      </c>
      <c r="AF115" s="9">
        <f t="shared" ca="1" si="81"/>
        <v>118.74420654161374</v>
      </c>
      <c r="AG115" s="9">
        <f t="shared" ca="1" si="81"/>
        <v>107.08462950561244</v>
      </c>
      <c r="AH115" s="9">
        <f t="shared" ca="1" si="81"/>
        <v>105.08558604616788</v>
      </c>
    </row>
    <row r="116" spans="1:34" x14ac:dyDescent="0.3">
      <c r="A116" s="41" t="str">
        <f t="shared" si="50"/>
        <v>BUR</v>
      </c>
      <c r="B116" s="9">
        <f t="shared" ca="1" si="51"/>
        <v>101.10558674708058</v>
      </c>
      <c r="C116" s="9">
        <f t="shared" ca="1" si="52"/>
        <v>102.51661418923304</v>
      </c>
      <c r="D116" s="9">
        <f t="shared" ca="1" si="53"/>
        <v>101.87742201505584</v>
      </c>
      <c r="E116" s="9">
        <f t="shared" ca="1" si="54"/>
        <v>104.11260203300519</v>
      </c>
      <c r="F116" s="9">
        <f t="shared" ca="1" si="55"/>
        <v>102.06834026602037</v>
      </c>
      <c r="G116" s="9">
        <f t="shared" ca="1" si="56"/>
        <v>100.39276120751515</v>
      </c>
      <c r="H116" s="9">
        <f t="shared" ca="1" si="57"/>
        <v>102.32032712973137</v>
      </c>
      <c r="I116" s="9">
        <f t="shared" ca="1" si="58"/>
        <v>101.25321393892693</v>
      </c>
      <c r="J116" s="9">
        <f t="shared" ca="1" si="59"/>
        <v>95.219636488490082</v>
      </c>
      <c r="K116" s="9">
        <f t="shared" ca="1" si="60"/>
        <v>99.194106094350971</v>
      </c>
      <c r="L116" s="9">
        <f t="shared" ca="1" si="61"/>
        <v>98.438035204784157</v>
      </c>
      <c r="M116" s="9">
        <f t="shared" ca="1" si="62"/>
        <v>92.915983836973723</v>
      </c>
      <c r="N116" s="9">
        <f t="shared" ca="1" si="63"/>
        <v>93.740068061567584</v>
      </c>
      <c r="O116" s="9">
        <f t="shared" ca="1" si="64"/>
        <v>97.981295072051395</v>
      </c>
      <c r="P116" s="9">
        <f t="shared" ca="1" si="65"/>
        <v>105.62960582142408</v>
      </c>
      <c r="Q116" s="9">
        <f t="shared" ca="1" si="66"/>
        <v>93.777069299151933</v>
      </c>
      <c r="R116" s="9">
        <f t="shared" ca="1" si="67"/>
        <v>98.738623793196453</v>
      </c>
      <c r="S116" s="9">
        <f t="shared" ca="1" si="68"/>
        <v>106.48826283220019</v>
      </c>
      <c r="T116" s="9">
        <f t="shared" ca="1" si="69"/>
        <v>113.82103829565763</v>
      </c>
      <c r="U116" s="9">
        <f t="shared" ca="1" si="70"/>
        <v>107.78902612173125</v>
      </c>
      <c r="V116" s="9">
        <f t="shared" ca="1" si="71"/>
        <v>108.58188277842152</v>
      </c>
      <c r="W116" s="9">
        <f t="shared" ca="1" si="72"/>
        <v>106.79407473244801</v>
      </c>
      <c r="X116" s="9">
        <f t="shared" ca="1" si="73"/>
        <v>95.696792843635862</v>
      </c>
      <c r="Y116" s="9">
        <f t="shared" ca="1" si="74"/>
        <v>92.967294400351079</v>
      </c>
      <c r="Z116" s="9">
        <f t="shared" ca="1" si="75"/>
        <v>102.30605118697167</v>
      </c>
      <c r="AA116" s="9">
        <f t="shared" ca="1" si="76"/>
        <v>101.26272536009934</v>
      </c>
      <c r="AB116" s="9">
        <f t="shared" ca="1" si="77"/>
        <v>95.086006139089662</v>
      </c>
      <c r="AC116" s="9">
        <f t="shared" ca="1" si="78"/>
        <v>95.820331194138888</v>
      </c>
      <c r="AD116" s="9">
        <f t="shared" ca="1" si="79"/>
        <v>100.46533632398435</v>
      </c>
      <c r="AE116" s="9">
        <f t="shared" ca="1" si="80"/>
        <v>111.22881576505574</v>
      </c>
      <c r="AF116" s="9">
        <f t="shared" ca="1" si="81"/>
        <v>95.85359593573726</v>
      </c>
      <c r="AG116" s="9">
        <f t="shared" ca="1" si="81"/>
        <v>97.422065640049993</v>
      </c>
      <c r="AH116" s="9">
        <f t="shared" ca="1" si="81"/>
        <v>98.911638019003178</v>
      </c>
    </row>
    <row r="117" spans="1:34" x14ac:dyDescent="0.3">
      <c r="A117" s="41" t="str">
        <f t="shared" si="50"/>
        <v>CHE</v>
      </c>
      <c r="B117" s="9">
        <f t="shared" ca="1" si="51"/>
        <v>106.53061655417923</v>
      </c>
      <c r="C117" s="9">
        <f t="shared" ca="1" si="52"/>
        <v>98.672253572788051</v>
      </c>
      <c r="D117" s="9">
        <f t="shared" ca="1" si="53"/>
        <v>99.708716825101746</v>
      </c>
      <c r="E117" s="9">
        <f t="shared" ca="1" si="54"/>
        <v>95.231829611857151</v>
      </c>
      <c r="F117" s="9">
        <f t="shared" ca="1" si="55"/>
        <v>98.498004658373972</v>
      </c>
      <c r="G117" s="9">
        <f t="shared" ca="1" si="56"/>
        <v>94.816136139568812</v>
      </c>
      <c r="H117" s="9">
        <f t="shared" ca="1" si="57"/>
        <v>84.037214985173975</v>
      </c>
      <c r="I117" s="9">
        <f t="shared" ca="1" si="58"/>
        <v>101.23433475318579</v>
      </c>
      <c r="J117" s="9">
        <f t="shared" ca="1" si="59"/>
        <v>96.248691204469196</v>
      </c>
      <c r="K117" s="9">
        <f t="shared" ca="1" si="60"/>
        <v>100.03020132405923</v>
      </c>
      <c r="L117" s="9">
        <f t="shared" ca="1" si="61"/>
        <v>104.01975465860723</v>
      </c>
      <c r="M117" s="9">
        <f t="shared" ca="1" si="62"/>
        <v>100.27092823297698</v>
      </c>
      <c r="N117" s="9">
        <f t="shared" ca="1" si="63"/>
        <v>108.24951673082018</v>
      </c>
      <c r="O117" s="9">
        <f t="shared" ca="1" si="64"/>
        <v>92.352055761446181</v>
      </c>
      <c r="P117" s="9">
        <f t="shared" ca="1" si="65"/>
        <v>95.569301528713865</v>
      </c>
      <c r="Q117" s="9">
        <f t="shared" ca="1" si="66"/>
        <v>98.985421835439482</v>
      </c>
      <c r="R117" s="9">
        <f t="shared" ca="1" si="67"/>
        <v>92.115998660406433</v>
      </c>
      <c r="S117" s="9">
        <f t="shared" ca="1" si="68"/>
        <v>92.310092575119953</v>
      </c>
      <c r="T117" s="9">
        <f t="shared" ca="1" si="69"/>
        <v>87.938312527826497</v>
      </c>
      <c r="U117" s="9">
        <f t="shared" ca="1" si="70"/>
        <v>94.199275315929029</v>
      </c>
      <c r="V117" s="9">
        <f t="shared" ca="1" si="71"/>
        <v>95.174816440687664</v>
      </c>
      <c r="W117" s="9">
        <f t="shared" ca="1" si="72"/>
        <v>92.997326610090951</v>
      </c>
      <c r="X117" s="9">
        <f t="shared" ca="1" si="73"/>
        <v>94.507537242588128</v>
      </c>
      <c r="Y117" s="9">
        <f t="shared" ca="1" si="74"/>
        <v>98.698253589949402</v>
      </c>
      <c r="Z117" s="9">
        <f t="shared" ca="1" si="75"/>
        <v>101.55615194419643</v>
      </c>
      <c r="AA117" s="9">
        <f t="shared" ca="1" si="76"/>
        <v>105.53062155005733</v>
      </c>
      <c r="AB117" s="9">
        <f t="shared" ca="1" si="77"/>
        <v>104.37017703360571</v>
      </c>
      <c r="AC117" s="9">
        <f t="shared" ca="1" si="78"/>
        <v>102.25845394681863</v>
      </c>
      <c r="AD117" s="9">
        <f t="shared" ca="1" si="79"/>
        <v>100.24329404993165</v>
      </c>
      <c r="AE117" s="9">
        <f t="shared" ca="1" si="80"/>
        <v>99.386833082050757</v>
      </c>
      <c r="AF117" s="9">
        <f t="shared" ca="1" si="81"/>
        <v>94.450084212384141</v>
      </c>
      <c r="AG117" s="9">
        <f t="shared" ca="1" si="81"/>
        <v>94.599657607312267</v>
      </c>
      <c r="AH117" s="9">
        <f t="shared" ca="1" si="81"/>
        <v>93.687711877091033</v>
      </c>
    </row>
    <row r="118" spans="1:34" x14ac:dyDescent="0.3">
      <c r="A118" s="41" t="str">
        <f t="shared" si="50"/>
        <v>CRY</v>
      </c>
      <c r="B118" s="9">
        <f t="shared" ca="1" si="51"/>
        <v>100.95426270970763</v>
      </c>
      <c r="C118" s="9">
        <f t="shared" ca="1" si="52"/>
        <v>96.44864319440093</v>
      </c>
      <c r="D118" s="9">
        <f t="shared" ca="1" si="53"/>
        <v>97.759392944766034</v>
      </c>
      <c r="E118" s="9">
        <f t="shared" ca="1" si="54"/>
        <v>101.43612115597608</v>
      </c>
      <c r="F118" s="9">
        <f t="shared" ca="1" si="55"/>
        <v>104.67231554625458</v>
      </c>
      <c r="G118" s="9">
        <f t="shared" ca="1" si="56"/>
        <v>104.09843120216065</v>
      </c>
      <c r="H118" s="9">
        <f t="shared" ca="1" si="57"/>
        <v>111.46265369134858</v>
      </c>
      <c r="I118" s="9">
        <f t="shared" ca="1" si="58"/>
        <v>120.71361691061327</v>
      </c>
      <c r="J118" s="9">
        <f t="shared" ca="1" si="59"/>
        <v>119.87501796762034</v>
      </c>
      <c r="K118" s="9">
        <f t="shared" ca="1" si="60"/>
        <v>106.23467339937467</v>
      </c>
      <c r="L118" s="9">
        <f t="shared" ca="1" si="61"/>
        <v>104.95949738875292</v>
      </c>
      <c r="M118" s="9">
        <f t="shared" ca="1" si="62"/>
        <v>101.30881379901014</v>
      </c>
      <c r="N118" s="9">
        <f t="shared" ca="1" si="63"/>
        <v>90.211531910197962</v>
      </c>
      <c r="O118" s="9">
        <f t="shared" ca="1" si="64"/>
        <v>82.888134613149489</v>
      </c>
      <c r="P118" s="9">
        <f t="shared" ca="1" si="65"/>
        <v>85.68003472928433</v>
      </c>
      <c r="Q118" s="9">
        <f t="shared" ca="1" si="66"/>
        <v>88.163219868912392</v>
      </c>
      <c r="R118" s="9">
        <f t="shared" ca="1" si="67"/>
        <v>86.372434705469814</v>
      </c>
      <c r="S118" s="9">
        <f t="shared" ca="1" si="68"/>
        <v>103.56955447348166</v>
      </c>
      <c r="T118" s="9">
        <f t="shared" ca="1" si="69"/>
        <v>106.78037273305033</v>
      </c>
      <c r="U118" s="9">
        <f t="shared" ca="1" si="70"/>
        <v>105.70794111911526</v>
      </c>
      <c r="V118" s="9">
        <f t="shared" ca="1" si="71"/>
        <v>106.9055943375284</v>
      </c>
      <c r="W118" s="9">
        <f t="shared" ca="1" si="72"/>
        <v>102.4287071242838</v>
      </c>
      <c r="X118" s="9">
        <f t="shared" ca="1" si="73"/>
        <v>105.67459421479526</v>
      </c>
      <c r="Y118" s="9">
        <f t="shared" ca="1" si="74"/>
        <v>87.286936506454367</v>
      </c>
      <c r="Z118" s="9">
        <f t="shared" ca="1" si="75"/>
        <v>86.512865225750332</v>
      </c>
      <c r="AA118" s="9">
        <f t="shared" ca="1" si="76"/>
        <v>99.568458133874898</v>
      </c>
      <c r="AB118" s="9">
        <f t="shared" ca="1" si="77"/>
        <v>92.699034958841835</v>
      </c>
      <c r="AC118" s="9">
        <f t="shared" ca="1" si="78"/>
        <v>104.35861199484314</v>
      </c>
      <c r="AD118" s="9">
        <f t="shared" ca="1" si="79"/>
        <v>106.24057584119197</v>
      </c>
      <c r="AE118" s="9">
        <f t="shared" ca="1" si="80"/>
        <v>110.14180002231132</v>
      </c>
      <c r="AF118" s="9">
        <f t="shared" ca="1" si="81"/>
        <v>113.51050268974376</v>
      </c>
      <c r="AG118" s="9">
        <f t="shared" ca="1" si="81"/>
        <v>107.1512796710054</v>
      </c>
      <c r="AH118" s="9">
        <f t="shared" ca="1" si="81"/>
        <v>109.05708793202682</v>
      </c>
    </row>
    <row r="119" spans="1:34" x14ac:dyDescent="0.3">
      <c r="A119" s="41" t="str">
        <f t="shared" si="50"/>
        <v>EVE</v>
      </c>
      <c r="B119" s="9">
        <f t="shared" ca="1" si="51"/>
        <v>84.671359438017348</v>
      </c>
      <c r="C119" s="9">
        <f t="shared" ca="1" si="52"/>
        <v>97.696023009571789</v>
      </c>
      <c r="D119" s="9">
        <f t="shared" ca="1" si="53"/>
        <v>100.78180767582252</v>
      </c>
      <c r="E119" s="9">
        <f t="shared" ca="1" si="54"/>
        <v>97.772624728372136</v>
      </c>
      <c r="F119" s="9">
        <f t="shared" ca="1" si="55"/>
        <v>99.049399766733515</v>
      </c>
      <c r="G119" s="9">
        <f t="shared" ca="1" si="56"/>
        <v>99.444997395257758</v>
      </c>
      <c r="H119" s="9">
        <f t="shared" ca="1" si="57"/>
        <v>105.50307255790943</v>
      </c>
      <c r="I119" s="9">
        <f t="shared" ca="1" si="58"/>
        <v>91.741918736431842</v>
      </c>
      <c r="J119" s="9">
        <f t="shared" ca="1" si="59"/>
        <v>97.407293597250543</v>
      </c>
      <c r="K119" s="9">
        <f t="shared" ca="1" si="60"/>
        <v>109.39045489144002</v>
      </c>
      <c r="L119" s="9">
        <f t="shared" ca="1" si="61"/>
        <v>111.27241873778884</v>
      </c>
      <c r="M119" s="9">
        <f t="shared" ca="1" si="62"/>
        <v>118.20959657272205</v>
      </c>
      <c r="N119" s="9">
        <f t="shared" ca="1" si="63"/>
        <v>113.37523761720882</v>
      </c>
      <c r="O119" s="9">
        <f t="shared" ca="1" si="64"/>
        <v>114.61667713152173</v>
      </c>
      <c r="P119" s="9">
        <f t="shared" ca="1" si="65"/>
        <v>105.1448960838505</v>
      </c>
      <c r="Q119" s="9">
        <f t="shared" ca="1" si="66"/>
        <v>110.65735126433292</v>
      </c>
      <c r="R119" s="9">
        <f t="shared" ca="1" si="67"/>
        <v>105.67671244092939</v>
      </c>
      <c r="S119" s="9">
        <f t="shared" ca="1" si="68"/>
        <v>100.55219512845277</v>
      </c>
      <c r="T119" s="9">
        <f t="shared" ca="1" si="69"/>
        <v>96.60045179264857</v>
      </c>
      <c r="U119" s="9">
        <f t="shared" ca="1" si="70"/>
        <v>99.228647957197822</v>
      </c>
      <c r="V119" s="9">
        <f t="shared" ca="1" si="71"/>
        <v>97.38578685412223</v>
      </c>
      <c r="W119" s="9">
        <f t="shared" ca="1" si="72"/>
        <v>83.107416146718023</v>
      </c>
      <c r="X119" s="9">
        <f t="shared" ca="1" si="73"/>
        <v>87.001706332084225</v>
      </c>
      <c r="Y119" s="9">
        <f t="shared" ca="1" si="74"/>
        <v>93.453983091050915</v>
      </c>
      <c r="Z119" s="9">
        <f t="shared" ca="1" si="75"/>
        <v>104.57783913070021</v>
      </c>
      <c r="AA119" s="9">
        <f t="shared" ca="1" si="76"/>
        <v>103.31219784469802</v>
      </c>
      <c r="AB119" s="9">
        <f t="shared" ca="1" si="77"/>
        <v>110.71690199844728</v>
      </c>
      <c r="AC119" s="9">
        <f t="shared" ca="1" si="78"/>
        <v>112.02272087167643</v>
      </c>
      <c r="AD119" s="9">
        <f t="shared" ca="1" si="79"/>
        <v>109.42808948494803</v>
      </c>
      <c r="AE119" s="9">
        <f t="shared" ca="1" si="80"/>
        <v>105.56740862585775</v>
      </c>
      <c r="AF119" s="9">
        <f t="shared" ca="1" si="81"/>
        <v>98.225062705798493</v>
      </c>
      <c r="AG119" s="9">
        <f t="shared" ca="1" si="81"/>
        <v>99.270226860364346</v>
      </c>
      <c r="AH119" s="9">
        <f t="shared" ca="1" si="81"/>
        <v>93.514289894977139</v>
      </c>
    </row>
    <row r="120" spans="1:34" x14ac:dyDescent="0.3">
      <c r="A120" s="41" t="str">
        <f t="shared" si="50"/>
        <v>LEI</v>
      </c>
      <c r="B120" s="9">
        <f t="shared" ca="1" si="51"/>
        <v>102.76963741780629</v>
      </c>
      <c r="C120" s="9">
        <f t="shared" ca="1" si="52"/>
        <v>96.848782029852032</v>
      </c>
      <c r="D120" s="9">
        <f t="shared" ca="1" si="53"/>
        <v>99.347324189500128</v>
      </c>
      <c r="E120" s="9">
        <f t="shared" ca="1" si="54"/>
        <v>96.939605156387231</v>
      </c>
      <c r="F120" s="9">
        <f t="shared" ca="1" si="55"/>
        <v>103.73200537408813</v>
      </c>
      <c r="G120" s="9">
        <f t="shared" ca="1" si="56"/>
        <v>94.384070013743724</v>
      </c>
      <c r="H120" s="9">
        <f t="shared" ca="1" si="57"/>
        <v>93.315672753828991</v>
      </c>
      <c r="I120" s="9">
        <f t="shared" ca="1" si="58"/>
        <v>100.51330318014465</v>
      </c>
      <c r="J120" s="9">
        <f t="shared" ca="1" si="59"/>
        <v>91.108195479045662</v>
      </c>
      <c r="K120" s="9">
        <f t="shared" ca="1" si="60"/>
        <v>90.902280653280002</v>
      </c>
      <c r="L120" s="9">
        <f t="shared" ca="1" si="61"/>
        <v>88.925820052013805</v>
      </c>
      <c r="M120" s="9">
        <f t="shared" ca="1" si="62"/>
        <v>88.18932980209064</v>
      </c>
      <c r="N120" s="9">
        <f t="shared" ca="1" si="63"/>
        <v>105.53366168355922</v>
      </c>
      <c r="O120" s="9">
        <f t="shared" ca="1" si="64"/>
        <v>109.45988729689283</v>
      </c>
      <c r="P120" s="9">
        <f t="shared" ca="1" si="65"/>
        <v>109.91417607937704</v>
      </c>
      <c r="Q120" s="9">
        <f t="shared" ca="1" si="66"/>
        <v>109.19355455877523</v>
      </c>
      <c r="R120" s="9">
        <f t="shared" ca="1" si="67"/>
        <v>107.78252711662277</v>
      </c>
      <c r="S120" s="9">
        <f t="shared" ca="1" si="68"/>
        <v>111.90383647142075</v>
      </c>
      <c r="T120" s="9">
        <f t="shared" ca="1" si="69"/>
        <v>94.408219996748826</v>
      </c>
      <c r="U120" s="9">
        <f t="shared" ca="1" si="70"/>
        <v>92.363958229764009</v>
      </c>
      <c r="V120" s="9">
        <f t="shared" ca="1" si="71"/>
        <v>94.955554129640447</v>
      </c>
      <c r="W120" s="9">
        <f t="shared" ca="1" si="72"/>
        <v>108.40180478317258</v>
      </c>
      <c r="X120" s="9">
        <f t="shared" ca="1" si="73"/>
        <v>107.48007774851844</v>
      </c>
      <c r="Y120" s="9">
        <f t="shared" ca="1" si="74"/>
        <v>105.26738569292586</v>
      </c>
      <c r="Z120" s="9">
        <f t="shared" ca="1" si="75"/>
        <v>107.20945544957181</v>
      </c>
      <c r="AA120" s="9">
        <f t="shared" ca="1" si="76"/>
        <v>102.22881662616828</v>
      </c>
      <c r="AB120" s="9">
        <f t="shared" ca="1" si="77"/>
        <v>102.78817511784689</v>
      </c>
      <c r="AC120" s="9">
        <f t="shared" ca="1" si="78"/>
        <v>87.499063361239166</v>
      </c>
      <c r="AD120" s="9">
        <f t="shared" ca="1" si="79"/>
        <v>90.039880657863094</v>
      </c>
      <c r="AE120" s="9">
        <f t="shared" ca="1" si="80"/>
        <v>90.882913505467798</v>
      </c>
      <c r="AF120" s="9">
        <f t="shared" ca="1" si="81"/>
        <v>87.868412134886754</v>
      </c>
      <c r="AG120" s="9">
        <f t="shared" ca="1" si="81"/>
        <v>92.092980068723477</v>
      </c>
      <c r="AH120" s="9">
        <f t="shared" ca="1" si="81"/>
        <v>90.10247019362005</v>
      </c>
    </row>
    <row r="121" spans="1:34" x14ac:dyDescent="0.3">
      <c r="A121" s="41" t="str">
        <f t="shared" si="50"/>
        <v>LIV</v>
      </c>
      <c r="B121" s="9">
        <f t="shared" ca="1" si="51"/>
        <v>92.960510184742802</v>
      </c>
      <c r="C121" s="9">
        <f t="shared" ca="1" si="52"/>
        <v>96.609668732168629</v>
      </c>
      <c r="D121" s="9">
        <f t="shared" ca="1" si="53"/>
        <v>95.573205479854934</v>
      </c>
      <c r="E121" s="9">
        <f t="shared" ca="1" si="54"/>
        <v>103.57878057470288</v>
      </c>
      <c r="F121" s="9">
        <f t="shared" ca="1" si="55"/>
        <v>102.60471899523924</v>
      </c>
      <c r="G121" s="9">
        <f t="shared" ca="1" si="56"/>
        <v>109.41436068529045</v>
      </c>
      <c r="H121" s="9">
        <f t="shared" ca="1" si="57"/>
        <v>111.76332945001043</v>
      </c>
      <c r="I121" s="9">
        <f t="shared" ca="1" si="58"/>
        <v>108.85066115250775</v>
      </c>
      <c r="J121" s="9">
        <f t="shared" ca="1" si="59"/>
        <v>105.19997756276496</v>
      </c>
      <c r="K121" s="9">
        <f t="shared" ca="1" si="60"/>
        <v>99.621171467804132</v>
      </c>
      <c r="L121" s="9">
        <f t="shared" ca="1" si="61"/>
        <v>99.225573839279932</v>
      </c>
      <c r="M121" s="9">
        <f t="shared" ca="1" si="62"/>
        <v>95.324349658160557</v>
      </c>
      <c r="N121" s="9">
        <f t="shared" ca="1" si="63"/>
        <v>86.523104134473897</v>
      </c>
      <c r="O121" s="9">
        <f t="shared" ca="1" si="64"/>
        <v>95.573298100167449</v>
      </c>
      <c r="P121" s="9">
        <f t="shared" ca="1" si="65"/>
        <v>97.395198038860784</v>
      </c>
      <c r="Q121" s="9">
        <f t="shared" ca="1" si="66"/>
        <v>93.744712831835216</v>
      </c>
      <c r="R121" s="9">
        <f t="shared" ca="1" si="67"/>
        <v>97.443693247738153</v>
      </c>
      <c r="S121" s="9">
        <f t="shared" ca="1" si="68"/>
        <v>102.52852137343343</v>
      </c>
      <c r="T121" s="9">
        <f t="shared" ca="1" si="69"/>
        <v>105.12011727330987</v>
      </c>
      <c r="U121" s="9">
        <f t="shared" ca="1" si="70"/>
        <v>98.859154485207341</v>
      </c>
      <c r="V121" s="9">
        <f t="shared" ca="1" si="71"/>
        <v>97.415186310497646</v>
      </c>
      <c r="W121" s="9">
        <f t="shared" ca="1" si="72"/>
        <v>98.48761792443274</v>
      </c>
      <c r="X121" s="9">
        <f t="shared" ca="1" si="73"/>
        <v>95.906623040581849</v>
      </c>
      <c r="Y121" s="9">
        <f t="shared" ca="1" si="74"/>
        <v>89.907079479571223</v>
      </c>
      <c r="Z121" s="9">
        <f t="shared" ca="1" si="75"/>
        <v>90.466437971249846</v>
      </c>
      <c r="AA121" s="9">
        <f t="shared" ca="1" si="76"/>
        <v>85.412758608605557</v>
      </c>
      <c r="AB121" s="9">
        <f t="shared" ca="1" si="77"/>
        <v>102.23194661263373</v>
      </c>
      <c r="AC121" s="9">
        <f t="shared" ca="1" si="78"/>
        <v>102.21299798962292</v>
      </c>
      <c r="AD121" s="9">
        <f t="shared" ca="1" si="79"/>
        <v>103.6680999166918</v>
      </c>
      <c r="AE121" s="9">
        <f t="shared" ca="1" si="80"/>
        <v>104.78873017777279</v>
      </c>
      <c r="AF121" s="9">
        <f t="shared" ca="1" si="81"/>
        <v>101.82267917791073</v>
      </c>
      <c r="AG121" s="9">
        <f t="shared" ca="1" si="81"/>
        <v>110.55733856532073</v>
      </c>
      <c r="AH121" s="9">
        <f t="shared" ca="1" si="81"/>
        <v>91.449059336378056</v>
      </c>
    </row>
    <row r="122" spans="1:34" x14ac:dyDescent="0.3">
      <c r="A122" s="41" t="str">
        <f t="shared" si="50"/>
        <v>MCI</v>
      </c>
      <c r="B122" s="9">
        <f t="shared" ca="1" si="51"/>
        <v>87.032236537438337</v>
      </c>
      <c r="C122" s="9">
        <f t="shared" ca="1" si="52"/>
        <v>90.183190928993398</v>
      </c>
      <c r="D122" s="9">
        <f t="shared" ca="1" si="53"/>
        <v>91.083905721228732</v>
      </c>
      <c r="E122" s="9">
        <f t="shared" ca="1" si="54"/>
        <v>89.068745824341775</v>
      </c>
      <c r="F122" s="9">
        <f t="shared" ca="1" si="55"/>
        <v>88.751300494670843</v>
      </c>
      <c r="G122" s="9">
        <f t="shared" ca="1" si="56"/>
        <v>89.67302752932504</v>
      </c>
      <c r="H122" s="9">
        <f t="shared" ca="1" si="57"/>
        <v>102.54823005718349</v>
      </c>
      <c r="I122" s="9">
        <f t="shared" ca="1" si="58"/>
        <v>101.64406882011737</v>
      </c>
      <c r="J122" s="9">
        <f t="shared" ca="1" si="59"/>
        <v>97.911009420493158</v>
      </c>
      <c r="K122" s="9">
        <f t="shared" ca="1" si="60"/>
        <v>101.29582852536801</v>
      </c>
      <c r="L122" s="9">
        <f t="shared" ca="1" si="61"/>
        <v>105.50756404040511</v>
      </c>
      <c r="M122" s="9">
        <f t="shared" ca="1" si="62"/>
        <v>107.1266543023749</v>
      </c>
      <c r="N122" s="9">
        <f t="shared" ca="1" si="63"/>
        <v>99.092673304588331</v>
      </c>
      <c r="O122" s="9">
        <f t="shared" ca="1" si="64"/>
        <v>99.437476049975814</v>
      </c>
      <c r="P122" s="9">
        <f t="shared" ca="1" si="65"/>
        <v>99.977707190311492</v>
      </c>
      <c r="Q122" s="9">
        <f t="shared" ca="1" si="66"/>
        <v>100.36201735082024</v>
      </c>
      <c r="R122" s="9">
        <f t="shared" ca="1" si="67"/>
        <v>99.178413406244303</v>
      </c>
      <c r="S122" s="9">
        <f t="shared" ca="1" si="68"/>
        <v>92.505643781630241</v>
      </c>
      <c r="T122" s="9">
        <f t="shared" ca="1" si="69"/>
        <v>90.278056110436935</v>
      </c>
      <c r="U122" s="9">
        <f t="shared" ca="1" si="70"/>
        <v>89.177182475482653</v>
      </c>
      <c r="V122" s="9">
        <f t="shared" ca="1" si="71"/>
        <v>90.249614089417719</v>
      </c>
      <c r="W122" s="9">
        <f t="shared" ca="1" si="72"/>
        <v>95.530678789727673</v>
      </c>
      <c r="X122" s="9">
        <f t="shared" ca="1" si="73"/>
        <v>92.672780435480661</v>
      </c>
      <c r="Y122" s="9">
        <f t="shared" ca="1" si="74"/>
        <v>104.28516398087835</v>
      </c>
      <c r="Z122" s="9">
        <f t="shared" ca="1" si="75"/>
        <v>101.87744494776543</v>
      </c>
      <c r="AA122" s="9">
        <f t="shared" ca="1" si="76"/>
        <v>106.83899944180997</v>
      </c>
      <c r="AB122" s="9">
        <f t="shared" ca="1" si="77"/>
        <v>114.16239673885843</v>
      </c>
      <c r="AC122" s="9">
        <f t="shared" ca="1" si="78"/>
        <v>111.28892199417457</v>
      </c>
      <c r="AD122" s="9">
        <f t="shared" ca="1" si="79"/>
        <v>107.33717865837036</v>
      </c>
      <c r="AE122" s="9">
        <f t="shared" ca="1" si="80"/>
        <v>102.57749065403387</v>
      </c>
      <c r="AF122" s="9">
        <f t="shared" ca="1" si="81"/>
        <v>101.45686039295288</v>
      </c>
      <c r="AG122" s="9">
        <f t="shared" ca="1" si="81"/>
        <v>93.914311015057464</v>
      </c>
      <c r="AH122" s="9">
        <f t="shared" ca="1" si="81"/>
        <v>84.663347795792788</v>
      </c>
    </row>
    <row r="123" spans="1:34" x14ac:dyDescent="0.3">
      <c r="A123" s="41" t="str">
        <f t="shared" si="50"/>
        <v>MUN</v>
      </c>
      <c r="B123" s="9">
        <f t="shared" ca="1" si="51"/>
        <v>101.28796030937936</v>
      </c>
      <c r="C123" s="9">
        <f t="shared" ca="1" si="52"/>
        <v>96.160109372519102</v>
      </c>
      <c r="D123" s="9">
        <f t="shared" ca="1" si="53"/>
        <v>88.923508342797177</v>
      </c>
      <c r="E123" s="9">
        <f t="shared" ca="1" si="54"/>
        <v>99.702429497192028</v>
      </c>
      <c r="F123" s="9">
        <f t="shared" ca="1" si="55"/>
        <v>95.39321441911919</v>
      </c>
      <c r="G123" s="9">
        <f t="shared" ca="1" si="56"/>
        <v>92.268118347310164</v>
      </c>
      <c r="H123" s="9">
        <f t="shared" ca="1" si="57"/>
        <v>89.534272678395567</v>
      </c>
      <c r="I123" s="9">
        <f t="shared" ca="1" si="58"/>
        <v>91.104580710401805</v>
      </c>
      <c r="J123" s="9">
        <f t="shared" ca="1" si="59"/>
        <v>92.698294841661777</v>
      </c>
      <c r="K123" s="9">
        <f t="shared" ca="1" si="60"/>
        <v>86.594579397731422</v>
      </c>
      <c r="L123" s="9">
        <f t="shared" ca="1" si="61"/>
        <v>103.41376740175959</v>
      </c>
      <c r="M123" s="9">
        <f t="shared" ca="1" si="62"/>
        <v>105.16773677025618</v>
      </c>
      <c r="N123" s="9">
        <f t="shared" ca="1" si="63"/>
        <v>106.81130982024206</v>
      </c>
      <c r="O123" s="9">
        <f t="shared" ca="1" si="64"/>
        <v>101.28925845243161</v>
      </c>
      <c r="P123" s="9">
        <f t="shared" ca="1" si="65"/>
        <v>103.50195050802417</v>
      </c>
      <c r="Q123" s="9">
        <f t="shared" ca="1" si="66"/>
        <v>105.49951442217376</v>
      </c>
      <c r="R123" s="9">
        <f t="shared" ca="1" si="67"/>
        <v>86.076332025285623</v>
      </c>
      <c r="S123" s="9">
        <f t="shared" ca="1" si="68"/>
        <v>95.481439726384608</v>
      </c>
      <c r="T123" s="9">
        <f t="shared" ca="1" si="69"/>
        <v>92.853243561835328</v>
      </c>
      <c r="U123" s="9">
        <f t="shared" ca="1" si="70"/>
        <v>98.774098949789618</v>
      </c>
      <c r="V123" s="9">
        <f t="shared" ca="1" si="71"/>
        <v>106.06497465174924</v>
      </c>
      <c r="W123" s="9">
        <f t="shared" ca="1" si="72"/>
        <v>101.95568765081255</v>
      </c>
      <c r="X123" s="9">
        <f t="shared" ca="1" si="73"/>
        <v>110.06655034015853</v>
      </c>
      <c r="Y123" s="9">
        <f t="shared" ca="1" si="74"/>
        <v>109.91697694523043</v>
      </c>
      <c r="Z123" s="9">
        <f t="shared" ca="1" si="75"/>
        <v>115.12616799363057</v>
      </c>
      <c r="AA123" s="9">
        <f t="shared" ca="1" si="76"/>
        <v>111.93333973434204</v>
      </c>
      <c r="AB123" s="9">
        <f t="shared" ca="1" si="77"/>
        <v>105.84589228351551</v>
      </c>
      <c r="AC123" s="9">
        <f t="shared" ca="1" si="78"/>
        <v>104.93117684820015</v>
      </c>
      <c r="AD123" s="9">
        <f t="shared" ca="1" si="79"/>
        <v>101.75706302852079</v>
      </c>
      <c r="AE123" s="9">
        <f t="shared" ca="1" si="80"/>
        <v>91.521630634557354</v>
      </c>
      <c r="AF123" s="9">
        <f t="shared" ca="1" si="81"/>
        <v>85.807490321767432</v>
      </c>
      <c r="AG123" s="9">
        <f t="shared" ca="1" si="81"/>
        <v>86.879921935702498</v>
      </c>
      <c r="AH123" s="9">
        <f t="shared" ca="1" si="81"/>
        <v>91.341868545388138</v>
      </c>
    </row>
    <row r="124" spans="1:34" x14ac:dyDescent="0.3">
      <c r="A124" s="41" t="str">
        <f t="shared" si="50"/>
        <v>NEW</v>
      </c>
      <c r="B124" s="9">
        <f t="shared" ca="1" si="51"/>
        <v>98.613638612041356</v>
      </c>
      <c r="C124" s="9">
        <f t="shared" ca="1" si="52"/>
        <v>106.32147231223844</v>
      </c>
      <c r="D124" s="9">
        <f t="shared" ca="1" si="53"/>
        <v>109.837830733621</v>
      </c>
      <c r="E124" s="9">
        <f t="shared" ca="1" si="54"/>
        <v>114.79938522766555</v>
      </c>
      <c r="F124" s="9">
        <f t="shared" ca="1" si="55"/>
        <v>117.81182310668798</v>
      </c>
      <c r="G124" s="9">
        <f t="shared" ca="1" si="56"/>
        <v>108.86100418807315</v>
      </c>
      <c r="H124" s="9">
        <f t="shared" ca="1" si="57"/>
        <v>106.75575081242876</v>
      </c>
      <c r="I124" s="9">
        <f t="shared" ca="1" si="58"/>
        <v>101.90581546647867</v>
      </c>
      <c r="J124" s="9">
        <f t="shared" ca="1" si="59"/>
        <v>109.54661647371371</v>
      </c>
      <c r="K124" s="9">
        <f t="shared" ca="1" si="60"/>
        <v>101.78358996438196</v>
      </c>
      <c r="L124" s="9">
        <f t="shared" ca="1" si="61"/>
        <v>101.26134882432643</v>
      </c>
      <c r="M124" s="9">
        <f t="shared" ca="1" si="62"/>
        <v>100.42274988133347</v>
      </c>
      <c r="N124" s="9">
        <f t="shared" ca="1" si="63"/>
        <v>98.773982692971444</v>
      </c>
      <c r="O124" s="9">
        <f t="shared" ca="1" si="64"/>
        <v>103.92165943357236</v>
      </c>
      <c r="P124" s="9">
        <f t="shared" ca="1" si="65"/>
        <v>94.666125127401486</v>
      </c>
      <c r="Q124" s="9">
        <f t="shared" ca="1" si="66"/>
        <v>96.893712798594791</v>
      </c>
      <c r="R124" s="9">
        <f t="shared" ca="1" si="67"/>
        <v>100.919495568748</v>
      </c>
      <c r="S124" s="9">
        <f t="shared" ca="1" si="68"/>
        <v>104.00488766622989</v>
      </c>
      <c r="T124" s="9">
        <f t="shared" ca="1" si="69"/>
        <v>113.64370829070602</v>
      </c>
      <c r="U124" s="9">
        <f t="shared" ca="1" si="70"/>
        <v>103.55928268043846</v>
      </c>
      <c r="V124" s="9">
        <f t="shared" ca="1" si="71"/>
        <v>104.19847485461567</v>
      </c>
      <c r="W124" s="9">
        <f t="shared" ca="1" si="72"/>
        <v>99.058218885919686</v>
      </c>
      <c r="X124" s="9">
        <f t="shared" ca="1" si="73"/>
        <v>92.748154202565232</v>
      </c>
      <c r="Y124" s="9">
        <f t="shared" ca="1" si="74"/>
        <v>92.4546622212182</v>
      </c>
      <c r="Z124" s="9">
        <f t="shared" ca="1" si="75"/>
        <v>85.198933840153359</v>
      </c>
      <c r="AA124" s="9">
        <f t="shared" ca="1" si="76"/>
        <v>87.10755113935879</v>
      </c>
      <c r="AB124" s="9">
        <f t="shared" ca="1" si="77"/>
        <v>84.714389596684967</v>
      </c>
      <c r="AC124" s="9">
        <f t="shared" ca="1" si="78"/>
        <v>85.905465268978062</v>
      </c>
      <c r="AD124" s="9">
        <f t="shared" ca="1" si="79"/>
        <v>104.08720815155328</v>
      </c>
      <c r="AE124" s="9">
        <f t="shared" ca="1" si="80"/>
        <v>101.04363435948262</v>
      </c>
      <c r="AF124" s="9">
        <f t="shared" ca="1" si="81"/>
        <v>103.33574782653581</v>
      </c>
      <c r="AG124" s="9">
        <f t="shared" ca="1" si="81"/>
        <v>106.75186813326145</v>
      </c>
      <c r="AH124" s="9">
        <f t="shared" ca="1" si="81"/>
        <v>113.25118120571602</v>
      </c>
    </row>
    <row r="125" spans="1:34" x14ac:dyDescent="0.3">
      <c r="A125" s="41" t="str">
        <f t="shared" si="50"/>
        <v>NOR</v>
      </c>
      <c r="B125" s="9">
        <f t="shared" ca="1" si="51"/>
        <v>112.39475592958688</v>
      </c>
      <c r="C125" s="9">
        <f t="shared" ca="1" si="52"/>
        <v>99.220518963104311</v>
      </c>
      <c r="D125" s="9">
        <f t="shared" ca="1" si="53"/>
        <v>103.00202908269434</v>
      </c>
      <c r="E125" s="9">
        <f t="shared" ca="1" si="54"/>
        <v>98.546977777224583</v>
      </c>
      <c r="F125" s="9">
        <f t="shared" ca="1" si="55"/>
        <v>99.707422293676203</v>
      </c>
      <c r="G125" s="9">
        <f t="shared" ca="1" si="56"/>
        <v>91.271006078129673</v>
      </c>
      <c r="H125" s="9">
        <f t="shared" ca="1" si="57"/>
        <v>88.185221411878942</v>
      </c>
      <c r="I125" s="9">
        <f t="shared" ca="1" si="58"/>
        <v>95.55959385130177</v>
      </c>
      <c r="J125" s="9">
        <f t="shared" ca="1" si="59"/>
        <v>95.729827067515942</v>
      </c>
      <c r="K125" s="9">
        <f t="shared" ca="1" si="60"/>
        <v>99.891386391638662</v>
      </c>
      <c r="L125" s="9">
        <f t="shared" ca="1" si="61"/>
        <v>94.626167885677262</v>
      </c>
      <c r="M125" s="9">
        <f t="shared" ca="1" si="62"/>
        <v>99.088114495362902</v>
      </c>
      <c r="N125" s="9">
        <f t="shared" ca="1" si="63"/>
        <v>102.1005523743853</v>
      </c>
      <c r="O125" s="9">
        <f t="shared" ca="1" si="64"/>
        <v>98.926438554705953</v>
      </c>
      <c r="P125" s="9">
        <f t="shared" ca="1" si="65"/>
        <v>99.994835814620686</v>
      </c>
      <c r="Q125" s="9">
        <f t="shared" ca="1" si="66"/>
        <v>91.553668408557726</v>
      </c>
      <c r="R125" s="9">
        <f t="shared" ca="1" si="67"/>
        <v>100.78295971054411</v>
      </c>
      <c r="S125" s="9">
        <f t="shared" ca="1" si="68"/>
        <v>91.117084748159343</v>
      </c>
      <c r="T125" s="9">
        <f t="shared" ca="1" si="69"/>
        <v>93.519752743302732</v>
      </c>
      <c r="U125" s="9">
        <f t="shared" ca="1" si="70"/>
        <v>88.897907041581576</v>
      </c>
      <c r="V125" s="9">
        <f t="shared" ca="1" si="71"/>
        <v>95.001622485511916</v>
      </c>
      <c r="W125" s="9">
        <f t="shared" ca="1" si="72"/>
        <v>104.08108461830942</v>
      </c>
      <c r="X125" s="9">
        <f t="shared" ca="1" si="73"/>
        <v>99.873405226661006</v>
      </c>
      <c r="Y125" s="9">
        <f t="shared" ca="1" si="74"/>
        <v>103.40175452085491</v>
      </c>
      <c r="Z125" s="9">
        <f t="shared" ca="1" si="75"/>
        <v>100.47684538565602</v>
      </c>
      <c r="AA125" s="9">
        <f t="shared" ca="1" si="76"/>
        <v>104.66756173301729</v>
      </c>
      <c r="AB125" s="9">
        <f t="shared" ca="1" si="77"/>
        <v>100.56141020323652</v>
      </c>
      <c r="AC125" s="9">
        <f t="shared" ca="1" si="78"/>
        <v>95.235968634445499</v>
      </c>
      <c r="AD125" s="9">
        <f t="shared" ca="1" si="79"/>
        <v>93.228858094688562</v>
      </c>
      <c r="AE125" s="9">
        <f t="shared" ca="1" si="80"/>
        <v>91.507265469478952</v>
      </c>
      <c r="AF125" s="9">
        <f t="shared" ca="1" si="81"/>
        <v>99.393729098722403</v>
      </c>
      <c r="AG125" s="9">
        <f t="shared" ca="1" si="81"/>
        <v>96.129549097728599</v>
      </c>
      <c r="AH125" s="9">
        <f t="shared" ca="1" si="81"/>
        <v>110.40791980513279</v>
      </c>
    </row>
    <row r="126" spans="1:34" x14ac:dyDescent="0.3">
      <c r="A126" s="41" t="str">
        <f t="shared" si="50"/>
        <v>SHU</v>
      </c>
      <c r="B126" s="9">
        <f t="shared" ca="1" si="51"/>
        <v>100.45705621113622</v>
      </c>
      <c r="C126" s="9">
        <f t="shared" ca="1" si="52"/>
        <v>106.9563692835908</v>
      </c>
      <c r="D126" s="9">
        <f t="shared" ca="1" si="53"/>
        <v>112.35396289758314</v>
      </c>
      <c r="E126" s="9">
        <f t="shared" ca="1" si="54"/>
        <v>108.5560671943836</v>
      </c>
      <c r="F126" s="9">
        <f t="shared" ca="1" si="55"/>
        <v>102.10379043541691</v>
      </c>
      <c r="G126" s="9">
        <f t="shared" ca="1" si="56"/>
        <v>99.819508522215699</v>
      </c>
      <c r="H126" s="9">
        <f t="shared" ca="1" si="57"/>
        <v>98.159276395582765</v>
      </c>
      <c r="I126" s="9">
        <f t="shared" ca="1" si="58"/>
        <v>95.028665990560626</v>
      </c>
      <c r="J126" s="9">
        <f t="shared" ca="1" si="59"/>
        <v>98.7105345093658</v>
      </c>
      <c r="K126" s="9">
        <f t="shared" ca="1" si="60"/>
        <v>94.75879117356159</v>
      </c>
      <c r="L126" s="9">
        <f t="shared" ca="1" si="61"/>
        <v>92.402877268630661</v>
      </c>
      <c r="M126" s="9">
        <f t="shared" ca="1" si="62"/>
        <v>93.070055053523163</v>
      </c>
      <c r="N126" s="9">
        <f t="shared" ca="1" si="63"/>
        <v>91.944162096741152</v>
      </c>
      <c r="O126" s="9">
        <f t="shared" ca="1" si="64"/>
        <v>86.859333971045871</v>
      </c>
      <c r="P126" s="9">
        <f t="shared" ca="1" si="65"/>
        <v>98.731012170266652</v>
      </c>
      <c r="Q126" s="9">
        <f t="shared" ca="1" si="66"/>
        <v>114.51463220705698</v>
      </c>
      <c r="R126" s="9">
        <f t="shared" ca="1" si="67"/>
        <v>113.83820373641323</v>
      </c>
      <c r="S126" s="9">
        <f t="shared" ca="1" si="68"/>
        <v>117.07439812669173</v>
      </c>
      <c r="T126" s="9">
        <f t="shared" ca="1" si="69"/>
        <v>125.51081434223828</v>
      </c>
      <c r="U126" s="9">
        <f t="shared" ca="1" si="70"/>
        <v>125.21177990361416</v>
      </c>
      <c r="V126" s="9">
        <f t="shared" ca="1" si="71"/>
        <v>105.90940675995795</v>
      </c>
      <c r="W126" s="9">
        <f t="shared" ca="1" si="72"/>
        <v>94.224742172428549</v>
      </c>
      <c r="X126" s="9">
        <f t="shared" ca="1" si="73"/>
        <v>97.233925119878919</v>
      </c>
      <c r="Y126" s="9">
        <f t="shared" ca="1" si="74"/>
        <v>92.089113430395003</v>
      </c>
      <c r="Z126" s="9">
        <f t="shared" ca="1" si="75"/>
        <v>78.642862776862856</v>
      </c>
      <c r="AA126" s="9">
        <f t="shared" ca="1" si="76"/>
        <v>87.990798137207264</v>
      </c>
      <c r="AB126" s="9">
        <f t="shared" ca="1" si="77"/>
        <v>91.017236659309674</v>
      </c>
      <c r="AC126" s="9">
        <f t="shared" ca="1" si="78"/>
        <v>92.912483385231326</v>
      </c>
      <c r="AD126" s="9">
        <f t="shared" ca="1" si="79"/>
        <v>92.02369708313438</v>
      </c>
      <c r="AE126" s="9">
        <f t="shared" ca="1" si="80"/>
        <v>99.230398535414267</v>
      </c>
      <c r="AF126" s="9">
        <f t="shared" ca="1" si="81"/>
        <v>108.70217958308551</v>
      </c>
      <c r="AG126" s="9">
        <f t="shared" ca="1" si="81"/>
        <v>103.12337348812468</v>
      </c>
      <c r="AH126" s="9">
        <f t="shared" ca="1" si="81"/>
        <v>106.88933518372318</v>
      </c>
    </row>
    <row r="127" spans="1:34" x14ac:dyDescent="0.3">
      <c r="A127" s="41" t="str">
        <f t="shared" si="50"/>
        <v>SOU</v>
      </c>
      <c r="B127" s="9">
        <f t="shared" ca="1" si="51"/>
        <v>98.895179402113442</v>
      </c>
      <c r="C127" s="9">
        <f t="shared" ca="1" si="52"/>
        <v>101.2245006100285</v>
      </c>
      <c r="D127" s="9">
        <f t="shared" ca="1" si="53"/>
        <v>99.180238843043696</v>
      </c>
      <c r="E127" s="9">
        <f t="shared" ca="1" si="54"/>
        <v>101.40700543477999</v>
      </c>
      <c r="F127" s="9">
        <f t="shared" ca="1" si="55"/>
        <v>101.16339883915657</v>
      </c>
      <c r="G127" s="9">
        <f t="shared" ca="1" si="56"/>
        <v>116.93742268861888</v>
      </c>
      <c r="H127" s="9">
        <f t="shared" ca="1" si="57"/>
        <v>121.32223295069367</v>
      </c>
      <c r="I127" s="9">
        <f t="shared" ca="1" si="58"/>
        <v>120.01641407746456</v>
      </c>
      <c r="J127" s="9">
        <f t="shared" ca="1" si="59"/>
        <v>113.84523731373196</v>
      </c>
      <c r="K127" s="9">
        <f t="shared" ca="1" si="60"/>
        <v>106.29373311606459</v>
      </c>
      <c r="L127" s="9">
        <f t="shared" ca="1" si="61"/>
        <v>100.73189006539093</v>
      </c>
      <c r="M127" s="9">
        <f t="shared" ca="1" si="62"/>
        <v>83.236273590718994</v>
      </c>
      <c r="N127" s="9">
        <f t="shared" ca="1" si="63"/>
        <v>83.667402945078877</v>
      </c>
      <c r="O127" s="9">
        <f t="shared" ca="1" si="64"/>
        <v>89.934776312352554</v>
      </c>
      <c r="P127" s="9">
        <f t="shared" ca="1" si="65"/>
        <v>87.371293688675166</v>
      </c>
      <c r="Q127" s="9">
        <f t="shared" ca="1" si="66"/>
        <v>90.518541464009502</v>
      </c>
      <c r="R127" s="9">
        <f t="shared" ca="1" si="67"/>
        <v>99.990322511680731</v>
      </c>
      <c r="S127" s="9">
        <f t="shared" ca="1" si="68"/>
        <v>102.11071915703417</v>
      </c>
      <c r="T127" s="9">
        <f t="shared" ca="1" si="69"/>
        <v>97.910460537290703</v>
      </c>
      <c r="U127" s="9">
        <f t="shared" ca="1" si="70"/>
        <v>100.40900269693883</v>
      </c>
      <c r="V127" s="9">
        <f t="shared" ca="1" si="71"/>
        <v>103.17840014638188</v>
      </c>
      <c r="W127" s="9">
        <f t="shared" ca="1" si="72"/>
        <v>101.93976967025297</v>
      </c>
      <c r="X127" s="9">
        <f t="shared" ca="1" si="73"/>
        <v>97.112993752427201</v>
      </c>
      <c r="Y127" s="9">
        <f t="shared" ca="1" si="74"/>
        <v>91.19213836447291</v>
      </c>
      <c r="Z127" s="9">
        <f t="shared" ca="1" si="75"/>
        <v>93.059642507409748</v>
      </c>
      <c r="AA127" s="9">
        <f t="shared" ca="1" si="76"/>
        <v>81.227765806423633</v>
      </c>
      <c r="AB127" s="9">
        <f ca="1">AVERAGE(AB83:AG83)</f>
        <v>83.855961970972899</v>
      </c>
      <c r="AC127" s="9">
        <f t="shared" ca="1" si="78"/>
        <v>95.708498493245045</v>
      </c>
      <c r="AD127" s="9">
        <f t="shared" ca="1" si="79"/>
        <v>98.859452884800135</v>
      </c>
      <c r="AE127" s="9">
        <f t="shared" ca="1" si="80"/>
        <v>110.81677131545229</v>
      </c>
      <c r="AF127" s="9">
        <f t="shared" ca="1" si="81"/>
        <v>110.43883955146862</v>
      </c>
      <c r="AG127" s="9">
        <f t="shared" ca="1" si="81"/>
        <v>111.11163918285915</v>
      </c>
      <c r="AH127" s="9">
        <f t="shared" ca="1" si="81"/>
        <v>108.09713781227811</v>
      </c>
    </row>
    <row r="128" spans="1:34" x14ac:dyDescent="0.3">
      <c r="A128" s="41" t="str">
        <f t="shared" si="50"/>
        <v>TOT</v>
      </c>
      <c r="B128" s="9">
        <f t="shared" ca="1" si="51"/>
        <v>103.17029345289883</v>
      </c>
      <c r="C128" s="9">
        <f t="shared" ca="1" si="52"/>
        <v>104.78739758120757</v>
      </c>
      <c r="D128" s="9">
        <f t="shared" ca="1" si="53"/>
        <v>90.688952790250482</v>
      </c>
      <c r="E128" s="9">
        <f t="shared" ca="1" si="54"/>
        <v>93.59737029918233</v>
      </c>
      <c r="F128" s="9">
        <f t="shared" ca="1" si="55"/>
        <v>102.36328582610413</v>
      </c>
      <c r="G128" s="9">
        <f t="shared" ca="1" si="56"/>
        <v>112.00210645058026</v>
      </c>
      <c r="H128" s="9">
        <f t="shared" ca="1" si="57"/>
        <v>103.07055654324472</v>
      </c>
      <c r="I128" s="9">
        <f t="shared" ca="1" si="58"/>
        <v>104.5047434135215</v>
      </c>
      <c r="J128" s="9">
        <f t="shared" ca="1" si="59"/>
        <v>99.300815060822359</v>
      </c>
      <c r="K128" s="9">
        <f t="shared" ca="1" si="60"/>
        <v>108.34971598254265</v>
      </c>
      <c r="L128" s="9">
        <f t="shared" ca="1" si="61"/>
        <v>95.680428280449846</v>
      </c>
      <c r="M128" s="9">
        <f t="shared" ca="1" si="62"/>
        <v>95.121069788771209</v>
      </c>
      <c r="N128" s="9">
        <f t="shared" ca="1" si="63"/>
        <v>101.47263693276994</v>
      </c>
      <c r="O128" s="9">
        <f t="shared" ca="1" si="64"/>
        <v>98.738791263855333</v>
      </c>
      <c r="P128" s="9">
        <f t="shared" ca="1" si="65"/>
        <v>101.2219764034834</v>
      </c>
      <c r="Q128" s="9">
        <f t="shared" ca="1" si="66"/>
        <v>98.050760264148678</v>
      </c>
      <c r="R128" s="9">
        <f t="shared" ca="1" si="67"/>
        <v>106.06028396910045</v>
      </c>
      <c r="S128" s="9">
        <f t="shared" ca="1" si="68"/>
        <v>102.37841545029528</v>
      </c>
      <c r="T128" s="9">
        <f t="shared" ca="1" si="69"/>
        <v>95.17171399801542</v>
      </c>
      <c r="U128" s="9">
        <f t="shared" ca="1" si="70"/>
        <v>106.70680519061669</v>
      </c>
      <c r="V128" s="9">
        <f t="shared" ca="1" si="71"/>
        <v>109.0395596674233</v>
      </c>
      <c r="W128" s="9">
        <f t="shared" ca="1" si="72"/>
        <v>113.53853525324809</v>
      </c>
      <c r="X128" s="9">
        <f t="shared" ca="1" si="73"/>
        <v>108.33553460155308</v>
      </c>
      <c r="Y128" s="9">
        <f t="shared" ca="1" si="74"/>
        <v>108.58720827748887</v>
      </c>
      <c r="Z128" s="9">
        <f t="shared" ca="1" si="75"/>
        <v>114.70756109173141</v>
      </c>
      <c r="AA128" s="9">
        <f t="shared" ca="1" si="76"/>
        <v>102.87397319247005</v>
      </c>
      <c r="AB128" s="9">
        <f t="shared" ca="1" si="77"/>
        <v>101.58638287022927</v>
      </c>
      <c r="AC128" s="9">
        <f t="shared" ca="1" si="78"/>
        <v>94.679817328778384</v>
      </c>
      <c r="AD128" s="9">
        <f t="shared" ca="1" si="79"/>
        <v>93.38350490801885</v>
      </c>
      <c r="AE128" s="9">
        <f t="shared" ca="1" si="80"/>
        <v>91.341046068640438</v>
      </c>
      <c r="AF128" s="9">
        <f t="shared" ca="1" si="81"/>
        <v>85.535596422343346</v>
      </c>
      <c r="AG128" s="9">
        <f t="shared" ca="1" si="81"/>
        <v>89.484776718746232</v>
      </c>
      <c r="AH128" s="9">
        <f t="shared" ca="1" si="81"/>
        <v>86.572108421243556</v>
      </c>
    </row>
    <row r="129" spans="1:34" x14ac:dyDescent="0.3">
      <c r="A129" s="41" t="str">
        <f t="shared" si="50"/>
        <v>WAT</v>
      </c>
      <c r="B129" s="9">
        <f t="shared" ca="1" si="51"/>
        <v>104.38927592791113</v>
      </c>
      <c r="C129" s="9">
        <f t="shared" ca="1" si="52"/>
        <v>109.71471749670214</v>
      </c>
      <c r="D129" s="9">
        <f t="shared" ca="1" si="53"/>
        <v>102.45898911563732</v>
      </c>
      <c r="E129" s="9">
        <f t="shared" ca="1" si="54"/>
        <v>106.98205375613416</v>
      </c>
      <c r="F129" s="9">
        <f t="shared" ca="1" si="55"/>
        <v>106.78795984142062</v>
      </c>
      <c r="G129" s="9">
        <f t="shared" ca="1" si="56"/>
        <v>111.91581077828091</v>
      </c>
      <c r="H129" s="9">
        <f t="shared" ca="1" si="57"/>
        <v>95.096622774252751</v>
      </c>
      <c r="I129" s="9">
        <f t="shared" ca="1" si="58"/>
        <v>88.786558090898311</v>
      </c>
      <c r="J129" s="9">
        <f t="shared" ca="1" si="59"/>
        <v>94.844633253549986</v>
      </c>
      <c r="K129" s="9">
        <f t="shared" ca="1" si="60"/>
        <v>98.180686906453616</v>
      </c>
      <c r="L129" s="9">
        <f t="shared" ca="1" si="61"/>
        <v>96.531919718091558</v>
      </c>
      <c r="M129" s="9">
        <f t="shared" ca="1" si="62"/>
        <v>103.23594548221739</v>
      </c>
      <c r="N129" s="9">
        <f t="shared" ca="1" si="63"/>
        <v>106.75230390359997</v>
      </c>
      <c r="O129" s="9">
        <f t="shared" ca="1" si="64"/>
        <v>109.16002293671288</v>
      </c>
      <c r="P129" s="9">
        <f t="shared" ca="1" si="65"/>
        <v>104.15543076498547</v>
      </c>
      <c r="Q129" s="9">
        <f t="shared" ca="1" si="66"/>
        <v>98.416709116938435</v>
      </c>
      <c r="R129" s="9">
        <f t="shared" ca="1" si="67"/>
        <v>102.69631719887867</v>
      </c>
      <c r="S129" s="9">
        <f t="shared" ca="1" si="68"/>
        <v>91.93283775780732</v>
      </c>
      <c r="T129" s="9">
        <f t="shared" ca="1" si="69"/>
        <v>90.749233813231385</v>
      </c>
      <c r="U129" s="9">
        <f t="shared" ca="1" si="70"/>
        <v>91.605694781112277</v>
      </c>
      <c r="V129" s="9">
        <f t="shared" ca="1" si="71"/>
        <v>95.021815087837922</v>
      </c>
      <c r="W129" s="9">
        <f t="shared" ca="1" si="72"/>
        <v>101.05827813053578</v>
      </c>
      <c r="X129" s="9">
        <f t="shared" ca="1" si="73"/>
        <v>107.55759120299037</v>
      </c>
      <c r="Y129" s="9">
        <f t="shared" ca="1" si="74"/>
        <v>105.14683367757915</v>
      </c>
      <c r="Z129" s="9">
        <f t="shared" ca="1" si="75"/>
        <v>106.08683102653168</v>
      </c>
      <c r="AA129" s="9">
        <f t="shared" ca="1" si="76"/>
        <v>105.70252086602295</v>
      </c>
      <c r="AB129" s="9">
        <f t="shared" ca="1" si="77"/>
        <v>103.90350468760606</v>
      </c>
      <c r="AC129" s="9">
        <f t="shared" ca="1" si="78"/>
        <v>105.23126413409609</v>
      </c>
      <c r="AD129" s="9">
        <f t="shared" ca="1" si="79"/>
        <v>95.980300914831403</v>
      </c>
      <c r="AE129" s="9">
        <f t="shared" ca="1" si="80"/>
        <v>93.37091784452366</v>
      </c>
      <c r="AF129" s="9">
        <f t="shared" ca="1" si="81"/>
        <v>92.45407992369546</v>
      </c>
      <c r="AG129" s="9">
        <f t="shared" ca="1" si="81"/>
        <v>102.09392439037508</v>
      </c>
      <c r="AH129" s="9">
        <f t="shared" ca="1" si="81"/>
        <v>103.71301465234484</v>
      </c>
    </row>
    <row r="130" spans="1:34" x14ac:dyDescent="0.3">
      <c r="A130" s="41" t="str">
        <f t="shared" si="50"/>
        <v>WHU</v>
      </c>
      <c r="B130" s="9">
        <f t="shared" ca="1" si="51"/>
        <v>104.32047739739939</v>
      </c>
      <c r="C130" s="9">
        <f t="shared" ca="1" si="52"/>
        <v>93.310973722731902</v>
      </c>
      <c r="D130" s="9">
        <f t="shared" ca="1" si="53"/>
        <v>86.458278181670721</v>
      </c>
      <c r="E130" s="9">
        <f t="shared" ca="1" si="54"/>
        <v>90.699505192154518</v>
      </c>
      <c r="F130" s="9">
        <f t="shared" ca="1" si="55"/>
        <v>91.55463950043567</v>
      </c>
      <c r="G130" s="9">
        <f t="shared" ca="1" si="56"/>
        <v>84.744997810384433</v>
      </c>
      <c r="H130" s="9">
        <f t="shared" ca="1" si="57"/>
        <v>82.745954350939869</v>
      </c>
      <c r="I130" s="9">
        <f t="shared" ca="1" si="58"/>
        <v>83.141551979464111</v>
      </c>
      <c r="J130" s="9">
        <f t="shared" ca="1" si="59"/>
        <v>96.081694971351851</v>
      </c>
      <c r="K130" s="9">
        <f t="shared" ca="1" si="60"/>
        <v>95.5223364796732</v>
      </c>
      <c r="L130" s="9">
        <f t="shared" ca="1" si="61"/>
        <v>96.746052686811652</v>
      </c>
      <c r="M130" s="9">
        <f t="shared" ca="1" si="62"/>
        <v>105.5321549781291</v>
      </c>
      <c r="N130" s="9">
        <f t="shared" ca="1" si="63"/>
        <v>110.6618088425958</v>
      </c>
      <c r="O130" s="9">
        <f t="shared" ca="1" si="64"/>
        <v>108.2510513171846</v>
      </c>
      <c r="P130" s="9">
        <f t="shared" ca="1" si="65"/>
        <v>102.71561247904613</v>
      </c>
      <c r="Q130" s="9">
        <f t="shared" ca="1" si="66"/>
        <v>95.284917534610713</v>
      </c>
      <c r="R130" s="9">
        <f t="shared" ca="1" si="67"/>
        <v>96.855225566616937</v>
      </c>
      <c r="S130" s="9">
        <f t="shared" ca="1" si="68"/>
        <v>94.447635610990844</v>
      </c>
      <c r="T130" s="9">
        <f t="shared" ca="1" si="69"/>
        <v>94.983356607342856</v>
      </c>
      <c r="U130" s="9">
        <f t="shared" ca="1" si="70"/>
        <v>96.47292898629604</v>
      </c>
      <c r="V130" s="9">
        <f t="shared" ca="1" si="71"/>
        <v>110.01936516456506</v>
      </c>
      <c r="W130" s="9">
        <f t="shared" ca="1" si="72"/>
        <v>123.80928312773885</v>
      </c>
      <c r="X130" s="9">
        <f t="shared" ca="1" si="73"/>
        <v>123.68584600782718</v>
      </c>
      <c r="Y130" s="9">
        <f t="shared" ca="1" si="74"/>
        <v>124.32503818200435</v>
      </c>
      <c r="Z130" s="9">
        <f t="shared" ca="1" si="75"/>
        <v>118.58631653395734</v>
      </c>
      <c r="AA130" s="9">
        <f t="shared" ca="1" si="76"/>
        <v>122.81088446779405</v>
      </c>
      <c r="AB130" s="9">
        <f t="shared" ca="1" si="77"/>
        <v>110.5944035231858</v>
      </c>
      <c r="AC130" s="9">
        <f t="shared" ca="1" si="78"/>
        <v>96.998579474725531</v>
      </c>
      <c r="AD130" s="9">
        <f t="shared" ca="1" si="79"/>
        <v>94.71429756152429</v>
      </c>
      <c r="AE130" s="9">
        <f t="shared" ca="1" si="80"/>
        <v>92.173480264900363</v>
      </c>
      <c r="AF130" s="9">
        <f t="shared" ca="1" si="81"/>
        <v>89.161042385877934</v>
      </c>
      <c r="AG130" s="9">
        <f t="shared" ca="1" si="81"/>
        <v>92.79483743343242</v>
      </c>
      <c r="AH130" s="9">
        <f t="shared" ca="1" si="81"/>
        <v>87.496753280357964</v>
      </c>
    </row>
    <row r="131" spans="1:34" x14ac:dyDescent="0.3">
      <c r="A131" s="41" t="str">
        <f t="shared" si="50"/>
        <v>WOL</v>
      </c>
      <c r="B131" s="9">
        <f t="shared" ca="1" si="51"/>
        <v>103.51037954294056</v>
      </c>
      <c r="C131" s="9">
        <f t="shared" ca="1" si="52"/>
        <v>94.759220015871108</v>
      </c>
      <c r="D131" s="9">
        <f t="shared" ca="1" si="53"/>
        <v>108.06204959851671</v>
      </c>
      <c r="E131" s="9">
        <f t="shared" ca="1" si="54"/>
        <v>110.34633151171795</v>
      </c>
      <c r="F131" s="9">
        <f t="shared" ca="1" si="55"/>
        <v>102.55037199031743</v>
      </c>
      <c r="G131" s="9">
        <f t="shared" ca="1" si="56"/>
        <v>100.48848222752146</v>
      </c>
      <c r="H131" s="9">
        <f t="shared" ca="1" si="57"/>
        <v>101.66060927680375</v>
      </c>
      <c r="I131" s="9">
        <f t="shared" ca="1" si="58"/>
        <v>103.37673473506662</v>
      </c>
      <c r="J131" s="9">
        <f t="shared" ca="1" si="59"/>
        <v>84.808686646459606</v>
      </c>
      <c r="K131" s="9">
        <f t="shared" ca="1" si="60"/>
        <v>83.210531141161695</v>
      </c>
      <c r="L131" s="9">
        <f t="shared" ca="1" si="61"/>
        <v>88.220365579147298</v>
      </c>
      <c r="M131" s="9">
        <f t="shared" ca="1" si="62"/>
        <v>86.222801664997704</v>
      </c>
      <c r="N131" s="9">
        <f t="shared" ca="1" si="63"/>
        <v>86.918178758652274</v>
      </c>
      <c r="O131" s="9">
        <f t="shared" ca="1" si="64"/>
        <v>97.92768243331976</v>
      </c>
      <c r="P131" s="9">
        <f t="shared" ca="1" si="65"/>
        <v>110.9832753414443</v>
      </c>
      <c r="Q131" s="9">
        <f t="shared" ca="1" si="66"/>
        <v>112.92534509809025</v>
      </c>
      <c r="R131" s="9">
        <f t="shared" ca="1" si="67"/>
        <v>105.72771467177461</v>
      </c>
      <c r="S131" s="9">
        <f t="shared" ca="1" si="68"/>
        <v>109.49367636737308</v>
      </c>
      <c r="T131" s="9">
        <f t="shared" ca="1" si="69"/>
        <v>116.14064519377779</v>
      </c>
      <c r="U131" s="9">
        <f t="shared" ca="1" si="70"/>
        <v>112.46391698256774</v>
      </c>
      <c r="V131" s="9">
        <f t="shared" ca="1" si="71"/>
        <v>104.42993598478115</v>
      </c>
      <c r="W131" s="9">
        <f t="shared" ca="1" si="72"/>
        <v>100.56030030591899</v>
      </c>
      <c r="X131" s="9">
        <f t="shared" ca="1" si="73"/>
        <v>108.88382368901665</v>
      </c>
      <c r="Y131" s="9">
        <f t="shared" ca="1" si="74"/>
        <v>104.19667684696016</v>
      </c>
      <c r="Z131" s="9">
        <f t="shared" ca="1" si="75"/>
        <v>99.905621925486386</v>
      </c>
      <c r="AA131" s="9">
        <f t="shared" ca="1" si="76"/>
        <v>89.942005568450782</v>
      </c>
      <c r="AB131" s="9">
        <f t="shared" ca="1" si="77"/>
        <v>89.002008219498251</v>
      </c>
      <c r="AC131" s="9">
        <f t="shared" ca="1" si="78"/>
        <v>91.080858734917854</v>
      </c>
      <c r="AD131" s="9">
        <f t="shared" ca="1" si="79"/>
        <v>88.279386719630622</v>
      </c>
      <c r="AE131" s="9">
        <f t="shared" ca="1" si="80"/>
        <v>90.558943606061007</v>
      </c>
      <c r="AF131" s="9">
        <f t="shared" ca="1" si="81"/>
        <v>89.720344663068076</v>
      </c>
      <c r="AG131" s="9">
        <f t="shared" ca="1" si="81"/>
        <v>88.071577474706018</v>
      </c>
      <c r="AH131" s="9">
        <f t="shared" ca="1" si="81"/>
        <v>94.547013661796996</v>
      </c>
    </row>
  </sheetData>
  <sortState ref="AY24:BA43">
    <sortCondition ref="BA24:BA43"/>
  </sortState>
  <conditionalFormatting sqref="B90">
    <cfRule type="cellIs" dxfId="155" priority="87" operator="lessThan">
      <formula>1.15</formula>
    </cfRule>
    <cfRule type="cellIs" dxfId="154" priority="88" operator="greaterThanOrEqual">
      <formula>1.6</formula>
    </cfRule>
  </conditionalFormatting>
  <conditionalFormatting sqref="B112">
    <cfRule type="cellIs" dxfId="153" priority="79" operator="greaterThanOrEqual">
      <formula>105</formula>
    </cfRule>
    <cfRule type="cellIs" dxfId="152" priority="80" operator="lessThanOrEqual">
      <formula>95</formula>
    </cfRule>
  </conditionalFormatting>
  <conditionalFormatting sqref="C90:AA90">
    <cfRule type="cellIs" dxfId="151" priority="71" operator="lessThan">
      <formula>1.15</formula>
    </cfRule>
    <cfRule type="cellIs" dxfId="150" priority="72" operator="greaterThanOrEqual">
      <formula>1.6</formula>
    </cfRule>
  </conditionalFormatting>
  <conditionalFormatting sqref="B91:B109">
    <cfRule type="cellIs" dxfId="149" priority="69" operator="lessThan">
      <formula>1.15</formula>
    </cfRule>
    <cfRule type="cellIs" dxfId="148" priority="70" operator="greaterThanOrEqual">
      <formula>1.6</formula>
    </cfRule>
  </conditionalFormatting>
  <conditionalFormatting sqref="C91:AA109">
    <cfRule type="cellIs" dxfId="147" priority="67" operator="lessThan">
      <formula>1.15</formula>
    </cfRule>
    <cfRule type="cellIs" dxfId="146" priority="68" operator="greaterThanOrEqual">
      <formula>1.6</formula>
    </cfRule>
  </conditionalFormatting>
  <conditionalFormatting sqref="C112:AA112">
    <cfRule type="cellIs" dxfId="145" priority="65" operator="greaterThanOrEqual">
      <formula>105</formula>
    </cfRule>
    <cfRule type="cellIs" dxfId="144" priority="66" operator="lessThanOrEqual">
      <formula>95</formula>
    </cfRule>
  </conditionalFormatting>
  <conditionalFormatting sqref="B113:B131">
    <cfRule type="cellIs" dxfId="143" priority="63" operator="greaterThanOrEqual">
      <formula>105</formula>
    </cfRule>
    <cfRule type="cellIs" dxfId="142" priority="64" operator="lessThanOrEqual">
      <formula>95</formula>
    </cfRule>
  </conditionalFormatting>
  <conditionalFormatting sqref="C113:AA131">
    <cfRule type="cellIs" dxfId="141" priority="61" operator="greaterThanOrEqual">
      <formula>105</formula>
    </cfRule>
    <cfRule type="cellIs" dxfId="140" priority="62" operator="lessThanOrEqual">
      <formula>95</formula>
    </cfRule>
  </conditionalFormatting>
  <conditionalFormatting sqref="AB112:AF112">
    <cfRule type="cellIs" dxfId="139" priority="23" operator="greaterThanOrEqual">
      <formula>105</formula>
    </cfRule>
    <cfRule type="cellIs" dxfId="138" priority="24" operator="lessThanOrEqual">
      <formula>95</formula>
    </cfRule>
  </conditionalFormatting>
  <conditionalFormatting sqref="AB113:AF131">
    <cfRule type="cellIs" dxfId="137" priority="21" operator="greaterThanOrEqual">
      <formula>105</formula>
    </cfRule>
    <cfRule type="cellIs" dxfId="136" priority="22" operator="lessThanOrEqual">
      <formula>95</formula>
    </cfRule>
  </conditionalFormatting>
  <conditionalFormatting sqref="AB90:AF90">
    <cfRule type="cellIs" dxfId="135" priority="19" operator="lessThan">
      <formula>1.15</formula>
    </cfRule>
    <cfRule type="cellIs" dxfId="134" priority="20" operator="greaterThanOrEqual">
      <formula>1.6</formula>
    </cfRule>
  </conditionalFormatting>
  <conditionalFormatting sqref="AB91:AF109">
    <cfRule type="cellIs" dxfId="133" priority="17" operator="lessThan">
      <formula>1.15</formula>
    </cfRule>
    <cfRule type="cellIs" dxfId="132" priority="18" operator="greaterThanOrEqual">
      <formula>1.6</formula>
    </cfRule>
  </conditionalFormatting>
  <conditionalFormatting sqref="AG90">
    <cfRule type="cellIs" dxfId="131" priority="15" operator="lessThan">
      <formula>1.15</formula>
    </cfRule>
    <cfRule type="cellIs" dxfId="130" priority="16" operator="greaterThanOrEqual">
      <formula>1.6</formula>
    </cfRule>
  </conditionalFormatting>
  <conditionalFormatting sqref="AG91:AG109">
    <cfRule type="cellIs" dxfId="129" priority="13" operator="lessThan">
      <formula>1.15</formula>
    </cfRule>
    <cfRule type="cellIs" dxfId="128" priority="14" operator="greaterThanOrEqual">
      <formula>1.6</formula>
    </cfRule>
  </conditionalFormatting>
  <conditionalFormatting sqref="AH90">
    <cfRule type="cellIs" dxfId="127" priority="11" operator="lessThan">
      <formula>1.15</formula>
    </cfRule>
    <cfRule type="cellIs" dxfId="126" priority="12" operator="greaterThanOrEqual">
      <formula>1.6</formula>
    </cfRule>
  </conditionalFormatting>
  <conditionalFormatting sqref="AH91:AH109">
    <cfRule type="cellIs" dxfId="125" priority="9" operator="lessThan">
      <formula>1.15</formula>
    </cfRule>
    <cfRule type="cellIs" dxfId="124" priority="10" operator="greaterThanOrEqual">
      <formula>1.6</formula>
    </cfRule>
  </conditionalFormatting>
  <conditionalFormatting sqref="AG112">
    <cfRule type="cellIs" dxfId="123" priority="7" operator="greaterThanOrEqual">
      <formula>105</formula>
    </cfRule>
    <cfRule type="cellIs" dxfId="122" priority="8" operator="lessThanOrEqual">
      <formula>95</formula>
    </cfRule>
  </conditionalFormatting>
  <conditionalFormatting sqref="AG113:AG131">
    <cfRule type="cellIs" dxfId="121" priority="5" operator="greaterThanOrEqual">
      <formula>105</formula>
    </cfRule>
    <cfRule type="cellIs" dxfId="120" priority="6" operator="lessThanOrEqual">
      <formula>95</formula>
    </cfRule>
  </conditionalFormatting>
  <conditionalFormatting sqref="AH112">
    <cfRule type="cellIs" dxfId="119" priority="3" operator="greaterThanOrEqual">
      <formula>105</formula>
    </cfRule>
    <cfRule type="cellIs" dxfId="118" priority="4" operator="lessThanOrEqual">
      <formula>95</formula>
    </cfRule>
  </conditionalFormatting>
  <conditionalFormatting sqref="AH113:AH131">
    <cfRule type="cellIs" dxfId="117" priority="1" operator="greaterThanOrEqual">
      <formula>105</formula>
    </cfRule>
    <cfRule type="cellIs" dxfId="116" priority="2" operator="lessThanOrEqual">
      <formula>95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M21"/>
  <sheetViews>
    <sheetView workbookViewId="0">
      <selection activeCell="P13" sqref="P13"/>
    </sheetView>
  </sheetViews>
  <sheetFormatPr defaultColWidth="9.109375" defaultRowHeight="10.199999999999999" x14ac:dyDescent="0.2"/>
  <cols>
    <col min="1" max="1" width="4.88671875" style="24" bestFit="1" customWidth="1"/>
    <col min="2" max="2" width="6.109375" style="24" customWidth="1"/>
    <col min="3" max="3" width="5.6640625" style="24" customWidth="1"/>
    <col min="4" max="4" width="6.109375" style="24" customWidth="1"/>
    <col min="5" max="5" width="5.6640625" style="24" customWidth="1"/>
    <col min="6" max="6" width="6.109375" style="24" bestFit="1" customWidth="1"/>
    <col min="7" max="7" width="5.6640625" style="24" bestFit="1" customWidth="1"/>
    <col min="8" max="8" width="5.5546875" style="24" bestFit="1" customWidth="1"/>
    <col min="9" max="9" width="6.109375" style="24" bestFit="1" customWidth="1"/>
    <col min="10" max="10" width="5.6640625" style="24" bestFit="1" customWidth="1"/>
    <col min="11" max="11" width="6.109375" style="24" bestFit="1" customWidth="1"/>
    <col min="12" max="12" width="5.6640625" style="24" bestFit="1" customWidth="1"/>
    <col min="13" max="14" width="6.109375" style="24" bestFit="1" customWidth="1"/>
    <col min="15" max="16" width="5.6640625" style="24" bestFit="1" customWidth="1"/>
    <col min="17" max="17" width="6.109375" style="24" bestFit="1" customWidth="1"/>
    <col min="18" max="18" width="5.6640625" style="24" bestFit="1" customWidth="1"/>
    <col min="19" max="20" width="6.109375" style="24" customWidth="1"/>
    <col min="21" max="22" width="5.6640625" style="24" customWidth="1"/>
    <col min="23" max="23" width="6.109375" style="24" customWidth="1"/>
    <col min="24" max="24" width="5.6640625" style="24" customWidth="1"/>
    <col min="25" max="25" width="6.109375" style="24" customWidth="1"/>
    <col min="26" max="26" width="5.6640625" style="24" customWidth="1"/>
    <col min="27" max="28" width="6.109375" style="24" customWidth="1"/>
    <col min="29" max="29" width="5.6640625" style="24" customWidth="1"/>
    <col min="30" max="30" width="6.109375" style="24" customWidth="1"/>
    <col min="31" max="31" width="5.6640625" style="24" customWidth="1"/>
    <col min="32" max="32" width="6.109375" style="24" customWidth="1"/>
    <col min="33" max="33" width="5.6640625" style="24" customWidth="1"/>
    <col min="34" max="34" width="6.109375" style="24" customWidth="1"/>
    <col min="35" max="35" width="5.6640625" style="24" customWidth="1"/>
    <col min="36" max="36" width="6.109375" style="24" customWidth="1"/>
    <col min="37" max="37" width="5.6640625" style="24" customWidth="1"/>
    <col min="38" max="38" width="6.109375" style="24" customWidth="1"/>
    <col min="39" max="39" width="5.5546875" style="24" customWidth="1"/>
    <col min="40" max="40" width="9.109375" style="24" customWidth="1"/>
    <col min="41" max="16384" width="9.109375" style="24"/>
  </cols>
  <sheetData>
    <row r="1" spans="1:39" x14ac:dyDescent="0.2">
      <c r="A1" s="23" t="s">
        <v>0</v>
      </c>
      <c r="B1" s="23">
        <v>1</v>
      </c>
      <c r="C1" s="23">
        <v>2</v>
      </c>
      <c r="D1" s="23">
        <v>3</v>
      </c>
      <c r="E1" s="23">
        <v>4</v>
      </c>
      <c r="F1" s="23">
        <v>5</v>
      </c>
      <c r="G1" s="23">
        <v>6</v>
      </c>
      <c r="H1" s="23">
        <v>7</v>
      </c>
      <c r="I1" s="23">
        <v>8</v>
      </c>
      <c r="J1" s="23">
        <v>9</v>
      </c>
      <c r="K1" s="23">
        <v>10</v>
      </c>
      <c r="L1" s="23">
        <v>11</v>
      </c>
      <c r="M1" s="23">
        <v>12</v>
      </c>
      <c r="N1" s="23">
        <v>13</v>
      </c>
      <c r="O1" s="23">
        <v>14</v>
      </c>
      <c r="P1" s="23">
        <v>15</v>
      </c>
      <c r="Q1" s="23">
        <v>16</v>
      </c>
      <c r="R1" s="23">
        <v>17</v>
      </c>
      <c r="S1" s="23">
        <v>18</v>
      </c>
      <c r="T1" s="23">
        <v>19</v>
      </c>
      <c r="U1" s="23">
        <v>20</v>
      </c>
      <c r="V1" s="23">
        <v>21</v>
      </c>
      <c r="W1" s="23">
        <v>22</v>
      </c>
      <c r="X1" s="23">
        <v>23</v>
      </c>
      <c r="Y1" s="23">
        <v>24</v>
      </c>
      <c r="Z1" s="23">
        <v>25</v>
      </c>
      <c r="AA1" s="23">
        <v>26</v>
      </c>
      <c r="AB1" s="23">
        <v>27</v>
      </c>
      <c r="AC1" s="23">
        <v>28</v>
      </c>
      <c r="AD1" s="23">
        <v>29</v>
      </c>
      <c r="AE1" s="23">
        <v>30</v>
      </c>
      <c r="AF1" s="23">
        <v>31</v>
      </c>
      <c r="AG1" s="23">
        <v>32</v>
      </c>
      <c r="AH1" s="23">
        <v>33</v>
      </c>
      <c r="AI1" s="23">
        <v>34</v>
      </c>
      <c r="AJ1" s="23">
        <v>35</v>
      </c>
      <c r="AK1" s="23">
        <v>36</v>
      </c>
      <c r="AL1" s="23">
        <v>37</v>
      </c>
      <c r="AM1" s="23">
        <v>38</v>
      </c>
    </row>
    <row r="2" spans="1:39" x14ac:dyDescent="0.2">
      <c r="A2" s="23" t="s">
        <v>5</v>
      </c>
      <c r="B2" s="25" t="s">
        <v>81</v>
      </c>
      <c r="C2" s="25" t="s">
        <v>61</v>
      </c>
      <c r="D2" s="25" t="s">
        <v>22</v>
      </c>
      <c r="E2" s="25" t="s">
        <v>3</v>
      </c>
      <c r="F2" s="25" t="s">
        <v>70</v>
      </c>
      <c r="G2" s="25" t="s">
        <v>111</v>
      </c>
      <c r="H2" s="25" t="s">
        <v>72</v>
      </c>
      <c r="I2" s="25" t="s">
        <v>73</v>
      </c>
      <c r="J2" s="25" t="s">
        <v>114</v>
      </c>
      <c r="K2" s="25" t="s">
        <v>53</v>
      </c>
      <c r="L2" s="25" t="s">
        <v>89</v>
      </c>
      <c r="M2" s="25" t="s">
        <v>60</v>
      </c>
      <c r="N2" s="25" t="s">
        <v>10</v>
      </c>
      <c r="O2" s="25" t="s">
        <v>115</v>
      </c>
      <c r="P2" s="25" t="s">
        <v>121</v>
      </c>
      <c r="Q2" s="25" t="s">
        <v>80</v>
      </c>
      <c r="R2" s="25" t="s">
        <v>1</v>
      </c>
      <c r="S2" s="25" t="s">
        <v>23</v>
      </c>
      <c r="T2" s="25" t="s">
        <v>74</v>
      </c>
      <c r="U2" s="25" t="s">
        <v>7</v>
      </c>
      <c r="V2" s="25" t="s">
        <v>6</v>
      </c>
      <c r="W2" s="25" t="s">
        <v>55</v>
      </c>
      <c r="X2" s="25" t="s">
        <v>112</v>
      </c>
      <c r="Y2" s="25" t="s">
        <v>24</v>
      </c>
      <c r="Z2" s="25" t="s">
        <v>76</v>
      </c>
      <c r="AA2" s="25" t="s">
        <v>2</v>
      </c>
      <c r="AB2" s="25" t="s">
        <v>4</v>
      </c>
      <c r="AC2" s="25" t="s">
        <v>75</v>
      </c>
      <c r="AD2" s="25" t="s">
        <v>63</v>
      </c>
      <c r="AE2" s="25" t="s">
        <v>122</v>
      </c>
      <c r="AF2" s="25" t="s">
        <v>54</v>
      </c>
      <c r="AG2" s="25" t="s">
        <v>113</v>
      </c>
      <c r="AH2" s="25" t="s">
        <v>90</v>
      </c>
      <c r="AI2" s="25" t="s">
        <v>62</v>
      </c>
      <c r="AJ2" s="25" t="s">
        <v>25</v>
      </c>
      <c r="AK2" s="25" t="s">
        <v>8</v>
      </c>
      <c r="AL2" s="25" t="s">
        <v>116</v>
      </c>
      <c r="AM2" s="25" t="s">
        <v>71</v>
      </c>
    </row>
    <row r="3" spans="1:39" x14ac:dyDescent="0.2">
      <c r="A3" s="23" t="s">
        <v>111</v>
      </c>
      <c r="B3" s="25" t="s">
        <v>25</v>
      </c>
      <c r="C3" s="25" t="s">
        <v>73</v>
      </c>
      <c r="D3" s="25" t="s">
        <v>4</v>
      </c>
      <c r="E3" s="25" t="s">
        <v>55</v>
      </c>
      <c r="F3" s="25" t="s">
        <v>63</v>
      </c>
      <c r="G3" s="25" t="s">
        <v>26</v>
      </c>
      <c r="H3" s="25" t="s">
        <v>61</v>
      </c>
      <c r="I3" s="25" t="s">
        <v>115</v>
      </c>
      <c r="J3" s="25" t="s">
        <v>121</v>
      </c>
      <c r="K3" s="25" t="s">
        <v>75</v>
      </c>
      <c r="L3" s="25" t="s">
        <v>8</v>
      </c>
      <c r="M3" s="25" t="s">
        <v>90</v>
      </c>
      <c r="N3" s="25" t="s">
        <v>2</v>
      </c>
      <c r="O3" s="25" t="s">
        <v>72</v>
      </c>
      <c r="P3" s="25" t="s">
        <v>24</v>
      </c>
      <c r="Q3" s="25" t="s">
        <v>62</v>
      </c>
      <c r="R3" s="25" t="s">
        <v>114</v>
      </c>
      <c r="S3" s="25" t="s">
        <v>10</v>
      </c>
      <c r="T3" s="25" t="s">
        <v>113</v>
      </c>
      <c r="U3" s="25" t="s">
        <v>70</v>
      </c>
      <c r="V3" s="25" t="s">
        <v>76</v>
      </c>
      <c r="W3" s="25" t="s">
        <v>1</v>
      </c>
      <c r="X3" s="25" t="s">
        <v>122</v>
      </c>
      <c r="Y3" s="25" t="s">
        <v>71</v>
      </c>
      <c r="Z3" s="25" t="s">
        <v>74</v>
      </c>
      <c r="AA3" s="25" t="s">
        <v>3</v>
      </c>
      <c r="AB3" s="25" t="s">
        <v>54</v>
      </c>
      <c r="AC3" s="25" t="s">
        <v>112</v>
      </c>
      <c r="AD3" s="25" t="s">
        <v>60</v>
      </c>
      <c r="AE3" s="25" t="s">
        <v>7</v>
      </c>
      <c r="AF3" s="25" t="s">
        <v>81</v>
      </c>
      <c r="AG3" s="25" t="s">
        <v>89</v>
      </c>
      <c r="AH3" s="25" t="s">
        <v>22</v>
      </c>
      <c r="AI3" s="25" t="s">
        <v>6</v>
      </c>
      <c r="AJ3" s="25" t="s">
        <v>53</v>
      </c>
      <c r="AK3" s="25" t="s">
        <v>23</v>
      </c>
      <c r="AL3" s="25" t="s">
        <v>5</v>
      </c>
      <c r="AM3" s="25" t="s">
        <v>80</v>
      </c>
    </row>
    <row r="4" spans="1:39" x14ac:dyDescent="0.2">
      <c r="A4" s="23" t="s">
        <v>73</v>
      </c>
      <c r="B4" s="25" t="s">
        <v>112</v>
      </c>
      <c r="C4" s="25" t="s">
        <v>116</v>
      </c>
      <c r="D4" s="25" t="s">
        <v>1</v>
      </c>
      <c r="E4" s="25" t="s">
        <v>60</v>
      </c>
      <c r="F4" s="25" t="s">
        <v>4</v>
      </c>
      <c r="G4" s="25" t="s">
        <v>54</v>
      </c>
      <c r="H4" s="25" t="s">
        <v>63</v>
      </c>
      <c r="I4" s="25" t="s">
        <v>26</v>
      </c>
      <c r="J4" s="25" t="s">
        <v>113</v>
      </c>
      <c r="K4" s="25" t="s">
        <v>70</v>
      </c>
      <c r="L4" s="25" t="s">
        <v>6</v>
      </c>
      <c r="M4" s="25" t="s">
        <v>81</v>
      </c>
      <c r="N4" s="25" t="s">
        <v>89</v>
      </c>
      <c r="O4" s="25" t="s">
        <v>25</v>
      </c>
      <c r="P4" s="25" t="s">
        <v>55</v>
      </c>
      <c r="Q4" s="25" t="s">
        <v>8</v>
      </c>
      <c r="R4" s="25" t="s">
        <v>24</v>
      </c>
      <c r="S4" s="25" t="s">
        <v>61</v>
      </c>
      <c r="T4" s="25" t="s">
        <v>5</v>
      </c>
      <c r="U4" s="25" t="s">
        <v>122</v>
      </c>
      <c r="V4" s="25" t="s">
        <v>80</v>
      </c>
      <c r="W4" s="25" t="s">
        <v>71</v>
      </c>
      <c r="X4" s="25" t="s">
        <v>115</v>
      </c>
      <c r="Y4" s="25" t="s">
        <v>121</v>
      </c>
      <c r="Z4" s="25" t="s">
        <v>111</v>
      </c>
      <c r="AA4" s="25" t="s">
        <v>114</v>
      </c>
      <c r="AB4" s="25" t="s">
        <v>76</v>
      </c>
      <c r="AC4" s="25" t="s">
        <v>7</v>
      </c>
      <c r="AD4" s="25" t="s">
        <v>22</v>
      </c>
      <c r="AE4" s="25" t="s">
        <v>53</v>
      </c>
      <c r="AF4" s="25" t="s">
        <v>90</v>
      </c>
      <c r="AG4" s="25" t="s">
        <v>2</v>
      </c>
      <c r="AH4" s="25" t="s">
        <v>72</v>
      </c>
      <c r="AI4" s="25" t="s">
        <v>3</v>
      </c>
      <c r="AJ4" s="25" t="s">
        <v>62</v>
      </c>
      <c r="AK4" s="25" t="s">
        <v>75</v>
      </c>
      <c r="AL4" s="25" t="s">
        <v>10</v>
      </c>
      <c r="AM4" s="25" t="s">
        <v>23</v>
      </c>
    </row>
    <row r="5" spans="1:39" x14ac:dyDescent="0.2">
      <c r="A5" s="23" t="s">
        <v>121</v>
      </c>
      <c r="B5" s="25" t="s">
        <v>70</v>
      </c>
      <c r="C5" s="25" t="s">
        <v>63</v>
      </c>
      <c r="D5" s="25" t="s">
        <v>10</v>
      </c>
      <c r="E5" s="25" t="s">
        <v>75</v>
      </c>
      <c r="F5" s="25" t="s">
        <v>61</v>
      </c>
      <c r="G5" s="25" t="s">
        <v>81</v>
      </c>
      <c r="H5" s="25" t="s">
        <v>24</v>
      </c>
      <c r="I5" s="25" t="s">
        <v>3</v>
      </c>
      <c r="J5" s="25" t="s">
        <v>116</v>
      </c>
      <c r="K5" s="25" t="s">
        <v>4</v>
      </c>
      <c r="L5" s="25" t="s">
        <v>113</v>
      </c>
      <c r="M5" s="25" t="s">
        <v>72</v>
      </c>
      <c r="N5" s="25" t="s">
        <v>62</v>
      </c>
      <c r="O5" s="25" t="s">
        <v>22</v>
      </c>
      <c r="P5" s="25" t="s">
        <v>26</v>
      </c>
      <c r="Q5" s="25" t="s">
        <v>89</v>
      </c>
      <c r="R5" s="25" t="s">
        <v>55</v>
      </c>
      <c r="S5" s="25" t="s">
        <v>112</v>
      </c>
      <c r="T5" s="25" t="s">
        <v>25</v>
      </c>
      <c r="U5" s="25" t="s">
        <v>73</v>
      </c>
      <c r="V5" s="25" t="s">
        <v>7</v>
      </c>
      <c r="W5" s="25" t="s">
        <v>23</v>
      </c>
      <c r="X5" s="25" t="s">
        <v>111</v>
      </c>
      <c r="Y5" s="25" t="s">
        <v>74</v>
      </c>
      <c r="Z5" s="25" t="s">
        <v>80</v>
      </c>
      <c r="AA5" s="25" t="s">
        <v>71</v>
      </c>
      <c r="AB5" s="25" t="s">
        <v>114</v>
      </c>
      <c r="AC5" s="25" t="s">
        <v>53</v>
      </c>
      <c r="AD5" s="25" t="s">
        <v>90</v>
      </c>
      <c r="AE5" s="25" t="s">
        <v>5</v>
      </c>
      <c r="AF5" s="25" t="s">
        <v>60</v>
      </c>
      <c r="AG5" s="25" t="s">
        <v>6</v>
      </c>
      <c r="AH5" s="25" t="s">
        <v>115</v>
      </c>
      <c r="AI5" s="25" t="s">
        <v>8</v>
      </c>
      <c r="AJ5" s="25" t="s">
        <v>1</v>
      </c>
      <c r="AK5" s="25" t="s">
        <v>54</v>
      </c>
      <c r="AL5" s="25" t="s">
        <v>2</v>
      </c>
      <c r="AM5" s="25" t="s">
        <v>76</v>
      </c>
    </row>
    <row r="6" spans="1:39" x14ac:dyDescent="0.2">
      <c r="A6" s="23" t="s">
        <v>61</v>
      </c>
      <c r="B6" s="25" t="s">
        <v>10</v>
      </c>
      <c r="C6" s="25" t="s">
        <v>26</v>
      </c>
      <c r="D6" s="25" t="s">
        <v>90</v>
      </c>
      <c r="E6" s="25" t="s">
        <v>8</v>
      </c>
      <c r="F6" s="25" t="s">
        <v>122</v>
      </c>
      <c r="G6" s="25" t="s">
        <v>113</v>
      </c>
      <c r="H6" s="25" t="s">
        <v>116</v>
      </c>
      <c r="I6" s="25" t="s">
        <v>4</v>
      </c>
      <c r="J6" s="25" t="s">
        <v>60</v>
      </c>
      <c r="K6" s="25" t="s">
        <v>7</v>
      </c>
      <c r="L6" s="25" t="s">
        <v>114</v>
      </c>
      <c r="M6" s="25" t="s">
        <v>63</v>
      </c>
      <c r="N6" s="25" t="s">
        <v>70</v>
      </c>
      <c r="O6" s="25" t="s">
        <v>53</v>
      </c>
      <c r="P6" s="25" t="s">
        <v>1</v>
      </c>
      <c r="Q6" s="25" t="s">
        <v>25</v>
      </c>
      <c r="R6" s="25" t="s">
        <v>2</v>
      </c>
      <c r="S6" s="25" t="s">
        <v>74</v>
      </c>
      <c r="T6" s="25" t="s">
        <v>23</v>
      </c>
      <c r="U6" s="25" t="s">
        <v>6</v>
      </c>
      <c r="V6" s="25" t="s">
        <v>111</v>
      </c>
      <c r="W6" s="25" t="s">
        <v>24</v>
      </c>
      <c r="X6" s="25" t="s">
        <v>62</v>
      </c>
      <c r="Y6" s="25" t="s">
        <v>72</v>
      </c>
      <c r="Z6" s="25" t="s">
        <v>5</v>
      </c>
      <c r="AA6" s="25" t="s">
        <v>54</v>
      </c>
      <c r="AB6" s="25" t="s">
        <v>73</v>
      </c>
      <c r="AC6" s="25" t="s">
        <v>81</v>
      </c>
      <c r="AD6" s="25" t="s">
        <v>3</v>
      </c>
      <c r="AE6" s="25" t="s">
        <v>75</v>
      </c>
      <c r="AF6" s="25" t="s">
        <v>71</v>
      </c>
      <c r="AG6" s="25" t="s">
        <v>55</v>
      </c>
      <c r="AH6" s="25" t="s">
        <v>112</v>
      </c>
      <c r="AI6" s="25" t="s">
        <v>80</v>
      </c>
      <c r="AJ6" s="25" t="s">
        <v>22</v>
      </c>
      <c r="AK6" s="25" t="s">
        <v>89</v>
      </c>
      <c r="AL6" s="25" t="s">
        <v>115</v>
      </c>
      <c r="AM6" s="25" t="s">
        <v>121</v>
      </c>
    </row>
    <row r="7" spans="1:39" x14ac:dyDescent="0.2">
      <c r="A7" s="23" t="s">
        <v>7</v>
      </c>
      <c r="B7" s="25" t="s">
        <v>72</v>
      </c>
      <c r="C7" s="25" t="s">
        <v>62</v>
      </c>
      <c r="D7" s="25" t="s">
        <v>115</v>
      </c>
      <c r="E7" s="25" t="s">
        <v>112</v>
      </c>
      <c r="F7" s="25" t="s">
        <v>90</v>
      </c>
      <c r="G7" s="25" t="s">
        <v>8</v>
      </c>
      <c r="H7" s="25" t="s">
        <v>121</v>
      </c>
      <c r="I7" s="25" t="s">
        <v>54</v>
      </c>
      <c r="J7" s="25" t="s">
        <v>2</v>
      </c>
      <c r="K7" s="25" t="s">
        <v>76</v>
      </c>
      <c r="L7" s="25" t="s">
        <v>70</v>
      </c>
      <c r="M7" s="25" t="s">
        <v>53</v>
      </c>
      <c r="N7" s="25" t="s">
        <v>75</v>
      </c>
      <c r="O7" s="25" t="s">
        <v>63</v>
      </c>
      <c r="P7" s="25" t="s">
        <v>111</v>
      </c>
      <c r="Q7" s="25" t="s">
        <v>23</v>
      </c>
      <c r="R7" s="25" t="s">
        <v>73</v>
      </c>
      <c r="S7" s="25" t="s">
        <v>25</v>
      </c>
      <c r="T7" s="25" t="s">
        <v>10</v>
      </c>
      <c r="U7" s="25" t="s">
        <v>26</v>
      </c>
      <c r="V7" s="25" t="s">
        <v>122</v>
      </c>
      <c r="W7" s="25" t="s">
        <v>61</v>
      </c>
      <c r="X7" s="25" t="s">
        <v>81</v>
      </c>
      <c r="Y7" s="25" t="s">
        <v>5</v>
      </c>
      <c r="Z7" s="25" t="s">
        <v>60</v>
      </c>
      <c r="AA7" s="25" t="s">
        <v>6</v>
      </c>
      <c r="AB7" s="25" t="s">
        <v>3</v>
      </c>
      <c r="AC7" s="25" t="s">
        <v>74</v>
      </c>
      <c r="AD7" s="25" t="s">
        <v>4</v>
      </c>
      <c r="AE7" s="25" t="s">
        <v>116</v>
      </c>
      <c r="AF7" s="25" t="s">
        <v>1</v>
      </c>
      <c r="AG7" s="25" t="s">
        <v>80</v>
      </c>
      <c r="AH7" s="25" t="s">
        <v>71</v>
      </c>
      <c r="AI7" s="25" t="s">
        <v>55</v>
      </c>
      <c r="AJ7" s="25" t="s">
        <v>114</v>
      </c>
      <c r="AK7" s="25" t="s">
        <v>113</v>
      </c>
      <c r="AL7" s="25" t="s">
        <v>22</v>
      </c>
      <c r="AM7" s="25" t="s">
        <v>89</v>
      </c>
    </row>
    <row r="8" spans="1:39" x14ac:dyDescent="0.2">
      <c r="A8" s="23" t="s">
        <v>53</v>
      </c>
      <c r="B8" s="25" t="s">
        <v>4</v>
      </c>
      <c r="C8" s="25" t="s">
        <v>114</v>
      </c>
      <c r="D8" s="25" t="s">
        <v>72</v>
      </c>
      <c r="E8" s="25" t="s">
        <v>111</v>
      </c>
      <c r="F8" s="25" t="s">
        <v>25</v>
      </c>
      <c r="G8" s="25" t="s">
        <v>89</v>
      </c>
      <c r="H8" s="25" t="s">
        <v>113</v>
      </c>
      <c r="I8" s="25" t="s">
        <v>80</v>
      </c>
      <c r="J8" s="25" t="s">
        <v>1</v>
      </c>
      <c r="K8" s="25" t="s">
        <v>26</v>
      </c>
      <c r="L8" s="25" t="s">
        <v>62</v>
      </c>
      <c r="M8" s="25" t="s">
        <v>24</v>
      </c>
      <c r="N8" s="25" t="s">
        <v>8</v>
      </c>
      <c r="O8" s="25" t="s">
        <v>76</v>
      </c>
      <c r="P8" s="25" t="s">
        <v>73</v>
      </c>
      <c r="Q8" s="25" t="s">
        <v>70</v>
      </c>
      <c r="R8" s="25" t="s">
        <v>121</v>
      </c>
      <c r="S8" s="25" t="s">
        <v>81</v>
      </c>
      <c r="T8" s="25" t="s">
        <v>63</v>
      </c>
      <c r="U8" s="25" t="s">
        <v>54</v>
      </c>
      <c r="V8" s="25" t="s">
        <v>115</v>
      </c>
      <c r="W8" s="25" t="s">
        <v>5</v>
      </c>
      <c r="X8" s="25" t="s">
        <v>75</v>
      </c>
      <c r="Y8" s="25" t="s">
        <v>10</v>
      </c>
      <c r="Z8" s="25" t="s">
        <v>112</v>
      </c>
      <c r="AA8" s="25" t="s">
        <v>23</v>
      </c>
      <c r="AB8" s="25" t="s">
        <v>2</v>
      </c>
      <c r="AC8" s="25" t="s">
        <v>122</v>
      </c>
      <c r="AD8" s="25" t="s">
        <v>71</v>
      </c>
      <c r="AE8" s="25" t="s">
        <v>74</v>
      </c>
      <c r="AF8" s="25" t="s">
        <v>22</v>
      </c>
      <c r="AG8" s="25" t="s">
        <v>61</v>
      </c>
      <c r="AH8" s="25" t="s">
        <v>60</v>
      </c>
      <c r="AI8" s="25" t="s">
        <v>7</v>
      </c>
      <c r="AJ8" s="25" t="s">
        <v>116</v>
      </c>
      <c r="AK8" s="25" t="s">
        <v>6</v>
      </c>
      <c r="AL8" s="25" t="s">
        <v>90</v>
      </c>
      <c r="AM8" s="25" t="s">
        <v>3</v>
      </c>
    </row>
    <row r="9" spans="1:39" x14ac:dyDescent="0.2">
      <c r="A9" s="23" t="s">
        <v>4</v>
      </c>
      <c r="B9" s="25" t="s">
        <v>55</v>
      </c>
      <c r="C9" s="25" t="s">
        <v>71</v>
      </c>
      <c r="D9" s="25" t="s">
        <v>116</v>
      </c>
      <c r="E9" s="25" t="s">
        <v>89</v>
      </c>
      <c r="F9" s="25" t="s">
        <v>74</v>
      </c>
      <c r="G9" s="25" t="s">
        <v>112</v>
      </c>
      <c r="H9" s="25" t="s">
        <v>1</v>
      </c>
      <c r="I9" s="25" t="s">
        <v>76</v>
      </c>
      <c r="J9" s="25" t="s">
        <v>63</v>
      </c>
      <c r="K9" s="25" t="s">
        <v>122</v>
      </c>
      <c r="L9" s="25" t="s">
        <v>3</v>
      </c>
      <c r="M9" s="25" t="s">
        <v>54</v>
      </c>
      <c r="N9" s="25" t="s">
        <v>113</v>
      </c>
      <c r="O9" s="25" t="s">
        <v>60</v>
      </c>
      <c r="P9" s="25" t="s">
        <v>22</v>
      </c>
      <c r="Q9" s="25" t="s">
        <v>7</v>
      </c>
      <c r="R9" s="25" t="s">
        <v>72</v>
      </c>
      <c r="S9" s="25" t="s">
        <v>5</v>
      </c>
      <c r="T9" s="25" t="s">
        <v>61</v>
      </c>
      <c r="U9" s="25" t="s">
        <v>81</v>
      </c>
      <c r="V9" s="25" t="s">
        <v>75</v>
      </c>
      <c r="W9" s="25" t="s">
        <v>121</v>
      </c>
      <c r="X9" s="25" t="s">
        <v>80</v>
      </c>
      <c r="Y9" s="25" t="s">
        <v>2</v>
      </c>
      <c r="Z9" s="25" t="s">
        <v>70</v>
      </c>
      <c r="AA9" s="25" t="s">
        <v>53</v>
      </c>
      <c r="AB9" s="25" t="s">
        <v>26</v>
      </c>
      <c r="AC9" s="25" t="s">
        <v>6</v>
      </c>
      <c r="AD9" s="25" t="s">
        <v>24</v>
      </c>
      <c r="AE9" s="25" t="s">
        <v>8</v>
      </c>
      <c r="AF9" s="25" t="s">
        <v>115</v>
      </c>
      <c r="AG9" s="25" t="s">
        <v>62</v>
      </c>
      <c r="AH9" s="25" t="s">
        <v>25</v>
      </c>
      <c r="AI9" s="25" t="s">
        <v>10</v>
      </c>
      <c r="AJ9" s="25" t="s">
        <v>90</v>
      </c>
      <c r="AK9" s="25" t="s">
        <v>111</v>
      </c>
      <c r="AL9" s="25" t="s">
        <v>114</v>
      </c>
      <c r="AM9" s="25" t="s">
        <v>73</v>
      </c>
    </row>
    <row r="10" spans="1:39" x14ac:dyDescent="0.2">
      <c r="A10" s="23" t="s">
        <v>62</v>
      </c>
      <c r="B10" s="25" t="s">
        <v>89</v>
      </c>
      <c r="C10" s="25" t="s">
        <v>24</v>
      </c>
      <c r="D10" s="25" t="s">
        <v>114</v>
      </c>
      <c r="E10" s="25" t="s">
        <v>73</v>
      </c>
      <c r="F10" s="25" t="s">
        <v>72</v>
      </c>
      <c r="G10" s="25" t="s">
        <v>3</v>
      </c>
      <c r="H10" s="25" t="s">
        <v>2</v>
      </c>
      <c r="I10" s="25" t="s">
        <v>22</v>
      </c>
      <c r="J10" s="25" t="s">
        <v>61</v>
      </c>
      <c r="K10" s="25" t="s">
        <v>54</v>
      </c>
      <c r="L10" s="25" t="s">
        <v>55</v>
      </c>
      <c r="M10" s="25" t="s">
        <v>5</v>
      </c>
      <c r="N10" s="25" t="s">
        <v>122</v>
      </c>
      <c r="O10" s="25" t="s">
        <v>4</v>
      </c>
      <c r="P10" s="25" t="s">
        <v>71</v>
      </c>
      <c r="Q10" s="25" t="s">
        <v>116</v>
      </c>
      <c r="R10" s="25" t="s">
        <v>113</v>
      </c>
      <c r="S10" s="25" t="s">
        <v>75</v>
      </c>
      <c r="T10" s="25" t="s">
        <v>8</v>
      </c>
      <c r="U10" s="25" t="s">
        <v>80</v>
      </c>
      <c r="V10" s="25" t="s">
        <v>81</v>
      </c>
      <c r="W10" s="25" t="s">
        <v>10</v>
      </c>
      <c r="X10" s="25" t="s">
        <v>76</v>
      </c>
      <c r="Y10" s="25" t="s">
        <v>63</v>
      </c>
      <c r="Z10" s="25" t="s">
        <v>7</v>
      </c>
      <c r="AA10" s="25" t="s">
        <v>90</v>
      </c>
      <c r="AB10" s="25" t="s">
        <v>1</v>
      </c>
      <c r="AC10" s="25" t="s">
        <v>115</v>
      </c>
      <c r="AD10" s="25" t="s">
        <v>111</v>
      </c>
      <c r="AE10" s="25" t="s">
        <v>70</v>
      </c>
      <c r="AF10" s="25" t="s">
        <v>121</v>
      </c>
      <c r="AG10" s="25" t="s">
        <v>23</v>
      </c>
      <c r="AH10" s="25" t="s">
        <v>53</v>
      </c>
      <c r="AI10" s="25" t="s">
        <v>26</v>
      </c>
      <c r="AJ10" s="25" t="s">
        <v>74</v>
      </c>
      <c r="AK10" s="25" t="s">
        <v>112</v>
      </c>
      <c r="AL10" s="25" t="s">
        <v>25</v>
      </c>
      <c r="AM10" s="25" t="s">
        <v>6</v>
      </c>
    </row>
    <row r="11" spans="1:39" x14ac:dyDescent="0.2">
      <c r="A11" s="23" t="s">
        <v>8</v>
      </c>
      <c r="B11" s="25" t="s">
        <v>113</v>
      </c>
      <c r="C11" s="25" t="s">
        <v>54</v>
      </c>
      <c r="D11" s="25" t="s">
        <v>5</v>
      </c>
      <c r="E11" s="25" t="s">
        <v>76</v>
      </c>
      <c r="F11" s="25" t="s">
        <v>2</v>
      </c>
      <c r="G11" s="25" t="s">
        <v>24</v>
      </c>
      <c r="H11" s="25" t="s">
        <v>114</v>
      </c>
      <c r="I11" s="25" t="s">
        <v>62</v>
      </c>
      <c r="J11" s="25" t="s">
        <v>72</v>
      </c>
      <c r="K11" s="25" t="s">
        <v>3</v>
      </c>
      <c r="L11" s="25" t="s">
        <v>116</v>
      </c>
      <c r="M11" s="25" t="s">
        <v>1</v>
      </c>
      <c r="N11" s="25" t="s">
        <v>55</v>
      </c>
      <c r="O11" s="25" t="s">
        <v>121</v>
      </c>
      <c r="P11" s="25" t="s">
        <v>4</v>
      </c>
      <c r="Q11" s="25" t="s">
        <v>74</v>
      </c>
      <c r="R11" s="25" t="s">
        <v>71</v>
      </c>
      <c r="S11" s="25" t="s">
        <v>80</v>
      </c>
      <c r="T11" s="25" t="s">
        <v>60</v>
      </c>
      <c r="U11" s="25" t="s">
        <v>89</v>
      </c>
      <c r="V11" s="25" t="s">
        <v>112</v>
      </c>
      <c r="W11" s="25" t="s">
        <v>25</v>
      </c>
      <c r="X11" s="25" t="s">
        <v>6</v>
      </c>
      <c r="Y11" s="25" t="s">
        <v>90</v>
      </c>
      <c r="Z11" s="25" t="s">
        <v>10</v>
      </c>
      <c r="AA11" s="25" t="s">
        <v>115</v>
      </c>
      <c r="AB11" s="25" t="s">
        <v>63</v>
      </c>
      <c r="AC11" s="25" t="s">
        <v>70</v>
      </c>
      <c r="AD11" s="25" t="s">
        <v>73</v>
      </c>
      <c r="AE11" s="25" t="s">
        <v>23</v>
      </c>
      <c r="AF11" s="25" t="s">
        <v>53</v>
      </c>
      <c r="AG11" s="25" t="s">
        <v>75</v>
      </c>
      <c r="AH11" s="25" t="s">
        <v>111</v>
      </c>
      <c r="AI11" s="25" t="s">
        <v>122</v>
      </c>
      <c r="AJ11" s="25" t="s">
        <v>61</v>
      </c>
      <c r="AK11" s="25" t="s">
        <v>26</v>
      </c>
      <c r="AL11" s="25" t="s">
        <v>7</v>
      </c>
      <c r="AM11" s="25" t="s">
        <v>81</v>
      </c>
    </row>
    <row r="12" spans="1:39" x14ac:dyDescent="0.2">
      <c r="A12" s="23" t="s">
        <v>1</v>
      </c>
      <c r="B12" s="25" t="s">
        <v>80</v>
      </c>
      <c r="C12" s="25" t="s">
        <v>3</v>
      </c>
      <c r="D12" s="25" t="s">
        <v>74</v>
      </c>
      <c r="E12" s="25" t="s">
        <v>121</v>
      </c>
      <c r="F12" s="25" t="s">
        <v>115</v>
      </c>
      <c r="G12" s="25" t="s">
        <v>71</v>
      </c>
      <c r="H12" s="25" t="s">
        <v>23</v>
      </c>
      <c r="I12" s="25" t="s">
        <v>89</v>
      </c>
      <c r="J12" s="25" t="s">
        <v>55</v>
      </c>
      <c r="K12" s="25" t="s">
        <v>111</v>
      </c>
      <c r="L12" s="25" t="s">
        <v>10</v>
      </c>
      <c r="M12" s="25" t="s">
        <v>22</v>
      </c>
      <c r="N12" s="25" t="s">
        <v>7</v>
      </c>
      <c r="O12" s="25" t="s">
        <v>81</v>
      </c>
      <c r="P12" s="25" t="s">
        <v>76</v>
      </c>
      <c r="Q12" s="25" t="s">
        <v>6</v>
      </c>
      <c r="R12" s="25" t="s">
        <v>26</v>
      </c>
      <c r="S12" s="25" t="s">
        <v>62</v>
      </c>
      <c r="T12" s="25" t="s">
        <v>90</v>
      </c>
      <c r="U12" s="25" t="s">
        <v>112</v>
      </c>
      <c r="V12" s="25" t="s">
        <v>4</v>
      </c>
      <c r="W12" s="25" t="s">
        <v>116</v>
      </c>
      <c r="X12" s="25" t="s">
        <v>53</v>
      </c>
      <c r="Y12" s="25" t="s">
        <v>114</v>
      </c>
      <c r="Z12" s="25" t="s">
        <v>25</v>
      </c>
      <c r="AA12" s="25" t="s">
        <v>63</v>
      </c>
      <c r="AB12" s="25" t="s">
        <v>60</v>
      </c>
      <c r="AC12" s="25" t="s">
        <v>5</v>
      </c>
      <c r="AD12" s="25" t="s">
        <v>72</v>
      </c>
      <c r="AE12" s="25" t="s">
        <v>61</v>
      </c>
      <c r="AF12" s="25" t="s">
        <v>24</v>
      </c>
      <c r="AG12" s="25" t="s">
        <v>8</v>
      </c>
      <c r="AH12" s="25" t="s">
        <v>54</v>
      </c>
      <c r="AI12" s="25" t="s">
        <v>2</v>
      </c>
      <c r="AJ12" s="25" t="s">
        <v>122</v>
      </c>
      <c r="AK12" s="25" t="s">
        <v>73</v>
      </c>
      <c r="AL12" s="25" t="s">
        <v>70</v>
      </c>
      <c r="AM12" s="25" t="s">
        <v>113</v>
      </c>
    </row>
    <row r="13" spans="1:39" x14ac:dyDescent="0.2">
      <c r="A13" s="23" t="s">
        <v>6</v>
      </c>
      <c r="B13" s="25" t="s">
        <v>7</v>
      </c>
      <c r="C13" s="25" t="s">
        <v>90</v>
      </c>
      <c r="D13" s="25" t="s">
        <v>53</v>
      </c>
      <c r="E13" s="25" t="s">
        <v>54</v>
      </c>
      <c r="F13" s="25" t="s">
        <v>62</v>
      </c>
      <c r="G13" s="25" t="s">
        <v>80</v>
      </c>
      <c r="H13" s="25" t="s">
        <v>5</v>
      </c>
      <c r="I13" s="25" t="s">
        <v>81</v>
      </c>
      <c r="J13" s="25" t="s">
        <v>8</v>
      </c>
      <c r="K13" s="25" t="s">
        <v>115</v>
      </c>
      <c r="L13" s="25" t="s">
        <v>74</v>
      </c>
      <c r="M13" s="25" t="s">
        <v>121</v>
      </c>
      <c r="N13" s="25" t="s">
        <v>114</v>
      </c>
      <c r="O13" s="25" t="s">
        <v>111</v>
      </c>
      <c r="P13" s="25" t="s">
        <v>3</v>
      </c>
      <c r="Q13" s="25" t="s">
        <v>75</v>
      </c>
      <c r="R13" s="25" t="s">
        <v>4</v>
      </c>
      <c r="S13" s="25" t="s">
        <v>70</v>
      </c>
      <c r="T13" s="25" t="s">
        <v>2</v>
      </c>
      <c r="U13" s="25" t="s">
        <v>76</v>
      </c>
      <c r="V13" s="25" t="s">
        <v>26</v>
      </c>
      <c r="W13" s="25" t="s">
        <v>113</v>
      </c>
      <c r="X13" s="25" t="s">
        <v>22</v>
      </c>
      <c r="Y13" s="25" t="s">
        <v>61</v>
      </c>
      <c r="Z13" s="25" t="s">
        <v>89</v>
      </c>
      <c r="AA13" s="25" t="s">
        <v>24</v>
      </c>
      <c r="AB13" s="25" t="s">
        <v>71</v>
      </c>
      <c r="AC13" s="25" t="s">
        <v>23</v>
      </c>
      <c r="AD13" s="25" t="s">
        <v>1</v>
      </c>
      <c r="AE13" s="25" t="s">
        <v>25</v>
      </c>
      <c r="AF13" s="25" t="s">
        <v>112</v>
      </c>
      <c r="AG13" s="25" t="s">
        <v>122</v>
      </c>
      <c r="AH13" s="25" t="s">
        <v>73</v>
      </c>
      <c r="AI13" s="25" t="s">
        <v>116</v>
      </c>
      <c r="AJ13" s="25" t="s">
        <v>10</v>
      </c>
      <c r="AK13" s="25" t="s">
        <v>55</v>
      </c>
      <c r="AL13" s="25" t="s">
        <v>63</v>
      </c>
      <c r="AM13" s="25" t="s">
        <v>60</v>
      </c>
    </row>
    <row r="14" spans="1:39" x14ac:dyDescent="0.2">
      <c r="A14" s="23" t="s">
        <v>2</v>
      </c>
      <c r="B14" s="25" t="s">
        <v>5</v>
      </c>
      <c r="C14" s="25" t="s">
        <v>115</v>
      </c>
      <c r="D14" s="25" t="s">
        <v>25</v>
      </c>
      <c r="E14" s="25" t="s">
        <v>71</v>
      </c>
      <c r="F14" s="25" t="s">
        <v>22</v>
      </c>
      <c r="G14" s="25" t="s">
        <v>121</v>
      </c>
      <c r="H14" s="25" t="s">
        <v>60</v>
      </c>
      <c r="I14" s="25" t="s">
        <v>6</v>
      </c>
      <c r="J14" s="25" t="s">
        <v>24</v>
      </c>
      <c r="K14" s="25" t="s">
        <v>89</v>
      </c>
      <c r="L14" s="25" t="s">
        <v>80</v>
      </c>
      <c r="M14" s="25" t="s">
        <v>73</v>
      </c>
      <c r="N14" s="25" t="s">
        <v>116</v>
      </c>
      <c r="O14" s="25" t="s">
        <v>1</v>
      </c>
      <c r="P14" s="25" t="s">
        <v>114</v>
      </c>
      <c r="Q14" s="25" t="s">
        <v>10</v>
      </c>
      <c r="R14" s="25" t="s">
        <v>76</v>
      </c>
      <c r="S14" s="25" t="s">
        <v>53</v>
      </c>
      <c r="T14" s="25" t="s">
        <v>72</v>
      </c>
      <c r="U14" s="25" t="s">
        <v>4</v>
      </c>
      <c r="V14" s="25" t="s">
        <v>62</v>
      </c>
      <c r="W14" s="25" t="s">
        <v>90</v>
      </c>
      <c r="X14" s="25" t="s">
        <v>7</v>
      </c>
      <c r="Y14" s="25" t="s">
        <v>23</v>
      </c>
      <c r="Z14" s="25" t="s">
        <v>113</v>
      </c>
      <c r="AA14" s="25" t="s">
        <v>26</v>
      </c>
      <c r="AB14" s="25" t="s">
        <v>55</v>
      </c>
      <c r="AC14" s="25" t="s">
        <v>61</v>
      </c>
      <c r="AD14" s="25" t="s">
        <v>54</v>
      </c>
      <c r="AE14" s="25" t="s">
        <v>112</v>
      </c>
      <c r="AF14" s="25" t="s">
        <v>111</v>
      </c>
      <c r="AG14" s="25" t="s">
        <v>74</v>
      </c>
      <c r="AH14" s="25" t="s">
        <v>63</v>
      </c>
      <c r="AI14" s="25" t="s">
        <v>75</v>
      </c>
      <c r="AJ14" s="25" t="s">
        <v>70</v>
      </c>
      <c r="AK14" s="25" t="s">
        <v>3</v>
      </c>
      <c r="AL14" s="25" t="s">
        <v>122</v>
      </c>
      <c r="AM14" s="25" t="s">
        <v>8</v>
      </c>
    </row>
    <row r="15" spans="1:39" x14ac:dyDescent="0.2">
      <c r="A15" s="23" t="s">
        <v>113</v>
      </c>
      <c r="B15" s="25" t="s">
        <v>22</v>
      </c>
      <c r="C15" s="25" t="s">
        <v>2</v>
      </c>
      <c r="D15" s="25" t="s">
        <v>7</v>
      </c>
      <c r="E15" s="25" t="s">
        <v>80</v>
      </c>
      <c r="F15" s="25" t="s">
        <v>1</v>
      </c>
      <c r="G15" s="25" t="s">
        <v>76</v>
      </c>
      <c r="H15" s="25" t="s">
        <v>55</v>
      </c>
      <c r="I15" s="25" t="s">
        <v>111</v>
      </c>
      <c r="J15" s="25" t="s">
        <v>74</v>
      </c>
      <c r="K15" s="25" t="s">
        <v>6</v>
      </c>
      <c r="L15" s="25" t="s">
        <v>122</v>
      </c>
      <c r="M15" s="25" t="s">
        <v>71</v>
      </c>
      <c r="N15" s="25" t="s">
        <v>23</v>
      </c>
      <c r="O15" s="25" t="s">
        <v>5</v>
      </c>
      <c r="P15" s="25" t="s">
        <v>54</v>
      </c>
      <c r="Q15" s="25" t="s">
        <v>112</v>
      </c>
      <c r="R15" s="25" t="s">
        <v>60</v>
      </c>
      <c r="S15" s="25" t="s">
        <v>89</v>
      </c>
      <c r="T15" s="25" t="s">
        <v>116</v>
      </c>
      <c r="U15" s="25" t="s">
        <v>3</v>
      </c>
      <c r="V15" s="25" t="s">
        <v>53</v>
      </c>
      <c r="W15" s="25" t="s">
        <v>72</v>
      </c>
      <c r="X15" s="25" t="s">
        <v>73</v>
      </c>
      <c r="Y15" s="25" t="s">
        <v>25</v>
      </c>
      <c r="Z15" s="25" t="s">
        <v>81</v>
      </c>
      <c r="AA15" s="25" t="s">
        <v>8</v>
      </c>
      <c r="AB15" s="25" t="s">
        <v>90</v>
      </c>
      <c r="AC15" s="25" t="s">
        <v>62</v>
      </c>
      <c r="AD15" s="25" t="s">
        <v>114</v>
      </c>
      <c r="AE15" s="25" t="s">
        <v>10</v>
      </c>
      <c r="AF15" s="25" t="s">
        <v>4</v>
      </c>
      <c r="AG15" s="25" t="s">
        <v>26</v>
      </c>
      <c r="AH15" s="25" t="s">
        <v>121</v>
      </c>
      <c r="AI15" s="25" t="s">
        <v>70</v>
      </c>
      <c r="AJ15" s="25" t="s">
        <v>63</v>
      </c>
      <c r="AK15" s="25" t="s">
        <v>24</v>
      </c>
      <c r="AL15" s="25" t="s">
        <v>61</v>
      </c>
      <c r="AM15" s="25" t="s">
        <v>75</v>
      </c>
    </row>
    <row r="16" spans="1:39" x14ac:dyDescent="0.2">
      <c r="A16" s="23" t="s">
        <v>112</v>
      </c>
      <c r="B16" s="25" t="s">
        <v>74</v>
      </c>
      <c r="C16" s="25" t="s">
        <v>53</v>
      </c>
      <c r="D16" s="25" t="s">
        <v>62</v>
      </c>
      <c r="E16" s="25" t="s">
        <v>24</v>
      </c>
      <c r="F16" s="25" t="s">
        <v>10</v>
      </c>
      <c r="G16" s="25" t="s">
        <v>23</v>
      </c>
      <c r="H16" s="25" t="s">
        <v>8</v>
      </c>
      <c r="I16" s="25" t="s">
        <v>70</v>
      </c>
      <c r="J16" s="25" t="s">
        <v>5</v>
      </c>
      <c r="K16" s="25" t="s">
        <v>80</v>
      </c>
      <c r="L16" s="25" t="s">
        <v>61</v>
      </c>
      <c r="M16" s="25" t="s">
        <v>25</v>
      </c>
      <c r="N16" s="25" t="s">
        <v>6</v>
      </c>
      <c r="O16" s="25" t="s">
        <v>90</v>
      </c>
      <c r="P16" s="25" t="s">
        <v>2</v>
      </c>
      <c r="Q16" s="25" t="s">
        <v>115</v>
      </c>
      <c r="R16" s="25" t="s">
        <v>111</v>
      </c>
      <c r="S16" s="25" t="s">
        <v>122</v>
      </c>
      <c r="T16" s="25" t="s">
        <v>71</v>
      </c>
      <c r="U16" s="25" t="s">
        <v>75</v>
      </c>
      <c r="V16" s="25" t="s">
        <v>22</v>
      </c>
      <c r="W16" s="25" t="s">
        <v>63</v>
      </c>
      <c r="X16" s="25" t="s">
        <v>26</v>
      </c>
      <c r="Y16" s="25" t="s">
        <v>1</v>
      </c>
      <c r="Z16" s="25" t="s">
        <v>55</v>
      </c>
      <c r="AA16" s="25" t="s">
        <v>73</v>
      </c>
      <c r="AB16" s="25" t="s">
        <v>121</v>
      </c>
      <c r="AC16" s="25" t="s">
        <v>116</v>
      </c>
      <c r="AD16" s="25" t="s">
        <v>113</v>
      </c>
      <c r="AE16" s="25" t="s">
        <v>81</v>
      </c>
      <c r="AF16" s="25" t="s">
        <v>72</v>
      </c>
      <c r="AG16" s="25" t="s">
        <v>3</v>
      </c>
      <c r="AH16" s="25" t="s">
        <v>76</v>
      </c>
      <c r="AI16" s="25" t="s">
        <v>89</v>
      </c>
      <c r="AJ16" s="25" t="s">
        <v>7</v>
      </c>
      <c r="AK16" s="25" t="s">
        <v>60</v>
      </c>
      <c r="AL16" s="25" t="s">
        <v>4</v>
      </c>
      <c r="AM16" s="25" t="s">
        <v>54</v>
      </c>
    </row>
    <row r="17" spans="1:39" x14ac:dyDescent="0.2">
      <c r="A17" s="23" t="s">
        <v>10</v>
      </c>
      <c r="B17" s="25" t="s">
        <v>76</v>
      </c>
      <c r="C17" s="25" t="s">
        <v>8</v>
      </c>
      <c r="D17" s="25" t="s">
        <v>122</v>
      </c>
      <c r="E17" s="25" t="s">
        <v>6</v>
      </c>
      <c r="F17" s="25" t="s">
        <v>114</v>
      </c>
      <c r="G17" s="25" t="s">
        <v>73</v>
      </c>
      <c r="H17" s="25" t="s">
        <v>25</v>
      </c>
      <c r="I17" s="25" t="s">
        <v>7</v>
      </c>
      <c r="J17" s="25" t="s">
        <v>90</v>
      </c>
      <c r="K17" s="25" t="s">
        <v>62</v>
      </c>
      <c r="L17" s="25" t="s">
        <v>75</v>
      </c>
      <c r="M17" s="25" t="s">
        <v>4</v>
      </c>
      <c r="N17" s="25" t="s">
        <v>26</v>
      </c>
      <c r="O17" s="25" t="s">
        <v>71</v>
      </c>
      <c r="P17" s="25" t="s">
        <v>113</v>
      </c>
      <c r="Q17" s="25" t="s">
        <v>81</v>
      </c>
      <c r="R17" s="25" t="s">
        <v>63</v>
      </c>
      <c r="S17" s="25" t="s">
        <v>116</v>
      </c>
      <c r="T17" s="25" t="s">
        <v>24</v>
      </c>
      <c r="U17" s="25" t="s">
        <v>53</v>
      </c>
      <c r="V17" s="25" t="s">
        <v>3</v>
      </c>
      <c r="W17" s="25" t="s">
        <v>60</v>
      </c>
      <c r="X17" s="25" t="s">
        <v>89</v>
      </c>
      <c r="Y17" s="25" t="s">
        <v>55</v>
      </c>
      <c r="Z17" s="25" t="s">
        <v>22</v>
      </c>
      <c r="AA17" s="25" t="s">
        <v>61</v>
      </c>
      <c r="AB17" s="25" t="s">
        <v>111</v>
      </c>
      <c r="AC17" s="25" t="s">
        <v>80</v>
      </c>
      <c r="AD17" s="25" t="s">
        <v>2</v>
      </c>
      <c r="AE17" s="25" t="s">
        <v>115</v>
      </c>
      <c r="AF17" s="25" t="s">
        <v>5</v>
      </c>
      <c r="AG17" s="25" t="s">
        <v>70</v>
      </c>
      <c r="AH17" s="25" t="s">
        <v>1</v>
      </c>
      <c r="AI17" s="25" t="s">
        <v>23</v>
      </c>
      <c r="AJ17" s="25" t="s">
        <v>72</v>
      </c>
      <c r="AK17" s="25" t="s">
        <v>121</v>
      </c>
      <c r="AL17" s="25" t="s">
        <v>74</v>
      </c>
      <c r="AM17" s="25" t="s">
        <v>112</v>
      </c>
    </row>
    <row r="18" spans="1:39" x14ac:dyDescent="0.2">
      <c r="A18" s="23" t="s">
        <v>3</v>
      </c>
      <c r="B18" s="25" t="s">
        <v>111</v>
      </c>
      <c r="C18" s="25" t="s">
        <v>75</v>
      </c>
      <c r="D18" s="25" t="s">
        <v>2</v>
      </c>
      <c r="E18" s="25" t="s">
        <v>26</v>
      </c>
      <c r="F18" s="25" t="s">
        <v>53</v>
      </c>
      <c r="G18" s="25" t="s">
        <v>60</v>
      </c>
      <c r="H18" s="25" t="s">
        <v>10</v>
      </c>
      <c r="I18" s="25" t="s">
        <v>122</v>
      </c>
      <c r="J18" s="25" t="s">
        <v>71</v>
      </c>
      <c r="K18" s="25" t="s">
        <v>22</v>
      </c>
      <c r="L18" s="25" t="s">
        <v>23</v>
      </c>
      <c r="M18" s="25" t="s">
        <v>112</v>
      </c>
      <c r="N18" s="25" t="s">
        <v>80</v>
      </c>
      <c r="O18" s="25" t="s">
        <v>73</v>
      </c>
      <c r="P18" s="25" t="s">
        <v>72</v>
      </c>
      <c r="Q18" s="25" t="s">
        <v>61</v>
      </c>
      <c r="R18" s="25" t="s">
        <v>90</v>
      </c>
      <c r="S18" s="25" t="s">
        <v>7</v>
      </c>
      <c r="T18" s="25" t="s">
        <v>121</v>
      </c>
      <c r="U18" s="25" t="s">
        <v>115</v>
      </c>
      <c r="V18" s="25" t="s">
        <v>54</v>
      </c>
      <c r="W18" s="25" t="s">
        <v>8</v>
      </c>
      <c r="X18" s="25" t="s">
        <v>70</v>
      </c>
      <c r="Y18" s="25" t="s">
        <v>113</v>
      </c>
      <c r="Z18" s="25" t="s">
        <v>1</v>
      </c>
      <c r="AA18" s="25" t="s">
        <v>116</v>
      </c>
      <c r="AB18" s="25" t="s">
        <v>24</v>
      </c>
      <c r="AC18" s="25" t="s">
        <v>89</v>
      </c>
      <c r="AD18" s="25" t="s">
        <v>76</v>
      </c>
      <c r="AE18" s="25" t="s">
        <v>6</v>
      </c>
      <c r="AF18" s="25" t="s">
        <v>63</v>
      </c>
      <c r="AG18" s="25" t="s">
        <v>114</v>
      </c>
      <c r="AH18" s="25" t="s">
        <v>4</v>
      </c>
      <c r="AI18" s="25" t="s">
        <v>74</v>
      </c>
      <c r="AJ18" s="25" t="s">
        <v>5</v>
      </c>
      <c r="AK18" s="25" t="s">
        <v>81</v>
      </c>
      <c r="AL18" s="25" t="s">
        <v>62</v>
      </c>
      <c r="AM18" s="25" t="s">
        <v>55</v>
      </c>
    </row>
    <row r="19" spans="1:39" x14ac:dyDescent="0.2">
      <c r="A19" s="23" t="s">
        <v>71</v>
      </c>
      <c r="B19" s="25" t="s">
        <v>121</v>
      </c>
      <c r="C19" s="25" t="s">
        <v>23</v>
      </c>
      <c r="D19" s="25" t="s">
        <v>63</v>
      </c>
      <c r="E19" s="25" t="s">
        <v>81</v>
      </c>
      <c r="F19" s="25" t="s">
        <v>5</v>
      </c>
      <c r="G19" s="25" t="s">
        <v>75</v>
      </c>
      <c r="H19" s="25" t="s">
        <v>90</v>
      </c>
      <c r="I19" s="25" t="s">
        <v>112</v>
      </c>
      <c r="J19" s="25" t="s">
        <v>25</v>
      </c>
      <c r="K19" s="25" t="s">
        <v>73</v>
      </c>
      <c r="L19" s="25" t="s">
        <v>7</v>
      </c>
      <c r="M19" s="25" t="s">
        <v>115</v>
      </c>
      <c r="N19" s="25" t="s">
        <v>61</v>
      </c>
      <c r="O19" s="25" t="s">
        <v>54</v>
      </c>
      <c r="P19" s="25" t="s">
        <v>60</v>
      </c>
      <c r="Q19" s="25" t="s">
        <v>53</v>
      </c>
      <c r="R19" s="25" t="s">
        <v>22</v>
      </c>
      <c r="S19" s="25" t="s">
        <v>6</v>
      </c>
      <c r="T19" s="25" t="s">
        <v>114</v>
      </c>
      <c r="U19" s="25" t="s">
        <v>111</v>
      </c>
      <c r="V19" s="25" t="s">
        <v>89</v>
      </c>
      <c r="W19" s="25" t="s">
        <v>74</v>
      </c>
      <c r="X19" s="25" t="s">
        <v>3</v>
      </c>
      <c r="Y19" s="25" t="s">
        <v>116</v>
      </c>
      <c r="Z19" s="25" t="s">
        <v>4</v>
      </c>
      <c r="AA19" s="25" t="s">
        <v>122</v>
      </c>
      <c r="AB19" s="25" t="s">
        <v>72</v>
      </c>
      <c r="AC19" s="25" t="s">
        <v>8</v>
      </c>
      <c r="AD19" s="25" t="s">
        <v>55</v>
      </c>
      <c r="AE19" s="25" t="s">
        <v>62</v>
      </c>
      <c r="AF19" s="25" t="s">
        <v>76</v>
      </c>
      <c r="AG19" s="25" t="s">
        <v>10</v>
      </c>
      <c r="AH19" s="25" t="s">
        <v>24</v>
      </c>
      <c r="AI19" s="25" t="s">
        <v>113</v>
      </c>
      <c r="AJ19" s="25" t="s">
        <v>2</v>
      </c>
      <c r="AK19" s="25" t="s">
        <v>80</v>
      </c>
      <c r="AL19" s="25" t="s">
        <v>1</v>
      </c>
      <c r="AM19" s="25" t="s">
        <v>26</v>
      </c>
    </row>
    <row r="20" spans="1:39" x14ac:dyDescent="0.2">
      <c r="A20" s="23" t="s">
        <v>63</v>
      </c>
      <c r="B20" s="25" t="s">
        <v>1</v>
      </c>
      <c r="C20" s="25" t="s">
        <v>122</v>
      </c>
      <c r="D20" s="25" t="s">
        <v>70</v>
      </c>
      <c r="E20" s="25" t="s">
        <v>113</v>
      </c>
      <c r="F20" s="25" t="s">
        <v>116</v>
      </c>
      <c r="G20" s="25" t="s">
        <v>6</v>
      </c>
      <c r="H20" s="25" t="s">
        <v>74</v>
      </c>
      <c r="I20" s="25" t="s">
        <v>53</v>
      </c>
      <c r="J20" s="25" t="s">
        <v>23</v>
      </c>
      <c r="K20" s="25" t="s">
        <v>112</v>
      </c>
      <c r="L20" s="25" t="s">
        <v>2</v>
      </c>
      <c r="M20" s="25" t="s">
        <v>76</v>
      </c>
      <c r="N20" s="25" t="s">
        <v>3</v>
      </c>
      <c r="O20" s="25" t="s">
        <v>24</v>
      </c>
      <c r="P20" s="25" t="s">
        <v>90</v>
      </c>
      <c r="Q20" s="25" t="s">
        <v>5</v>
      </c>
      <c r="R20" s="25" t="s">
        <v>54</v>
      </c>
      <c r="S20" s="25" t="s">
        <v>8</v>
      </c>
      <c r="T20" s="25" t="s">
        <v>55</v>
      </c>
      <c r="U20" s="25" t="s">
        <v>62</v>
      </c>
      <c r="V20" s="25" t="s">
        <v>73</v>
      </c>
      <c r="W20" s="25" t="s">
        <v>114</v>
      </c>
      <c r="X20" s="25" t="s">
        <v>4</v>
      </c>
      <c r="Y20" s="25" t="s">
        <v>60</v>
      </c>
      <c r="Z20" s="25" t="s">
        <v>121</v>
      </c>
      <c r="AA20" s="25" t="s">
        <v>75</v>
      </c>
      <c r="AB20" s="25" t="s">
        <v>22</v>
      </c>
      <c r="AC20" s="25" t="s">
        <v>10</v>
      </c>
      <c r="AD20" s="25" t="s">
        <v>26</v>
      </c>
      <c r="AE20" s="25" t="s">
        <v>89</v>
      </c>
      <c r="AF20" s="25" t="s">
        <v>25</v>
      </c>
      <c r="AG20" s="25" t="s">
        <v>7</v>
      </c>
      <c r="AH20" s="25" t="s">
        <v>81</v>
      </c>
      <c r="AI20" s="25" t="s">
        <v>61</v>
      </c>
      <c r="AJ20" s="25" t="s">
        <v>115</v>
      </c>
      <c r="AK20" s="25" t="s">
        <v>71</v>
      </c>
      <c r="AL20" s="25" t="s">
        <v>72</v>
      </c>
      <c r="AM20" s="25" t="s">
        <v>111</v>
      </c>
    </row>
    <row r="21" spans="1:39" x14ac:dyDescent="0.2">
      <c r="A21" s="23" t="s">
        <v>89</v>
      </c>
      <c r="B21" s="25" t="s">
        <v>60</v>
      </c>
      <c r="C21" s="25" t="s">
        <v>6</v>
      </c>
      <c r="D21" s="25" t="s">
        <v>61</v>
      </c>
      <c r="E21" s="25" t="s">
        <v>23</v>
      </c>
      <c r="F21" s="25" t="s">
        <v>7</v>
      </c>
      <c r="G21" s="25" t="s">
        <v>55</v>
      </c>
      <c r="H21" s="25" t="s">
        <v>71</v>
      </c>
      <c r="I21" s="25" t="s">
        <v>75</v>
      </c>
      <c r="J21" s="25" t="s">
        <v>10</v>
      </c>
      <c r="K21" s="25" t="s">
        <v>81</v>
      </c>
      <c r="L21" s="25" t="s">
        <v>26</v>
      </c>
      <c r="M21" s="25" t="s">
        <v>111</v>
      </c>
      <c r="N21" s="25" t="s">
        <v>74</v>
      </c>
      <c r="O21" s="25" t="s">
        <v>112</v>
      </c>
      <c r="P21" s="25" t="s">
        <v>63</v>
      </c>
      <c r="Q21" s="25" t="s">
        <v>122</v>
      </c>
      <c r="R21" s="25" t="s">
        <v>3</v>
      </c>
      <c r="S21" s="25" t="s">
        <v>115</v>
      </c>
      <c r="T21" s="25" t="s">
        <v>1</v>
      </c>
      <c r="U21" s="25" t="s">
        <v>22</v>
      </c>
      <c r="V21" s="25" t="s">
        <v>70</v>
      </c>
      <c r="W21" s="25" t="s">
        <v>2</v>
      </c>
      <c r="X21" s="25" t="s">
        <v>54</v>
      </c>
      <c r="Y21" s="25" t="s">
        <v>8</v>
      </c>
      <c r="Z21" s="25" t="s">
        <v>72</v>
      </c>
      <c r="AA21" s="25" t="s">
        <v>62</v>
      </c>
      <c r="AB21" s="25" t="s">
        <v>113</v>
      </c>
      <c r="AC21" s="25" t="s">
        <v>25</v>
      </c>
      <c r="AD21" s="25" t="s">
        <v>121</v>
      </c>
      <c r="AE21" s="25" t="s">
        <v>80</v>
      </c>
      <c r="AF21" s="25" t="s">
        <v>73</v>
      </c>
      <c r="AG21" s="25" t="s">
        <v>116</v>
      </c>
      <c r="AH21" s="25" t="s">
        <v>5</v>
      </c>
      <c r="AI21" s="25" t="s">
        <v>114</v>
      </c>
      <c r="AJ21" s="25" t="s">
        <v>4</v>
      </c>
      <c r="AK21" s="25" t="s">
        <v>76</v>
      </c>
      <c r="AL21" s="25" t="s">
        <v>53</v>
      </c>
      <c r="AM21" s="25" t="s">
        <v>24</v>
      </c>
    </row>
  </sheetData>
  <conditionalFormatting sqref="A7 A5 A15 A9:A12">
    <cfRule type="cellIs" dxfId="115" priority="1" stopIfTrue="1" operator="equal">
      <formula>"W"</formula>
    </cfRule>
    <cfRule type="cellIs" dxfId="114" priority="2" stopIfTrue="1" operator="equal">
      <formula>"D"</formula>
    </cfRule>
    <cfRule type="cellIs" dxfId="113" priority="3" stopIfTrue="1" operator="equal">
      <formula>"L"</formula>
    </cfRule>
  </conditionalFormatting>
  <conditionalFormatting sqref="A1">
    <cfRule type="cellIs" dxfId="112" priority="4" stopIfTrue="1" operator="equal">
      <formula>"W"</formula>
    </cfRule>
    <cfRule type="cellIs" dxfId="111" priority="5" stopIfTrue="1" operator="equal">
      <formula>"D"</formula>
    </cfRule>
    <cfRule type="cellIs" dxfId="110" priority="6" stopIfTrue="1" operator="equal">
      <formula>"L"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144"/>
  <sheetViews>
    <sheetView topLeftCell="A96" workbookViewId="0">
      <pane xSplit="1" topLeftCell="B1" activePane="topRight" state="frozen"/>
      <selection pane="topRight" activeCell="AA112" sqref="AA112"/>
    </sheetView>
  </sheetViews>
  <sheetFormatPr defaultColWidth="9.109375" defaultRowHeight="12" x14ac:dyDescent="0.25"/>
  <cols>
    <col min="1" max="1" width="5" style="21" bestFit="1" customWidth="1"/>
    <col min="2" max="23" width="5.6640625" style="21" hidden="1" customWidth="1"/>
    <col min="24" max="39" width="5.6640625" style="21" customWidth="1"/>
    <col min="40" max="42" width="7.88671875" style="21" bestFit="1" customWidth="1"/>
    <col min="43" max="43" width="7.88671875" style="21" customWidth="1"/>
    <col min="44" max="44" width="5.6640625" style="21" bestFit="1" customWidth="1"/>
    <col min="45" max="16384" width="9.109375" style="21"/>
  </cols>
  <sheetData>
    <row r="1" spans="1:46" x14ac:dyDescent="0.25">
      <c r="A1" s="30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31" t="s">
        <v>56</v>
      </c>
      <c r="AO1" s="31" t="s">
        <v>57</v>
      </c>
      <c r="AP1" s="31" t="s">
        <v>58</v>
      </c>
      <c r="AQ1" s="31" t="s">
        <v>82</v>
      </c>
      <c r="AR1" s="31" t="s">
        <v>59</v>
      </c>
    </row>
    <row r="2" spans="1:46" x14ac:dyDescent="0.25">
      <c r="A2" s="30" t="s">
        <v>111</v>
      </c>
      <c r="B2" s="22">
        <f ca="1">VLOOKUP($A2,'Proj GC'!$A$68:$AM$87,B$1+1,FALSE)</f>
        <v>109.01163198349775</v>
      </c>
      <c r="C2" s="22">
        <f ca="1">VLOOKUP($A2,'Proj GC'!$A$68:$AM$87,C$1+1,FALSE)</f>
        <v>71.032704126610952</v>
      </c>
      <c r="D2" s="22">
        <f ca="1">VLOOKUP($A2,'Proj GC'!$A$68:$AM$87,D$1+1,FALSE)</f>
        <v>97.341565699059785</v>
      </c>
      <c r="E2" s="22">
        <f ca="1">VLOOKUP($A2,'Proj GC'!$A$68:$AM$87,E$1+1,FALSE)</f>
        <v>74.726790106758259</v>
      </c>
      <c r="F2" s="22">
        <f ca="1">VLOOKUP($A2,'Proj GC'!$A$68:$AM$87,F$1+1,FALSE)</f>
        <v>81.873244140516775</v>
      </c>
      <c r="G2" s="22">
        <f>VLOOKUP($A2,'Proj GC'!$A$68:$AM$87,G$1+1,FALSE)</f>
        <v>101.17671874412297</v>
      </c>
      <c r="H2" s="22">
        <f ca="1">VLOOKUP($A2,'Proj GC'!$A$68:$AM$87,H$1+1,FALSE)</f>
        <v>77.756485693096892</v>
      </c>
      <c r="I2" s="22">
        <f ca="1">VLOOKUP($A2,'Proj GC'!$A$68:$AM$87,I$1+1,FALSE)</f>
        <v>85.931814964379299</v>
      </c>
      <c r="J2" s="22">
        <f ca="1">VLOOKUP($A2,'Proj GC'!$A$68:$AM$87,J$1+1,FALSE)</f>
        <v>83.664224380477393</v>
      </c>
      <c r="K2" s="22">
        <f>VLOOKUP($A2,'Proj GC'!$A$68:$AM$87,K$1+1,FALSE)</f>
        <v>186.84694298854828</v>
      </c>
      <c r="L2" s="22">
        <f ca="1">VLOOKUP($A2,'Proj GC'!$A$68:$AM$87,L$1+1,FALSE)</f>
        <v>125.81362792280754</v>
      </c>
      <c r="M2" s="22">
        <f ca="1">VLOOKUP($A2,'Proj GC'!$A$68:$AM$87,M$1+1,FALSE)</f>
        <v>115.61687379322352</v>
      </c>
      <c r="N2" s="22">
        <f ca="1">VLOOKUP($A2,'Proj GC'!$A$68:$AM$87,N$1+1,FALSE)</f>
        <v>59.070491684911723</v>
      </c>
      <c r="O2" s="22">
        <f ca="1">VLOOKUP($A2,'Proj GC'!$A$68:$AM$87,O$1+1,FALSE)</f>
        <v>130.81440226882464</v>
      </c>
      <c r="P2" s="22">
        <f ca="1">VLOOKUP($A2,'Proj GC'!$A$68:$AM$87,P$1+1,FALSE)</f>
        <v>138.78095894776501</v>
      </c>
      <c r="Q2" s="22">
        <f ca="1">VLOOKUP($A2,'Proj GC'!$A$68:$AM$87,Q$1+1,FALSE)</f>
        <v>105.56832591893418</v>
      </c>
      <c r="R2" s="22">
        <f>VLOOKUP($A2,'Proj GC'!$A$68:$AM$87,R$1+1,FALSE)</f>
        <v>92.20279989177439</v>
      </c>
      <c r="S2" s="22">
        <f ca="1">VLOOKUP($A2,'Proj GC'!$A$68:$AM$87,S$1+1,FALSE)</f>
        <v>91.462177172304294</v>
      </c>
      <c r="T2" s="22">
        <f ca="1">VLOOKUP($A2,'Proj GC'!$A$68:$AM$87,T$1+1,FALSE)</f>
        <v>70.307848607219427</v>
      </c>
      <c r="U2" s="22">
        <f ca="1">VLOOKUP($A2,'Proj GC'!$A$68:$AM$87,U$1+1,FALSE)</f>
        <v>93.525662680392486</v>
      </c>
      <c r="V2" s="22">
        <f ca="1">VLOOKUP($A2,'Proj GC'!$A$68:$AM$87,V$1+1,FALSE)</f>
        <v>95.035704736007318</v>
      </c>
      <c r="W2" s="22">
        <f>VLOOKUP($A2,'Proj GC'!$A$68:$AM$87,W$1+1,FALSE)</f>
        <v>152.87477153608495</v>
      </c>
      <c r="X2" s="22">
        <f ca="1">VLOOKUP($A2,'Proj GC'!$A$68:$AM$87,X$1+1,FALSE)</f>
        <v>102.25627424280572</v>
      </c>
      <c r="Y2" s="22">
        <f ca="1">VLOOKUP($A2,'Proj GC'!$A$68:$AM$87,Y$1+1,FALSE)</f>
        <v>76.520996738502944</v>
      </c>
      <c r="Z2" s="22">
        <f ca="1">VLOOKUP($A2,'Proj GC'!$A$68:$AM$87,Z$1+1,FALSE)</f>
        <v>86.817749488080054</v>
      </c>
      <c r="AA2" s="22">
        <f ca="1">VLOOKUP($A2,'Proj GC'!$A$68:$AM$87,AA$1+1,FALSE)</f>
        <v>89.191335259225426</v>
      </c>
      <c r="AB2" s="22">
        <f ca="1">VLOOKUP($A2,'Proj GC'!$A$68:$AM$87,AB$1+1,FALSE)</f>
        <v>111.78710543281636</v>
      </c>
      <c r="AC2" s="22">
        <f>VLOOKUP($A2,'Proj GC'!$A$68:$AM$87,AC$1+1,FALSE)</f>
        <v>75.43865445690632</v>
      </c>
      <c r="AD2" s="22">
        <f ca="1">VLOOKUP($A2,'Proj GC'!$A$68:$AM$87,AD$1+1,FALSE)</f>
        <v>129.02795390091956</v>
      </c>
      <c r="AE2" s="22">
        <f ca="1">VLOOKUP($A2,'Proj GC'!$A$68:$AM$87,AE$1+1,FALSE)</f>
        <v>113.54805732089865</v>
      </c>
      <c r="AF2" s="22">
        <f ca="1">VLOOKUP($A2,'Proj GC'!$A$68:$AM$87,AF$1+1,FALSE)</f>
        <v>72.197267614892112</v>
      </c>
      <c r="AG2" s="22">
        <f ca="1">VLOOKUP($A2,'Proj GC'!$A$68:$AM$87,AG$1+1,FALSE)</f>
        <v>94.595624012637415</v>
      </c>
      <c r="AH2" s="22">
        <f ca="1">VLOOKUP($A2,'Proj GC'!$A$68:$AM$87,AH$1+1,FALSE)</f>
        <v>153.77221190565368</v>
      </c>
      <c r="AI2" s="22">
        <f ca="1">VLOOKUP($A2,'Proj GC'!$A$68:$AM$87,AI$1+1,FALSE)</f>
        <v>107.02996549267471</v>
      </c>
      <c r="AJ2" s="22">
        <f ca="1">VLOOKUP($A2,'Proj GC'!$A$68:$AM$87,AJ$1+1,FALSE)</f>
        <v>61.140100996438569</v>
      </c>
      <c r="AK2" s="22">
        <f ca="1">VLOOKUP($A2,'Proj GC'!$A$68:$AM$87,AK$1+1,FALSE)</f>
        <v>118.9730247432953</v>
      </c>
      <c r="AL2" s="22">
        <f>VLOOKUP($A2,'Proj GC'!$A$68:$AM$87,AL$1+1,FALSE)</f>
        <v>82.78095169973696</v>
      </c>
      <c r="AM2" s="22">
        <f ca="1">VLOOKUP($A2,'Proj GC'!$A$68:$AM$87,AM$1+1,FALSE)</f>
        <v>100.06729839396496</v>
      </c>
      <c r="AN2" s="22">
        <f ca="1">AVERAGE(OFFSET($A2,0,Fixtures!$D$6,1,3))</f>
        <v>104.92442627890343</v>
      </c>
      <c r="AO2" s="22">
        <f ca="1">AVERAGE(OFFSET($A2,0,Fixtures!$D$6,1,6))</f>
        <v>111.69518004127934</v>
      </c>
      <c r="AP2" s="22">
        <f ca="1">AVERAGE(OFFSET($A2,0,Fixtures!$D$6,1,9))</f>
        <v>103.67390640968298</v>
      </c>
      <c r="AQ2" s="22">
        <f ca="1">AVERAGE(OFFSET($A2,0,Fixtures!$D$6,1,12))</f>
        <v>104.14600520010788</v>
      </c>
      <c r="AR2" s="22">
        <f ca="1">IF(OR(Fixtures!$D$6&lt;=0,Fixtures!$D$6&gt;39),AVERAGE(A2:AM2),AVERAGE(OFFSET($A2,0,Fixtures!$D$6,1,39-Fixtures!$D$6)))</f>
        <v>103.31324560811117</v>
      </c>
    </row>
    <row r="3" spans="1:46" x14ac:dyDescent="0.25">
      <c r="A3" s="30" t="s">
        <v>121</v>
      </c>
      <c r="B3" s="22">
        <f ca="1">VLOOKUP($A3,'Proj GC'!$A$68:$AM$87,B$1+1,FALSE)</f>
        <v>93.525662680392486</v>
      </c>
      <c r="C3" s="22">
        <f ca="1">VLOOKUP($A3,'Proj GC'!$A$68:$AM$87,C$1+1,FALSE)</f>
        <v>81.873244140516775</v>
      </c>
      <c r="D3" s="22">
        <f ca="1">VLOOKUP($A3,'Proj GC'!$A$68:$AM$87,D$1+1,FALSE)</f>
        <v>91.462177172304294</v>
      </c>
      <c r="E3" s="22">
        <f>VLOOKUP($A3,'Proj GC'!$A$68:$AM$87,E$1+1,FALSE)</f>
        <v>186.84694298854828</v>
      </c>
      <c r="F3" s="22">
        <f ca="1">VLOOKUP($A3,'Proj GC'!$A$68:$AM$87,F$1+1,FALSE)</f>
        <v>77.756485693096892</v>
      </c>
      <c r="G3" s="22">
        <f ca="1">VLOOKUP($A3,'Proj GC'!$A$68:$AM$87,G$1+1,FALSE)</f>
        <v>72.197267614892112</v>
      </c>
      <c r="H3" s="22">
        <f ca="1">VLOOKUP($A3,'Proj GC'!$A$68:$AM$87,H$1+1,FALSE)</f>
        <v>138.78095894776501</v>
      </c>
      <c r="I3" s="22">
        <f ca="1">VLOOKUP($A3,'Proj GC'!$A$68:$AM$87,I$1+1,FALSE)</f>
        <v>89.191335259225426</v>
      </c>
      <c r="J3" s="22">
        <f>VLOOKUP($A3,'Proj GC'!$A$68:$AM$87,J$1+1,FALSE)</f>
        <v>99.928341825219064</v>
      </c>
      <c r="K3" s="22">
        <f ca="1">VLOOKUP($A3,'Proj GC'!$A$68:$AM$87,K$1+1,FALSE)</f>
        <v>97.341565699059785</v>
      </c>
      <c r="L3" s="22">
        <f ca="1">VLOOKUP($A3,'Proj GC'!$A$68:$AM$87,L$1+1,FALSE)</f>
        <v>70.307848607219427</v>
      </c>
      <c r="M3" s="22">
        <f ca="1">VLOOKUP($A3,'Proj GC'!$A$68:$AM$87,M$1+1,FALSE)</f>
        <v>130.81440226882464</v>
      </c>
      <c r="N3" s="22">
        <f ca="1">VLOOKUP($A3,'Proj GC'!$A$68:$AM$87,N$1+1,FALSE)</f>
        <v>105.56832591893418</v>
      </c>
      <c r="O3" s="22">
        <f ca="1">VLOOKUP($A3,'Proj GC'!$A$68:$AM$87,O$1+1,FALSE)</f>
        <v>153.77221190565368</v>
      </c>
      <c r="P3" s="22">
        <f>VLOOKUP($A3,'Proj GC'!$A$68:$AM$87,P$1+1,FALSE)</f>
        <v>101.17671874412297</v>
      </c>
      <c r="Q3" s="22">
        <f ca="1">VLOOKUP($A3,'Proj GC'!$A$68:$AM$87,Q$1+1,FALSE)</f>
        <v>94.595624012637415</v>
      </c>
      <c r="R3" s="22">
        <f ca="1">VLOOKUP($A3,'Proj GC'!$A$68:$AM$87,R$1+1,FALSE)</f>
        <v>74.726790106758259</v>
      </c>
      <c r="S3" s="22">
        <f>VLOOKUP($A3,'Proj GC'!$A$68:$AM$87,S$1+1,FALSE)</f>
        <v>75.43865445690632</v>
      </c>
      <c r="T3" s="22">
        <f ca="1">VLOOKUP($A3,'Proj GC'!$A$68:$AM$87,T$1+1,FALSE)</f>
        <v>109.01163198349775</v>
      </c>
      <c r="U3" s="22">
        <f ca="1">VLOOKUP($A3,'Proj GC'!$A$68:$AM$87,U$1+1,FALSE)</f>
        <v>71.032704126610952</v>
      </c>
      <c r="V3" s="22">
        <f ca="1">VLOOKUP($A3,'Proj GC'!$A$68:$AM$87,V$1+1,FALSE)</f>
        <v>113.54805732089865</v>
      </c>
      <c r="W3" s="22">
        <f ca="1">VLOOKUP($A3,'Proj GC'!$A$68:$AM$87,W$1+1,FALSE)</f>
        <v>118.9730247432953</v>
      </c>
      <c r="X3" s="22">
        <f>VLOOKUP($A3,'Proj GC'!$A$68:$AM$87,X$1+1,FALSE)</f>
        <v>81.759552402451959</v>
      </c>
      <c r="Y3" s="22">
        <f ca="1">VLOOKUP($A3,'Proj GC'!$A$68:$AM$87,Y$1+1,FALSE)</f>
        <v>86.817749488080054</v>
      </c>
      <c r="Z3" s="22">
        <f ca="1">VLOOKUP($A3,'Proj GC'!$A$68:$AM$87,Z$1+1,FALSE)</f>
        <v>100.06729839396496</v>
      </c>
      <c r="AA3" s="22">
        <f ca="1">VLOOKUP($A3,'Proj GC'!$A$68:$AM$87,AA$1+1,FALSE)</f>
        <v>76.520996738502944</v>
      </c>
      <c r="AB3" s="22">
        <f>VLOOKUP($A3,'Proj GC'!$A$68:$AM$87,AB$1+1,FALSE)</f>
        <v>92.20279989177439</v>
      </c>
      <c r="AC3" s="22">
        <f ca="1">VLOOKUP($A3,'Proj GC'!$A$68:$AM$87,AC$1+1,FALSE)</f>
        <v>61.140100996438569</v>
      </c>
      <c r="AD3" s="22">
        <f ca="1">VLOOKUP($A3,'Proj GC'!$A$68:$AM$87,AD$1+1,FALSE)</f>
        <v>115.61687379322352</v>
      </c>
      <c r="AE3" s="22">
        <f>VLOOKUP($A3,'Proj GC'!$A$68:$AM$87,AE$1+1,FALSE)</f>
        <v>82.78095169973696</v>
      </c>
      <c r="AF3" s="22">
        <f ca="1">VLOOKUP($A3,'Proj GC'!$A$68:$AM$87,AF$1+1,FALSE)</f>
        <v>129.02795390091956</v>
      </c>
      <c r="AG3" s="22">
        <f ca="1">VLOOKUP($A3,'Proj GC'!$A$68:$AM$87,AG$1+1,FALSE)</f>
        <v>107.02996549267471</v>
      </c>
      <c r="AH3" s="22">
        <f ca="1">VLOOKUP($A3,'Proj GC'!$A$68:$AM$87,AH$1+1,FALSE)</f>
        <v>85.931814964379299</v>
      </c>
      <c r="AI3" s="22">
        <f ca="1">VLOOKUP($A3,'Proj GC'!$A$68:$AM$87,AI$1+1,FALSE)</f>
        <v>125.81362792280754</v>
      </c>
      <c r="AJ3" s="22">
        <f>VLOOKUP($A3,'Proj GC'!$A$68:$AM$87,AJ$1+1,FALSE)</f>
        <v>152.87477153608495</v>
      </c>
      <c r="AK3" s="22">
        <f ca="1">VLOOKUP($A3,'Proj GC'!$A$68:$AM$87,AK$1+1,FALSE)</f>
        <v>111.78710543281636</v>
      </c>
      <c r="AL3" s="22">
        <f ca="1">VLOOKUP($A3,'Proj GC'!$A$68:$AM$87,AL$1+1,FALSE)</f>
        <v>59.070491684911723</v>
      </c>
      <c r="AM3" s="22">
        <f ca="1">VLOOKUP($A3,'Proj GC'!$A$68:$AM$87,AM$1+1,FALSE)</f>
        <v>95.035704736007318</v>
      </c>
      <c r="AN3" s="22">
        <f ca="1">AVERAGE(OFFSET($A3,0,Fixtures!$D$6,1,3))</f>
        <v>109.14192646462668</v>
      </c>
      <c r="AO3" s="22">
        <f ca="1">AVERAGE(OFFSET($A3,0,Fixtures!$D$6,1,6))</f>
        <v>107.70019796229026</v>
      </c>
      <c r="AP3" s="22">
        <f ca="1">AVERAGE(OFFSET($A3,0,Fixtures!$D$6,1,9))</f>
        <v>107.77039515861719</v>
      </c>
      <c r="AQ3" s="22">
        <f ca="1">AVERAGE(OFFSET($A3,0,Fixtures!$D$6,1,12))</f>
        <v>106.81761546587325</v>
      </c>
      <c r="AR3" s="22">
        <f ca="1">IF(OR(Fixtures!$D$6&lt;=0,Fixtures!$D$6&gt;39),AVERAGE(A3:AM3),AVERAGE(OFFSET($A3,0,Fixtures!$D$6,1,39-Fixtures!$D$6)))</f>
        <v>106.49692611635619</v>
      </c>
    </row>
    <row r="4" spans="1:46" x14ac:dyDescent="0.25">
      <c r="A4" s="30" t="s">
        <v>73</v>
      </c>
      <c r="B4" s="22">
        <f>VLOOKUP($A4,'Proj GC'!$A$68:$AM$87,B$1+1,FALSE)</f>
        <v>75.43865445690632</v>
      </c>
      <c r="C4" s="22">
        <f>VLOOKUP($A4,'Proj GC'!$A$68:$AM$87,C$1+1,FALSE)</f>
        <v>99.928341825219064</v>
      </c>
      <c r="D4" s="22">
        <f>VLOOKUP($A4,'Proj GC'!$A$68:$AM$87,D$1+1,FALSE)</f>
        <v>152.87477153608495</v>
      </c>
      <c r="E4" s="22">
        <f ca="1">VLOOKUP($A4,'Proj GC'!$A$68:$AM$87,E$1+1,FALSE)</f>
        <v>129.02795390091956</v>
      </c>
      <c r="F4" s="22">
        <f ca="1">VLOOKUP($A4,'Proj GC'!$A$68:$AM$87,F$1+1,FALSE)</f>
        <v>97.341565699059785</v>
      </c>
      <c r="G4" s="22">
        <f ca="1">VLOOKUP($A4,'Proj GC'!$A$68:$AM$87,G$1+1,FALSE)</f>
        <v>111.78710543281636</v>
      </c>
      <c r="H4" s="22">
        <f ca="1">VLOOKUP($A4,'Proj GC'!$A$68:$AM$87,H$1+1,FALSE)</f>
        <v>81.873244140516775</v>
      </c>
      <c r="I4" s="22">
        <f>VLOOKUP($A4,'Proj GC'!$A$68:$AM$87,I$1+1,FALSE)</f>
        <v>101.17671874412297</v>
      </c>
      <c r="J4" s="22">
        <f ca="1">VLOOKUP($A4,'Proj GC'!$A$68:$AM$87,J$1+1,FALSE)</f>
        <v>70.307848607219427</v>
      </c>
      <c r="K4" s="22">
        <f ca="1">VLOOKUP($A4,'Proj GC'!$A$68:$AM$87,K$1+1,FALSE)</f>
        <v>93.525662680392486</v>
      </c>
      <c r="L4" s="22">
        <f ca="1">VLOOKUP($A4,'Proj GC'!$A$68:$AM$87,L$1+1,FALSE)</f>
        <v>107.02996549267471</v>
      </c>
      <c r="M4" s="22">
        <f ca="1">VLOOKUP($A4,'Proj GC'!$A$68:$AM$87,M$1+1,FALSE)</f>
        <v>72.197267614892112</v>
      </c>
      <c r="N4" s="22">
        <f ca="1">VLOOKUP($A4,'Proj GC'!$A$68:$AM$87,N$1+1,FALSE)</f>
        <v>94.595624012637415</v>
      </c>
      <c r="O4" s="22">
        <f ca="1">VLOOKUP($A4,'Proj GC'!$A$68:$AM$87,O$1+1,FALSE)</f>
        <v>109.01163198349775</v>
      </c>
      <c r="P4" s="22">
        <f ca="1">VLOOKUP($A4,'Proj GC'!$A$68:$AM$87,P$1+1,FALSE)</f>
        <v>74.726790106758259</v>
      </c>
      <c r="Q4" s="22">
        <f ca="1">VLOOKUP($A4,'Proj GC'!$A$68:$AM$87,Q$1+1,FALSE)</f>
        <v>125.81362792280754</v>
      </c>
      <c r="R4" s="22">
        <f ca="1">VLOOKUP($A4,'Proj GC'!$A$68:$AM$87,R$1+1,FALSE)</f>
        <v>138.78095894776501</v>
      </c>
      <c r="S4" s="22">
        <f ca="1">VLOOKUP($A4,'Proj GC'!$A$68:$AM$87,S$1+1,FALSE)</f>
        <v>77.756485693096892</v>
      </c>
      <c r="T4" s="22">
        <f>VLOOKUP($A4,'Proj GC'!$A$68:$AM$87,T$1+1,FALSE)</f>
        <v>82.78095169973696</v>
      </c>
      <c r="U4" s="22">
        <f ca="1">VLOOKUP($A4,'Proj GC'!$A$68:$AM$87,U$1+1,FALSE)</f>
        <v>102.25627424280572</v>
      </c>
      <c r="V4" s="22">
        <f ca="1">VLOOKUP($A4,'Proj GC'!$A$68:$AM$87,V$1+1,FALSE)</f>
        <v>100.06729839396496</v>
      </c>
      <c r="W4" s="22">
        <f ca="1">VLOOKUP($A4,'Proj GC'!$A$68:$AM$87,W$1+1,FALSE)</f>
        <v>76.520996738502944</v>
      </c>
      <c r="X4" s="22">
        <f ca="1">VLOOKUP($A4,'Proj GC'!$A$68:$AM$87,X$1+1,FALSE)</f>
        <v>85.931814964379299</v>
      </c>
      <c r="Y4" s="22">
        <f ca="1">VLOOKUP($A4,'Proj GC'!$A$68:$AM$87,Y$1+1,FALSE)</f>
        <v>83.664224380477393</v>
      </c>
      <c r="Z4" s="22">
        <f>VLOOKUP($A4,'Proj GC'!$A$68:$AM$87,Z$1+1,FALSE)</f>
        <v>81.759552402451959</v>
      </c>
      <c r="AA4" s="22">
        <f>VLOOKUP($A4,'Proj GC'!$A$68:$AM$87,AA$1+1,FALSE)</f>
        <v>92.20279989177439</v>
      </c>
      <c r="AB4" s="22">
        <f ca="1">VLOOKUP($A4,'Proj GC'!$A$68:$AM$87,AB$1+1,FALSE)</f>
        <v>95.035704736007318</v>
      </c>
      <c r="AC4" s="22">
        <f ca="1">VLOOKUP($A4,'Proj GC'!$A$68:$AM$87,AC$1+1,FALSE)</f>
        <v>113.54805732089865</v>
      </c>
      <c r="AD4" s="22">
        <f ca="1">VLOOKUP($A4,'Proj GC'!$A$68:$AM$87,AD$1+1,FALSE)</f>
        <v>153.77221190565368</v>
      </c>
      <c r="AE4" s="22">
        <f ca="1">VLOOKUP($A4,'Proj GC'!$A$68:$AM$87,AE$1+1,FALSE)</f>
        <v>61.140100996438569</v>
      </c>
      <c r="AF4" s="22">
        <f ca="1">VLOOKUP($A4,'Proj GC'!$A$68:$AM$87,AF$1+1,FALSE)</f>
        <v>115.61687379322352</v>
      </c>
      <c r="AG4" s="22">
        <f ca="1">VLOOKUP($A4,'Proj GC'!$A$68:$AM$87,AG$1+1,FALSE)</f>
        <v>59.070491684911723</v>
      </c>
      <c r="AH4" s="22">
        <f ca="1">VLOOKUP($A4,'Proj GC'!$A$68:$AM$87,AH$1+1,FALSE)</f>
        <v>130.81440226882464</v>
      </c>
      <c r="AI4" s="22">
        <f ca="1">VLOOKUP($A4,'Proj GC'!$A$68:$AM$87,AI$1+1,FALSE)</f>
        <v>89.191335259225426</v>
      </c>
      <c r="AJ4" s="22">
        <f ca="1">VLOOKUP($A4,'Proj GC'!$A$68:$AM$87,AJ$1+1,FALSE)</f>
        <v>105.56832591893418</v>
      </c>
      <c r="AK4" s="22">
        <f>VLOOKUP($A4,'Proj GC'!$A$68:$AM$87,AK$1+1,FALSE)</f>
        <v>186.84694298854828</v>
      </c>
      <c r="AL4" s="22">
        <f ca="1">VLOOKUP($A4,'Proj GC'!$A$68:$AM$87,AL$1+1,FALSE)</f>
        <v>91.462177172304294</v>
      </c>
      <c r="AM4" s="22">
        <f ca="1">VLOOKUP($A4,'Proj GC'!$A$68:$AM$87,AM$1+1,FALSE)</f>
        <v>118.9730247432953</v>
      </c>
      <c r="AN4" s="22">
        <f ca="1">AVERAGE(OFFSET($A4,0,Fixtures!$D$6,1,3))</f>
        <v>110.17639556510527</v>
      </c>
      <c r="AO4" s="22">
        <f ca="1">AVERAGE(OFFSET($A4,0,Fixtures!$D$6,1,6))</f>
        <v>101.6009026513796</v>
      </c>
      <c r="AP4" s="22">
        <f ca="1">AVERAGE(OFFSET($A4,0,Fixtures!$D$6,1,9))</f>
        <v>110.38698466534048</v>
      </c>
      <c r="AQ4" s="22">
        <f ca="1">AVERAGE(OFFSET($A4,0,Fixtures!$D$6,1,12))</f>
        <v>110.35276541232037</v>
      </c>
      <c r="AR4" s="22">
        <f ca="1">IF(OR(Fixtures!$D$6&lt;=0,Fixtures!$D$6&gt;39),AVERAGE(A4:AM4),AVERAGE(OFFSET($A4,0,Fixtures!$D$6,1,39-Fixtures!$D$6)))</f>
        <v>111.24558867313597</v>
      </c>
    </row>
    <row r="5" spans="1:46" x14ac:dyDescent="0.25">
      <c r="A5" s="30" t="s">
        <v>61</v>
      </c>
      <c r="B5" s="22">
        <f ca="1">VLOOKUP($A5,'Proj GC'!$A$68:$AM$87,B$1+1,FALSE)</f>
        <v>91.462177172304294</v>
      </c>
      <c r="C5" s="22">
        <f>VLOOKUP($A5,'Proj GC'!$A$68:$AM$87,C$1+1,FALSE)</f>
        <v>101.17671874412297</v>
      </c>
      <c r="D5" s="22">
        <f ca="1">VLOOKUP($A5,'Proj GC'!$A$68:$AM$87,D$1+1,FALSE)</f>
        <v>115.61687379322352</v>
      </c>
      <c r="E5" s="22">
        <f ca="1">VLOOKUP($A5,'Proj GC'!$A$68:$AM$87,E$1+1,FALSE)</f>
        <v>125.81362792280754</v>
      </c>
      <c r="F5" s="22">
        <f ca="1">VLOOKUP($A5,'Proj GC'!$A$68:$AM$87,F$1+1,FALSE)</f>
        <v>102.25627424280572</v>
      </c>
      <c r="G5" s="22">
        <f ca="1">VLOOKUP($A5,'Proj GC'!$A$68:$AM$87,G$1+1,FALSE)</f>
        <v>70.307848607219427</v>
      </c>
      <c r="H5" s="22">
        <f>VLOOKUP($A5,'Proj GC'!$A$68:$AM$87,H$1+1,FALSE)</f>
        <v>99.928341825219064</v>
      </c>
      <c r="I5" s="22">
        <f ca="1">VLOOKUP($A5,'Proj GC'!$A$68:$AM$87,I$1+1,FALSE)</f>
        <v>97.341565699059785</v>
      </c>
      <c r="J5" s="22">
        <f ca="1">VLOOKUP($A5,'Proj GC'!$A$68:$AM$87,J$1+1,FALSE)</f>
        <v>129.02795390091956</v>
      </c>
      <c r="K5" s="22">
        <f ca="1">VLOOKUP($A5,'Proj GC'!$A$68:$AM$87,K$1+1,FALSE)</f>
        <v>113.54805732089865</v>
      </c>
      <c r="L5" s="22">
        <f>VLOOKUP($A5,'Proj GC'!$A$68:$AM$87,L$1+1,FALSE)</f>
        <v>92.20279989177439</v>
      </c>
      <c r="M5" s="22">
        <f ca="1">VLOOKUP($A5,'Proj GC'!$A$68:$AM$87,M$1+1,FALSE)</f>
        <v>81.873244140516775</v>
      </c>
      <c r="N5" s="22">
        <f ca="1">VLOOKUP($A5,'Proj GC'!$A$68:$AM$87,N$1+1,FALSE)</f>
        <v>93.525662680392486</v>
      </c>
      <c r="O5" s="22">
        <f ca="1">VLOOKUP($A5,'Proj GC'!$A$68:$AM$87,O$1+1,FALSE)</f>
        <v>61.140100996438569</v>
      </c>
      <c r="P5" s="22">
        <f>VLOOKUP($A5,'Proj GC'!$A$68:$AM$87,P$1+1,FALSE)</f>
        <v>152.87477153608495</v>
      </c>
      <c r="Q5" s="22">
        <f ca="1">VLOOKUP($A5,'Proj GC'!$A$68:$AM$87,Q$1+1,FALSE)</f>
        <v>109.01163198349775</v>
      </c>
      <c r="R5" s="22">
        <f ca="1">VLOOKUP($A5,'Proj GC'!$A$68:$AM$87,R$1+1,FALSE)</f>
        <v>59.070491684911723</v>
      </c>
      <c r="S5" s="22">
        <f ca="1">VLOOKUP($A5,'Proj GC'!$A$68:$AM$87,S$1+1,FALSE)</f>
        <v>86.817749488080054</v>
      </c>
      <c r="T5" s="22">
        <f ca="1">VLOOKUP($A5,'Proj GC'!$A$68:$AM$87,T$1+1,FALSE)</f>
        <v>118.9730247432953</v>
      </c>
      <c r="U5" s="22">
        <f ca="1">VLOOKUP($A5,'Proj GC'!$A$68:$AM$87,U$1+1,FALSE)</f>
        <v>107.02996549267471</v>
      </c>
      <c r="V5" s="22">
        <f>VLOOKUP($A5,'Proj GC'!$A$68:$AM$87,V$1+1,FALSE)</f>
        <v>81.759552402451959</v>
      </c>
      <c r="W5" s="22">
        <f ca="1">VLOOKUP($A5,'Proj GC'!$A$68:$AM$87,W$1+1,FALSE)</f>
        <v>138.78095894776501</v>
      </c>
      <c r="X5" s="22">
        <f ca="1">VLOOKUP($A5,'Proj GC'!$A$68:$AM$87,X$1+1,FALSE)</f>
        <v>105.56832591893418</v>
      </c>
      <c r="Y5" s="22">
        <f ca="1">VLOOKUP($A5,'Proj GC'!$A$68:$AM$87,Y$1+1,FALSE)</f>
        <v>130.81440226882464</v>
      </c>
      <c r="Z5" s="22">
        <f>VLOOKUP($A5,'Proj GC'!$A$68:$AM$87,Z$1+1,FALSE)</f>
        <v>82.78095169973696</v>
      </c>
      <c r="AA5" s="22">
        <f ca="1">VLOOKUP($A5,'Proj GC'!$A$68:$AM$87,AA$1+1,FALSE)</f>
        <v>111.78710543281636</v>
      </c>
      <c r="AB5" s="22">
        <f ca="1">VLOOKUP($A5,'Proj GC'!$A$68:$AM$87,AB$1+1,FALSE)</f>
        <v>71.032704126610952</v>
      </c>
      <c r="AC5" s="22">
        <f ca="1">VLOOKUP($A5,'Proj GC'!$A$68:$AM$87,AC$1+1,FALSE)</f>
        <v>72.197267614892112</v>
      </c>
      <c r="AD5" s="22">
        <f ca="1">VLOOKUP($A5,'Proj GC'!$A$68:$AM$87,AD$1+1,FALSE)</f>
        <v>89.191335259225426</v>
      </c>
      <c r="AE5" s="22">
        <f>VLOOKUP($A5,'Proj GC'!$A$68:$AM$87,AE$1+1,FALSE)</f>
        <v>186.84694298854828</v>
      </c>
      <c r="AF5" s="22">
        <f ca="1">VLOOKUP($A5,'Proj GC'!$A$68:$AM$87,AF$1+1,FALSE)</f>
        <v>76.520996738502944</v>
      </c>
      <c r="AG5" s="22">
        <f ca="1">VLOOKUP($A5,'Proj GC'!$A$68:$AM$87,AG$1+1,FALSE)</f>
        <v>74.726790106758259</v>
      </c>
      <c r="AH5" s="22">
        <f>VLOOKUP($A5,'Proj GC'!$A$68:$AM$87,AH$1+1,FALSE)</f>
        <v>75.43865445690632</v>
      </c>
      <c r="AI5" s="22">
        <f ca="1">VLOOKUP($A5,'Proj GC'!$A$68:$AM$87,AI$1+1,FALSE)</f>
        <v>100.06729839396496</v>
      </c>
      <c r="AJ5" s="22">
        <f ca="1">VLOOKUP($A5,'Proj GC'!$A$68:$AM$87,AJ$1+1,FALSE)</f>
        <v>153.77221190565368</v>
      </c>
      <c r="AK5" s="22">
        <f ca="1">VLOOKUP($A5,'Proj GC'!$A$68:$AM$87,AK$1+1,FALSE)</f>
        <v>94.595624012637415</v>
      </c>
      <c r="AL5" s="22">
        <f ca="1">VLOOKUP($A5,'Proj GC'!$A$68:$AM$87,AL$1+1,FALSE)</f>
        <v>85.931814964379299</v>
      </c>
      <c r="AM5" s="22">
        <f ca="1">VLOOKUP($A5,'Proj GC'!$A$68:$AM$87,AM$1+1,FALSE)</f>
        <v>83.664224380477393</v>
      </c>
      <c r="AN5" s="22">
        <f ca="1">AVERAGE(OFFSET($A5,0,Fixtures!$D$6,1,3))</f>
        <v>117.51975832875888</v>
      </c>
      <c r="AO5" s="22">
        <f ca="1">AVERAGE(OFFSET($A5,0,Fixtures!$D$6,1,6))</f>
        <v>100.46533632398435</v>
      </c>
      <c r="AP5" s="22">
        <f ca="1">AVERAGE(OFFSET($A5,0,Fixtures!$D$6,1,9))</f>
        <v>104.12129653628628</v>
      </c>
      <c r="AQ5" s="22">
        <f ca="1">AVERAGE(OFFSET($A5,0,Fixtures!$D$6,1,12))</f>
        <v>103.2284156549831</v>
      </c>
      <c r="AR5" s="22">
        <f ca="1">IF(OR(Fixtures!$D$6&lt;=0,Fixtures!$D$6&gt;39),AVERAGE(A5:AM5),AVERAGE(OFFSET($A5,0,Fixtures!$D$6,1,39-Fixtures!$D$6)))</f>
        <v>102.0755893207054</v>
      </c>
    </row>
    <row r="6" spans="1:46" x14ac:dyDescent="0.25">
      <c r="A6" s="30" t="s">
        <v>53</v>
      </c>
      <c r="B6" s="22">
        <f ca="1">VLOOKUP($A6,'Proj GC'!$A$68:$AM$87,B$1+1,FALSE)</f>
        <v>97.341565699059785</v>
      </c>
      <c r="C6" s="22">
        <f>VLOOKUP($A6,'Proj GC'!$A$68:$AM$87,C$1+1,FALSE)</f>
        <v>92.20279989177439</v>
      </c>
      <c r="D6" s="22">
        <f ca="1">VLOOKUP($A6,'Proj GC'!$A$68:$AM$87,D$1+1,FALSE)</f>
        <v>130.81440226882464</v>
      </c>
      <c r="E6" s="22">
        <f>VLOOKUP($A6,'Proj GC'!$A$68:$AM$87,E$1+1,FALSE)</f>
        <v>81.759552402451959</v>
      </c>
      <c r="F6" s="22">
        <f ca="1">VLOOKUP($A6,'Proj GC'!$A$68:$AM$87,F$1+1,FALSE)</f>
        <v>109.01163198349775</v>
      </c>
      <c r="G6" s="22">
        <f ca="1">VLOOKUP($A6,'Proj GC'!$A$68:$AM$87,G$1+1,FALSE)</f>
        <v>94.595624012637415</v>
      </c>
      <c r="H6" s="22">
        <f ca="1">VLOOKUP($A6,'Proj GC'!$A$68:$AM$87,H$1+1,FALSE)</f>
        <v>70.307848607219427</v>
      </c>
      <c r="I6" s="22">
        <f ca="1">VLOOKUP($A6,'Proj GC'!$A$68:$AM$87,I$1+1,FALSE)</f>
        <v>100.06729839396496</v>
      </c>
      <c r="J6" s="22">
        <f>VLOOKUP($A6,'Proj GC'!$A$68:$AM$87,J$1+1,FALSE)</f>
        <v>152.87477153608495</v>
      </c>
      <c r="K6" s="22">
        <f>VLOOKUP($A6,'Proj GC'!$A$68:$AM$87,K$1+1,FALSE)</f>
        <v>101.17671874412297</v>
      </c>
      <c r="L6" s="22">
        <f ca="1">VLOOKUP($A6,'Proj GC'!$A$68:$AM$87,L$1+1,FALSE)</f>
        <v>105.56832591893418</v>
      </c>
      <c r="M6" s="22">
        <f ca="1">VLOOKUP($A6,'Proj GC'!$A$68:$AM$87,M$1+1,FALSE)</f>
        <v>138.78095894776501</v>
      </c>
      <c r="N6" s="22">
        <f ca="1">VLOOKUP($A6,'Proj GC'!$A$68:$AM$87,N$1+1,FALSE)</f>
        <v>125.81362792280754</v>
      </c>
      <c r="O6" s="22">
        <f ca="1">VLOOKUP($A6,'Proj GC'!$A$68:$AM$87,O$1+1,FALSE)</f>
        <v>95.035704736007318</v>
      </c>
      <c r="P6" s="22">
        <f ca="1">VLOOKUP($A6,'Proj GC'!$A$68:$AM$87,P$1+1,FALSE)</f>
        <v>71.032704126610952</v>
      </c>
      <c r="Q6" s="22">
        <f ca="1">VLOOKUP($A6,'Proj GC'!$A$68:$AM$87,Q$1+1,FALSE)</f>
        <v>93.525662680392486</v>
      </c>
      <c r="R6" s="22">
        <f ca="1">VLOOKUP($A6,'Proj GC'!$A$68:$AM$87,R$1+1,FALSE)</f>
        <v>83.664224380477393</v>
      </c>
      <c r="S6" s="22">
        <f ca="1">VLOOKUP($A6,'Proj GC'!$A$68:$AM$87,S$1+1,FALSE)</f>
        <v>72.197267614892112</v>
      </c>
      <c r="T6" s="22">
        <f ca="1">VLOOKUP($A6,'Proj GC'!$A$68:$AM$87,T$1+1,FALSE)</f>
        <v>81.873244140516775</v>
      </c>
      <c r="U6" s="22">
        <f ca="1">VLOOKUP($A6,'Proj GC'!$A$68:$AM$87,U$1+1,FALSE)</f>
        <v>111.78710543281636</v>
      </c>
      <c r="V6" s="22">
        <f ca="1">VLOOKUP($A6,'Proj GC'!$A$68:$AM$87,V$1+1,FALSE)</f>
        <v>85.931814964379299</v>
      </c>
      <c r="W6" s="22">
        <f>VLOOKUP($A6,'Proj GC'!$A$68:$AM$87,W$1+1,FALSE)</f>
        <v>82.78095169973696</v>
      </c>
      <c r="X6" s="22">
        <f>VLOOKUP($A6,'Proj GC'!$A$68:$AM$87,X$1+1,FALSE)</f>
        <v>186.84694298854828</v>
      </c>
      <c r="Y6" s="22">
        <f ca="1">VLOOKUP($A6,'Proj GC'!$A$68:$AM$87,Y$1+1,FALSE)</f>
        <v>91.462177172304294</v>
      </c>
      <c r="Z6" s="22">
        <f>VLOOKUP($A6,'Proj GC'!$A$68:$AM$87,Z$1+1,FALSE)</f>
        <v>75.43865445690632</v>
      </c>
      <c r="AA6" s="22">
        <f ca="1">VLOOKUP($A6,'Proj GC'!$A$68:$AM$87,AA$1+1,FALSE)</f>
        <v>118.9730247432953</v>
      </c>
      <c r="AB6" s="22">
        <f ca="1">VLOOKUP($A6,'Proj GC'!$A$68:$AM$87,AB$1+1,FALSE)</f>
        <v>59.070491684911723</v>
      </c>
      <c r="AC6" s="22">
        <f ca="1">VLOOKUP($A6,'Proj GC'!$A$68:$AM$87,AC$1+1,FALSE)</f>
        <v>102.25627424280572</v>
      </c>
      <c r="AD6" s="22">
        <f ca="1">VLOOKUP($A6,'Proj GC'!$A$68:$AM$87,AD$1+1,FALSE)</f>
        <v>76.520996738502944</v>
      </c>
      <c r="AE6" s="22">
        <f ca="1">VLOOKUP($A6,'Proj GC'!$A$68:$AM$87,AE$1+1,FALSE)</f>
        <v>86.817749488080054</v>
      </c>
      <c r="AF6" s="22">
        <f ca="1">VLOOKUP($A6,'Proj GC'!$A$68:$AM$87,AF$1+1,FALSE)</f>
        <v>153.77221190565368</v>
      </c>
      <c r="AG6" s="22">
        <f ca="1">VLOOKUP($A6,'Proj GC'!$A$68:$AM$87,AG$1+1,FALSE)</f>
        <v>77.756485693096892</v>
      </c>
      <c r="AH6" s="22">
        <f ca="1">VLOOKUP($A6,'Proj GC'!$A$68:$AM$87,AH$1+1,FALSE)</f>
        <v>129.02795390091956</v>
      </c>
      <c r="AI6" s="22">
        <f ca="1">VLOOKUP($A6,'Proj GC'!$A$68:$AM$87,AI$1+1,FALSE)</f>
        <v>113.54805732089865</v>
      </c>
      <c r="AJ6" s="22">
        <f>VLOOKUP($A6,'Proj GC'!$A$68:$AM$87,AJ$1+1,FALSE)</f>
        <v>99.928341825219064</v>
      </c>
      <c r="AK6" s="22">
        <f ca="1">VLOOKUP($A6,'Proj GC'!$A$68:$AM$87,AK$1+1,FALSE)</f>
        <v>107.02996549267471</v>
      </c>
      <c r="AL6" s="22">
        <f ca="1">VLOOKUP($A6,'Proj GC'!$A$68:$AM$87,AL$1+1,FALSE)</f>
        <v>115.61687379322352</v>
      </c>
      <c r="AM6" s="22">
        <f ca="1">VLOOKUP($A6,'Proj GC'!$A$68:$AM$87,AM$1+1,FALSE)</f>
        <v>89.191335259225426</v>
      </c>
      <c r="AN6" s="22">
        <f ca="1">AVERAGE(OFFSET($A6,0,Fixtures!$D$6,1,3))</f>
        <v>105.70365271074554</v>
      </c>
      <c r="AO6" s="22">
        <f ca="1">AVERAGE(OFFSET($A6,0,Fixtures!$D$6,1,6))</f>
        <v>106.24057584119197</v>
      </c>
      <c r="AP6" s="22">
        <f ca="1">AVERAGE(OFFSET($A6,0,Fixtures!$D$6,1,9))</f>
        <v>106.66873735091878</v>
      </c>
      <c r="AQ6" s="22">
        <f ca="1">AVERAGE(OFFSET($A6,0,Fixtures!$D$6,1,12))</f>
        <v>105.09618333078599</v>
      </c>
      <c r="AR6" s="22">
        <f ca="1">IF(OR(Fixtures!$D$6&lt;=0,Fixtures!$D$6&gt;39),AVERAGE(A6:AM6),AVERAGE(OFFSET($A6,0,Fixtures!$D$6,1,39-Fixtures!$D$6)))</f>
        <v>104.92099714174944</v>
      </c>
    </row>
    <row r="7" spans="1:46" x14ac:dyDescent="0.25">
      <c r="A7" s="30" t="s">
        <v>2</v>
      </c>
      <c r="B7" s="22">
        <f>VLOOKUP($A7,'Proj GC'!$A$68:$AM$87,B$1+1,FALSE)</f>
        <v>82.78095169973696</v>
      </c>
      <c r="C7" s="22">
        <f ca="1">VLOOKUP($A7,'Proj GC'!$A$68:$AM$87,C$1+1,FALSE)</f>
        <v>85.931814964379299</v>
      </c>
      <c r="D7" s="22">
        <f ca="1">VLOOKUP($A7,'Proj GC'!$A$68:$AM$87,D$1+1,FALSE)</f>
        <v>109.01163198349775</v>
      </c>
      <c r="E7" s="22">
        <f ca="1">VLOOKUP($A7,'Proj GC'!$A$68:$AM$87,E$1+1,FALSE)</f>
        <v>76.520996738502944</v>
      </c>
      <c r="F7" s="22">
        <f ca="1">VLOOKUP($A7,'Proj GC'!$A$68:$AM$87,F$1+1,FALSE)</f>
        <v>153.77221190565368</v>
      </c>
      <c r="G7" s="22">
        <f ca="1">VLOOKUP($A7,'Proj GC'!$A$68:$AM$87,G$1+1,FALSE)</f>
        <v>83.664224380477393</v>
      </c>
      <c r="H7" s="22">
        <f ca="1">VLOOKUP($A7,'Proj GC'!$A$68:$AM$87,H$1+1,FALSE)</f>
        <v>129.02795390091956</v>
      </c>
      <c r="I7" s="22">
        <f ca="1">VLOOKUP($A7,'Proj GC'!$A$68:$AM$87,I$1+1,FALSE)</f>
        <v>107.02996549267471</v>
      </c>
      <c r="J7" s="22">
        <f ca="1">VLOOKUP($A7,'Proj GC'!$A$68:$AM$87,J$1+1,FALSE)</f>
        <v>138.78095894776501</v>
      </c>
      <c r="K7" s="22">
        <f ca="1">VLOOKUP($A7,'Proj GC'!$A$68:$AM$87,K$1+1,FALSE)</f>
        <v>94.595624012637415</v>
      </c>
      <c r="L7" s="22">
        <f ca="1">VLOOKUP($A7,'Proj GC'!$A$68:$AM$87,L$1+1,FALSE)</f>
        <v>100.06729839396496</v>
      </c>
      <c r="M7" s="22">
        <f ca="1">VLOOKUP($A7,'Proj GC'!$A$68:$AM$87,M$1+1,FALSE)</f>
        <v>71.032704126610952</v>
      </c>
      <c r="N7" s="22">
        <f>VLOOKUP($A7,'Proj GC'!$A$68:$AM$87,N$1+1,FALSE)</f>
        <v>99.928341825219064</v>
      </c>
      <c r="O7" s="22">
        <f>VLOOKUP($A7,'Proj GC'!$A$68:$AM$87,O$1+1,FALSE)</f>
        <v>152.87477153608495</v>
      </c>
      <c r="P7" s="22">
        <f>VLOOKUP($A7,'Proj GC'!$A$68:$AM$87,P$1+1,FALSE)</f>
        <v>92.20279989177439</v>
      </c>
      <c r="Q7" s="22">
        <f ca="1">VLOOKUP($A7,'Proj GC'!$A$68:$AM$87,Q$1+1,FALSE)</f>
        <v>91.462177172304294</v>
      </c>
      <c r="R7" s="22">
        <f ca="1">VLOOKUP($A7,'Proj GC'!$A$68:$AM$87,R$1+1,FALSE)</f>
        <v>95.035704736007318</v>
      </c>
      <c r="S7" s="22">
        <f ca="1">VLOOKUP($A7,'Proj GC'!$A$68:$AM$87,S$1+1,FALSE)</f>
        <v>61.140100996438569</v>
      </c>
      <c r="T7" s="22">
        <f ca="1">VLOOKUP($A7,'Proj GC'!$A$68:$AM$87,T$1+1,FALSE)</f>
        <v>130.81440226882464</v>
      </c>
      <c r="U7" s="22">
        <f ca="1">VLOOKUP($A7,'Proj GC'!$A$68:$AM$87,U$1+1,FALSE)</f>
        <v>97.341565699059785</v>
      </c>
      <c r="V7" s="22">
        <f ca="1">VLOOKUP($A7,'Proj GC'!$A$68:$AM$87,V$1+1,FALSE)</f>
        <v>105.56832591893418</v>
      </c>
      <c r="W7" s="22">
        <f ca="1">VLOOKUP($A7,'Proj GC'!$A$68:$AM$87,W$1+1,FALSE)</f>
        <v>115.61687379322352</v>
      </c>
      <c r="X7" s="22">
        <f ca="1">VLOOKUP($A7,'Proj GC'!$A$68:$AM$87,X$1+1,FALSE)</f>
        <v>113.54805732089865</v>
      </c>
      <c r="Y7" s="22">
        <f ca="1">VLOOKUP($A7,'Proj GC'!$A$68:$AM$87,Y$1+1,FALSE)</f>
        <v>118.9730247432953</v>
      </c>
      <c r="Z7" s="22">
        <f ca="1">VLOOKUP($A7,'Proj GC'!$A$68:$AM$87,Z$1+1,FALSE)</f>
        <v>70.307848607219427</v>
      </c>
      <c r="AA7" s="22">
        <f>VLOOKUP($A7,'Proj GC'!$A$68:$AM$87,AA$1+1,FALSE)</f>
        <v>101.17671874412297</v>
      </c>
      <c r="AB7" s="22">
        <f ca="1">VLOOKUP($A7,'Proj GC'!$A$68:$AM$87,AB$1+1,FALSE)</f>
        <v>74.726790106758259</v>
      </c>
      <c r="AC7" s="22">
        <f ca="1">VLOOKUP($A7,'Proj GC'!$A$68:$AM$87,AC$1+1,FALSE)</f>
        <v>77.756485693096892</v>
      </c>
      <c r="AD7" s="22">
        <f ca="1">VLOOKUP($A7,'Proj GC'!$A$68:$AM$87,AD$1+1,FALSE)</f>
        <v>111.78710543281636</v>
      </c>
      <c r="AE7" s="22">
        <f>VLOOKUP($A7,'Proj GC'!$A$68:$AM$87,AE$1+1,FALSE)</f>
        <v>75.43865445690632</v>
      </c>
      <c r="AF7" s="22">
        <f>VLOOKUP($A7,'Proj GC'!$A$68:$AM$87,AF$1+1,FALSE)</f>
        <v>81.759552402451959</v>
      </c>
      <c r="AG7" s="22">
        <f ca="1">VLOOKUP($A7,'Proj GC'!$A$68:$AM$87,AG$1+1,FALSE)</f>
        <v>86.817749488080054</v>
      </c>
      <c r="AH7" s="22">
        <f ca="1">VLOOKUP($A7,'Proj GC'!$A$68:$AM$87,AH$1+1,FALSE)</f>
        <v>81.873244140516775</v>
      </c>
      <c r="AI7" s="22">
        <f>VLOOKUP($A7,'Proj GC'!$A$68:$AM$87,AI$1+1,FALSE)</f>
        <v>186.84694298854828</v>
      </c>
      <c r="AJ7" s="22">
        <f ca="1">VLOOKUP($A7,'Proj GC'!$A$68:$AM$87,AJ$1+1,FALSE)</f>
        <v>93.525662680392486</v>
      </c>
      <c r="AK7" s="22">
        <f ca="1">VLOOKUP($A7,'Proj GC'!$A$68:$AM$87,AK$1+1,FALSE)</f>
        <v>89.191335259225426</v>
      </c>
      <c r="AL7" s="22">
        <f ca="1">VLOOKUP($A7,'Proj GC'!$A$68:$AM$87,AL$1+1,FALSE)</f>
        <v>102.25627424280572</v>
      </c>
      <c r="AM7" s="22">
        <f ca="1">VLOOKUP($A7,'Proj GC'!$A$68:$AM$87,AM$1+1,FALSE)</f>
        <v>125.81362792280754</v>
      </c>
      <c r="AN7" s="22">
        <f ca="1">AVERAGE(OFFSET($A7,0,Fixtures!$D$6,1,3))</f>
        <v>89.661770764058204</v>
      </c>
      <c r="AO7" s="22">
        <f ca="1">AVERAGE(OFFSET($A7,0,Fixtures!$D$6,1,6))</f>
        <v>104.08720815155328</v>
      </c>
      <c r="AP7" s="22">
        <f ca="1">AVERAGE(OFFSET($A7,0,Fixtures!$D$6,1,9))</f>
        <v>101.05516901019369</v>
      </c>
      <c r="AQ7" s="22">
        <f ca="1">AVERAGE(OFFSET($A7,0,Fixtures!$D$6,1,12))</f>
        <v>102.42159399418021</v>
      </c>
      <c r="AR7" s="22">
        <f ca="1">IF(OR(Fixtures!$D$6&lt;=0,Fixtures!$D$6&gt;39),AVERAGE(A7:AM7),AVERAGE(OFFSET($A7,0,Fixtures!$D$6,1,39-Fixtures!$D$6)))</f>
        <v>103.53101490145509</v>
      </c>
    </row>
    <row r="8" spans="1:46" x14ac:dyDescent="0.25">
      <c r="A8" s="30" t="s">
        <v>113</v>
      </c>
      <c r="B8" s="22">
        <f ca="1">VLOOKUP($A8,'Proj GC'!$A$68:$AM$87,B$1+1,FALSE)</f>
        <v>153.77221190565368</v>
      </c>
      <c r="C8" s="22">
        <f ca="1">VLOOKUP($A8,'Proj GC'!$A$68:$AM$87,C$1+1,FALSE)</f>
        <v>59.070491684911723</v>
      </c>
      <c r="D8" s="22">
        <f ca="1">VLOOKUP($A8,'Proj GC'!$A$68:$AM$87,D$1+1,FALSE)</f>
        <v>113.54805732089865</v>
      </c>
      <c r="E8" s="22">
        <f ca="1">VLOOKUP($A8,'Proj GC'!$A$68:$AM$87,E$1+1,FALSE)</f>
        <v>100.06729839396496</v>
      </c>
      <c r="F8" s="22">
        <f>VLOOKUP($A8,'Proj GC'!$A$68:$AM$87,F$1+1,FALSE)</f>
        <v>152.87477153608495</v>
      </c>
      <c r="G8" s="22">
        <f ca="1">VLOOKUP($A8,'Proj GC'!$A$68:$AM$87,G$1+1,FALSE)</f>
        <v>95.035704736007318</v>
      </c>
      <c r="H8" s="22">
        <f ca="1">VLOOKUP($A8,'Proj GC'!$A$68:$AM$87,H$1+1,FALSE)</f>
        <v>74.726790106758259</v>
      </c>
      <c r="I8" s="22">
        <f>VLOOKUP($A8,'Proj GC'!$A$68:$AM$87,I$1+1,FALSE)</f>
        <v>81.759552402451959</v>
      </c>
      <c r="J8" s="22">
        <f ca="1">VLOOKUP($A8,'Proj GC'!$A$68:$AM$87,J$1+1,FALSE)</f>
        <v>86.817749488080054</v>
      </c>
      <c r="K8" s="22">
        <f ca="1">VLOOKUP($A8,'Proj GC'!$A$68:$AM$87,K$1+1,FALSE)</f>
        <v>107.02996549267471</v>
      </c>
      <c r="L8" s="22">
        <f ca="1">VLOOKUP($A8,'Proj GC'!$A$68:$AM$87,L$1+1,FALSE)</f>
        <v>102.25627424280572</v>
      </c>
      <c r="M8" s="22">
        <f ca="1">VLOOKUP($A8,'Proj GC'!$A$68:$AM$87,M$1+1,FALSE)</f>
        <v>76.520996738502944</v>
      </c>
      <c r="N8" s="22">
        <f ca="1">VLOOKUP($A8,'Proj GC'!$A$68:$AM$87,N$1+1,FALSE)</f>
        <v>118.9730247432953</v>
      </c>
      <c r="O8" s="22">
        <f>VLOOKUP($A8,'Proj GC'!$A$68:$AM$87,O$1+1,FALSE)</f>
        <v>82.78095169973696</v>
      </c>
      <c r="P8" s="22">
        <f ca="1">VLOOKUP($A8,'Proj GC'!$A$68:$AM$87,P$1+1,FALSE)</f>
        <v>111.78710543281636</v>
      </c>
      <c r="Q8" s="22">
        <f>VLOOKUP($A8,'Proj GC'!$A$68:$AM$87,Q$1+1,FALSE)</f>
        <v>75.43865445690632</v>
      </c>
      <c r="R8" s="22">
        <f ca="1">VLOOKUP($A8,'Proj GC'!$A$68:$AM$87,R$1+1,FALSE)</f>
        <v>129.02795390091956</v>
      </c>
      <c r="S8" s="22">
        <f ca="1">VLOOKUP($A8,'Proj GC'!$A$68:$AM$87,S$1+1,FALSE)</f>
        <v>94.595624012637415</v>
      </c>
      <c r="T8" s="22">
        <f>VLOOKUP($A8,'Proj GC'!$A$68:$AM$87,T$1+1,FALSE)</f>
        <v>99.928341825219064</v>
      </c>
      <c r="U8" s="22">
        <f ca="1">VLOOKUP($A8,'Proj GC'!$A$68:$AM$87,U$1+1,FALSE)</f>
        <v>89.191335259225426</v>
      </c>
      <c r="V8" s="22">
        <f ca="1">VLOOKUP($A8,'Proj GC'!$A$68:$AM$87,V$1+1,FALSE)</f>
        <v>61.140100996438569</v>
      </c>
      <c r="W8" s="22">
        <f ca="1">VLOOKUP($A8,'Proj GC'!$A$68:$AM$87,W$1+1,FALSE)</f>
        <v>130.81440226882464</v>
      </c>
      <c r="X8" s="22">
        <f ca="1">VLOOKUP($A8,'Proj GC'!$A$68:$AM$87,X$1+1,FALSE)</f>
        <v>71.032704126610952</v>
      </c>
      <c r="Y8" s="22">
        <f ca="1">VLOOKUP($A8,'Proj GC'!$A$68:$AM$87,Y$1+1,FALSE)</f>
        <v>109.01163198349775</v>
      </c>
      <c r="Z8" s="22">
        <f ca="1">VLOOKUP($A8,'Proj GC'!$A$68:$AM$87,Z$1+1,FALSE)</f>
        <v>72.197267614892112</v>
      </c>
      <c r="AA8" s="22">
        <f ca="1">VLOOKUP($A8,'Proj GC'!$A$68:$AM$87,AA$1+1,FALSE)</f>
        <v>125.81362792280754</v>
      </c>
      <c r="AB8" s="22">
        <f ca="1">VLOOKUP($A8,'Proj GC'!$A$68:$AM$87,AB$1+1,FALSE)</f>
        <v>115.61687379322352</v>
      </c>
      <c r="AC8" s="22">
        <f ca="1">VLOOKUP($A8,'Proj GC'!$A$68:$AM$87,AC$1+1,FALSE)</f>
        <v>105.56832591893418</v>
      </c>
      <c r="AD8" s="22">
        <f>VLOOKUP($A8,'Proj GC'!$A$68:$AM$87,AD$1+1,FALSE)</f>
        <v>92.20279989177439</v>
      </c>
      <c r="AE8" s="22">
        <f ca="1">VLOOKUP($A8,'Proj GC'!$A$68:$AM$87,AE$1+1,FALSE)</f>
        <v>91.462177172304294</v>
      </c>
      <c r="AF8" s="22">
        <f ca="1">VLOOKUP($A8,'Proj GC'!$A$68:$AM$87,AF$1+1,FALSE)</f>
        <v>97.341565699059785</v>
      </c>
      <c r="AG8" s="22">
        <f>VLOOKUP($A8,'Proj GC'!$A$68:$AM$87,AG$1+1,FALSE)</f>
        <v>101.17671874412297</v>
      </c>
      <c r="AH8" s="22">
        <f ca="1">VLOOKUP($A8,'Proj GC'!$A$68:$AM$87,AH$1+1,FALSE)</f>
        <v>83.664224380477393</v>
      </c>
      <c r="AI8" s="22">
        <f ca="1">VLOOKUP($A8,'Proj GC'!$A$68:$AM$87,AI$1+1,FALSE)</f>
        <v>93.525662680392486</v>
      </c>
      <c r="AJ8" s="22">
        <f ca="1">VLOOKUP($A8,'Proj GC'!$A$68:$AM$87,AJ$1+1,FALSE)</f>
        <v>81.873244140516775</v>
      </c>
      <c r="AK8" s="22">
        <f ca="1">VLOOKUP($A8,'Proj GC'!$A$68:$AM$87,AK$1+1,FALSE)</f>
        <v>138.78095894776501</v>
      </c>
      <c r="AL8" s="22">
        <f ca="1">VLOOKUP($A8,'Proj GC'!$A$68:$AM$87,AL$1+1,FALSE)</f>
        <v>77.756485693096892</v>
      </c>
      <c r="AM8" s="22">
        <f>VLOOKUP($A8,'Proj GC'!$A$68:$AM$87,AM$1+1,FALSE)</f>
        <v>186.84694298854828</v>
      </c>
      <c r="AN8" s="22">
        <f ca="1">AVERAGE(OFFSET($A8,0,Fixtures!$D$6,1,3))</f>
        <v>93.668847587712833</v>
      </c>
      <c r="AO8" s="22">
        <f ca="1">AVERAGE(OFFSET($A8,0,Fixtures!$D$6,1,6))</f>
        <v>93.228858094688562</v>
      </c>
      <c r="AP8" s="22">
        <f ca="1">AVERAGE(OFFSET($A8,0,Fixtures!$D$6,1,9))</f>
        <v>95.309315261056682</v>
      </c>
      <c r="AQ8" s="22">
        <f ca="1">AVERAGE(OFFSET($A8,0,Fixtures!$D$6,1,12))</f>
        <v>102.62737383503833</v>
      </c>
      <c r="AR8" s="22">
        <f ca="1">IF(OR(Fixtures!$D$6&lt;=0,Fixtures!$D$6&gt;39),AVERAGE(A8:AM8),AVERAGE(OFFSET($A8,0,Fixtures!$D$6,1,39-Fixtures!$D$6)))</f>
        <v>104.46307803380584</v>
      </c>
    </row>
    <row r="9" spans="1:46" x14ac:dyDescent="0.25">
      <c r="A9" s="30" t="s">
        <v>112</v>
      </c>
      <c r="B9" s="22">
        <f ca="1">VLOOKUP($A9,'Proj GC'!$A$68:$AM$87,B$1+1,FALSE)</f>
        <v>86.817749488080054</v>
      </c>
      <c r="C9" s="22">
        <f ca="1">VLOOKUP($A9,'Proj GC'!$A$68:$AM$87,C$1+1,FALSE)</f>
        <v>61.140100996438569</v>
      </c>
      <c r="D9" s="22">
        <f ca="1">VLOOKUP($A9,'Proj GC'!$A$68:$AM$87,D$1+1,FALSE)</f>
        <v>105.56832591893418</v>
      </c>
      <c r="E9" s="22">
        <f ca="1">VLOOKUP($A9,'Proj GC'!$A$68:$AM$87,E$1+1,FALSE)</f>
        <v>138.78095894776501</v>
      </c>
      <c r="F9" s="22">
        <f ca="1">VLOOKUP($A9,'Proj GC'!$A$68:$AM$87,F$1+1,FALSE)</f>
        <v>91.462177172304294</v>
      </c>
      <c r="G9" s="22">
        <f ca="1">VLOOKUP($A9,'Proj GC'!$A$68:$AM$87,G$1+1,FALSE)</f>
        <v>118.9730247432953</v>
      </c>
      <c r="H9" s="22">
        <f ca="1">VLOOKUP($A9,'Proj GC'!$A$68:$AM$87,H$1+1,FALSE)</f>
        <v>125.81362792280754</v>
      </c>
      <c r="I9" s="22">
        <f ca="1">VLOOKUP($A9,'Proj GC'!$A$68:$AM$87,I$1+1,FALSE)</f>
        <v>93.525662680392486</v>
      </c>
      <c r="J9" s="22">
        <f>VLOOKUP($A9,'Proj GC'!$A$68:$AM$87,J$1+1,FALSE)</f>
        <v>82.78095169973696</v>
      </c>
      <c r="K9" s="22">
        <f ca="1">VLOOKUP($A9,'Proj GC'!$A$68:$AM$87,K$1+1,FALSE)</f>
        <v>100.06729839396496</v>
      </c>
      <c r="L9" s="22">
        <f ca="1">VLOOKUP($A9,'Proj GC'!$A$68:$AM$87,L$1+1,FALSE)</f>
        <v>77.756485693096892</v>
      </c>
      <c r="M9" s="22">
        <f ca="1">VLOOKUP($A9,'Proj GC'!$A$68:$AM$87,M$1+1,FALSE)</f>
        <v>109.01163198349775</v>
      </c>
      <c r="N9" s="22">
        <f ca="1">VLOOKUP($A9,'Proj GC'!$A$68:$AM$87,N$1+1,FALSE)</f>
        <v>107.02996549267471</v>
      </c>
      <c r="O9" s="22">
        <f ca="1">VLOOKUP($A9,'Proj GC'!$A$68:$AM$87,O$1+1,FALSE)</f>
        <v>115.61687379322352</v>
      </c>
      <c r="P9" s="22">
        <f ca="1">VLOOKUP($A9,'Proj GC'!$A$68:$AM$87,P$1+1,FALSE)</f>
        <v>59.070491684911723</v>
      </c>
      <c r="Q9" s="22">
        <f ca="1">VLOOKUP($A9,'Proj GC'!$A$68:$AM$87,Q$1+1,FALSE)</f>
        <v>85.931814964379299</v>
      </c>
      <c r="R9" s="22">
        <f>VLOOKUP($A9,'Proj GC'!$A$68:$AM$87,R$1+1,FALSE)</f>
        <v>81.759552402451959</v>
      </c>
      <c r="S9" s="22">
        <f ca="1">VLOOKUP($A9,'Proj GC'!$A$68:$AM$87,S$1+1,FALSE)</f>
        <v>102.25627424280572</v>
      </c>
      <c r="T9" s="22">
        <f ca="1">VLOOKUP($A9,'Proj GC'!$A$68:$AM$87,T$1+1,FALSE)</f>
        <v>76.520996738502944</v>
      </c>
      <c r="U9" s="22">
        <f>VLOOKUP($A9,'Proj GC'!$A$68:$AM$87,U$1+1,FALSE)</f>
        <v>186.84694298854828</v>
      </c>
      <c r="V9" s="22">
        <f ca="1">VLOOKUP($A9,'Proj GC'!$A$68:$AM$87,V$1+1,FALSE)</f>
        <v>153.77221190565368</v>
      </c>
      <c r="W9" s="22">
        <f ca="1">VLOOKUP($A9,'Proj GC'!$A$68:$AM$87,W$1+1,FALSE)</f>
        <v>81.873244140516775</v>
      </c>
      <c r="X9" s="22">
        <f>VLOOKUP($A9,'Proj GC'!$A$68:$AM$87,X$1+1,FALSE)</f>
        <v>101.17671874412297</v>
      </c>
      <c r="Y9" s="22">
        <f>VLOOKUP($A9,'Proj GC'!$A$68:$AM$87,Y$1+1,FALSE)</f>
        <v>152.87477153608495</v>
      </c>
      <c r="Z9" s="22">
        <f ca="1">VLOOKUP($A9,'Proj GC'!$A$68:$AM$87,Z$1+1,FALSE)</f>
        <v>74.726790106758259</v>
      </c>
      <c r="AA9" s="22">
        <f ca="1">VLOOKUP($A9,'Proj GC'!$A$68:$AM$87,AA$1+1,FALSE)</f>
        <v>71.032704126610952</v>
      </c>
      <c r="AB9" s="22">
        <f ca="1">VLOOKUP($A9,'Proj GC'!$A$68:$AM$87,AB$1+1,FALSE)</f>
        <v>83.664224380477393</v>
      </c>
      <c r="AC9" s="22">
        <f>VLOOKUP($A9,'Proj GC'!$A$68:$AM$87,AC$1+1,FALSE)</f>
        <v>99.928341825219064</v>
      </c>
      <c r="AD9" s="22">
        <f ca="1">VLOOKUP($A9,'Proj GC'!$A$68:$AM$87,AD$1+1,FALSE)</f>
        <v>70.307848607219427</v>
      </c>
      <c r="AE9" s="22">
        <f ca="1">VLOOKUP($A9,'Proj GC'!$A$68:$AM$87,AE$1+1,FALSE)</f>
        <v>72.197267614892112</v>
      </c>
      <c r="AF9" s="22">
        <f ca="1">VLOOKUP($A9,'Proj GC'!$A$68:$AM$87,AF$1+1,FALSE)</f>
        <v>130.81440226882464</v>
      </c>
      <c r="AG9" s="22">
        <f ca="1">VLOOKUP($A9,'Proj GC'!$A$68:$AM$87,AG$1+1,FALSE)</f>
        <v>89.191335259225426</v>
      </c>
      <c r="AH9" s="22">
        <f ca="1">VLOOKUP($A9,'Proj GC'!$A$68:$AM$87,AH$1+1,FALSE)</f>
        <v>95.035704736007318</v>
      </c>
      <c r="AI9" s="22">
        <f ca="1">VLOOKUP($A9,'Proj GC'!$A$68:$AM$87,AI$1+1,FALSE)</f>
        <v>94.595624012637415</v>
      </c>
      <c r="AJ9" s="22">
        <f ca="1">VLOOKUP($A9,'Proj GC'!$A$68:$AM$87,AJ$1+1,FALSE)</f>
        <v>113.54805732089865</v>
      </c>
      <c r="AK9" s="22">
        <f ca="1">VLOOKUP($A9,'Proj GC'!$A$68:$AM$87,AK$1+1,FALSE)</f>
        <v>129.02795390091956</v>
      </c>
      <c r="AL9" s="22">
        <f ca="1">VLOOKUP($A9,'Proj GC'!$A$68:$AM$87,AL$1+1,FALSE)</f>
        <v>97.341565699059785</v>
      </c>
      <c r="AM9" s="22">
        <f ca="1">VLOOKUP($A9,'Proj GC'!$A$68:$AM$87,AM$1+1,FALSE)</f>
        <v>111.78710543281636</v>
      </c>
      <c r="AN9" s="22">
        <f ca="1">AVERAGE(OFFSET($A9,0,Fixtures!$D$6,1,3))</f>
        <v>91.106506163645392</v>
      </c>
      <c r="AO9" s="22">
        <f ca="1">AVERAGE(OFFSET($A9,0,Fixtures!$D$6,1,6))</f>
        <v>92.02369708313438</v>
      </c>
      <c r="AP9" s="22">
        <f ca="1">AVERAGE(OFFSET($A9,0,Fixtures!$D$6,1,9))</f>
        <v>99.117751046631582</v>
      </c>
      <c r="AQ9" s="22">
        <f ca="1">AVERAGE(OFFSET($A9,0,Fixtures!$D$6,1,12))</f>
        <v>98.914755674940054</v>
      </c>
      <c r="AR9" s="22">
        <f ca="1">IF(OR(Fixtures!$D$6&lt;=0,Fixtures!$D$6&gt;39),AVERAGE(A9:AM9),AVERAGE(OFFSET($A9,0,Fixtures!$D$6,1,39-Fixtures!$D$6)))</f>
        <v>100.38468648525006</v>
      </c>
    </row>
    <row r="10" spans="1:46" x14ac:dyDescent="0.25">
      <c r="A10" s="30" t="s">
        <v>10</v>
      </c>
      <c r="B10" s="22">
        <f ca="1">VLOOKUP($A10,'Proj GC'!$A$68:$AM$87,B$1+1,FALSE)</f>
        <v>95.035704736007318</v>
      </c>
      <c r="C10" s="22">
        <f ca="1">VLOOKUP($A10,'Proj GC'!$A$68:$AM$87,C$1+1,FALSE)</f>
        <v>125.81362792280754</v>
      </c>
      <c r="D10" s="22">
        <f ca="1">VLOOKUP($A10,'Proj GC'!$A$68:$AM$87,D$1+1,FALSE)</f>
        <v>102.25627424280572</v>
      </c>
      <c r="E10" s="22">
        <f ca="1">VLOOKUP($A10,'Proj GC'!$A$68:$AM$87,E$1+1,FALSE)</f>
        <v>107.02996549267471</v>
      </c>
      <c r="F10" s="22">
        <f>VLOOKUP($A10,'Proj GC'!$A$68:$AM$87,F$1+1,FALSE)</f>
        <v>92.20279989177439</v>
      </c>
      <c r="G10" s="22">
        <f ca="1">VLOOKUP($A10,'Proj GC'!$A$68:$AM$87,G$1+1,FALSE)</f>
        <v>71.032704126610952</v>
      </c>
      <c r="H10" s="22">
        <f ca="1">VLOOKUP($A10,'Proj GC'!$A$68:$AM$87,H$1+1,FALSE)</f>
        <v>109.01163198349775</v>
      </c>
      <c r="I10" s="22">
        <f ca="1">VLOOKUP($A10,'Proj GC'!$A$68:$AM$87,I$1+1,FALSE)</f>
        <v>113.54805732089865</v>
      </c>
      <c r="J10" s="22">
        <f ca="1">VLOOKUP($A10,'Proj GC'!$A$68:$AM$87,J$1+1,FALSE)</f>
        <v>115.61687379322352</v>
      </c>
      <c r="K10" s="22">
        <f ca="1">VLOOKUP($A10,'Proj GC'!$A$68:$AM$87,K$1+1,FALSE)</f>
        <v>105.56832591893418</v>
      </c>
      <c r="L10" s="22">
        <f>VLOOKUP($A10,'Proj GC'!$A$68:$AM$87,L$1+1,FALSE)</f>
        <v>186.84694298854828</v>
      </c>
      <c r="M10" s="22">
        <f ca="1">VLOOKUP($A10,'Proj GC'!$A$68:$AM$87,M$1+1,FALSE)</f>
        <v>97.341565699059785</v>
      </c>
      <c r="N10" s="22">
        <f>VLOOKUP($A10,'Proj GC'!$A$68:$AM$87,N$1+1,FALSE)</f>
        <v>101.17671874412297</v>
      </c>
      <c r="O10" s="22">
        <f ca="1">VLOOKUP($A10,'Proj GC'!$A$68:$AM$87,O$1+1,FALSE)</f>
        <v>76.520996738502944</v>
      </c>
      <c r="P10" s="22">
        <f ca="1">VLOOKUP($A10,'Proj GC'!$A$68:$AM$87,P$1+1,FALSE)</f>
        <v>70.307848607219427</v>
      </c>
      <c r="Q10" s="22">
        <f ca="1">VLOOKUP($A10,'Proj GC'!$A$68:$AM$87,Q$1+1,FALSE)</f>
        <v>72.197267614892112</v>
      </c>
      <c r="R10" s="22">
        <f ca="1">VLOOKUP($A10,'Proj GC'!$A$68:$AM$87,R$1+1,FALSE)</f>
        <v>81.873244140516775</v>
      </c>
      <c r="S10" s="22">
        <f>VLOOKUP($A10,'Proj GC'!$A$68:$AM$87,S$1+1,FALSE)</f>
        <v>99.928341825219064</v>
      </c>
      <c r="T10" s="22">
        <f ca="1">VLOOKUP($A10,'Proj GC'!$A$68:$AM$87,T$1+1,FALSE)</f>
        <v>138.78095894776501</v>
      </c>
      <c r="U10" s="22">
        <f ca="1">VLOOKUP($A10,'Proj GC'!$A$68:$AM$87,U$1+1,FALSE)</f>
        <v>61.140100996438569</v>
      </c>
      <c r="V10" s="22">
        <f ca="1">VLOOKUP($A10,'Proj GC'!$A$68:$AM$87,V$1+1,FALSE)</f>
        <v>89.191335259225426</v>
      </c>
      <c r="W10" s="22">
        <f ca="1">VLOOKUP($A10,'Proj GC'!$A$68:$AM$87,W$1+1,FALSE)</f>
        <v>129.02795390091956</v>
      </c>
      <c r="X10" s="22">
        <f ca="1">VLOOKUP($A10,'Proj GC'!$A$68:$AM$87,X$1+1,FALSE)</f>
        <v>94.595624012637415</v>
      </c>
      <c r="Y10" s="22">
        <f ca="1">VLOOKUP($A10,'Proj GC'!$A$68:$AM$87,Y$1+1,FALSE)</f>
        <v>74.726790106758259</v>
      </c>
      <c r="Z10" s="22">
        <f ca="1">VLOOKUP($A10,'Proj GC'!$A$68:$AM$87,Z$1+1,FALSE)</f>
        <v>153.77221190565368</v>
      </c>
      <c r="AA10" s="22">
        <f ca="1">VLOOKUP($A10,'Proj GC'!$A$68:$AM$87,AA$1+1,FALSE)</f>
        <v>77.756485693096892</v>
      </c>
      <c r="AB10" s="22">
        <f>VLOOKUP($A10,'Proj GC'!$A$68:$AM$87,AB$1+1,FALSE)</f>
        <v>81.759552402451959</v>
      </c>
      <c r="AC10" s="22">
        <f ca="1">VLOOKUP($A10,'Proj GC'!$A$68:$AM$87,AC$1+1,FALSE)</f>
        <v>100.06729839396496</v>
      </c>
      <c r="AD10" s="22">
        <f ca="1">VLOOKUP($A10,'Proj GC'!$A$68:$AM$87,AD$1+1,FALSE)</f>
        <v>59.070491684911723</v>
      </c>
      <c r="AE10" s="22">
        <f ca="1">VLOOKUP($A10,'Proj GC'!$A$68:$AM$87,AE$1+1,FALSE)</f>
        <v>85.931814964379299</v>
      </c>
      <c r="AF10" s="22">
        <f>VLOOKUP($A10,'Proj GC'!$A$68:$AM$87,AF$1+1,FALSE)</f>
        <v>82.78095169973696</v>
      </c>
      <c r="AG10" s="22">
        <f ca="1">VLOOKUP($A10,'Proj GC'!$A$68:$AM$87,AG$1+1,FALSE)</f>
        <v>93.525662680392486</v>
      </c>
      <c r="AH10" s="22">
        <f>VLOOKUP($A10,'Proj GC'!$A$68:$AM$87,AH$1+1,FALSE)</f>
        <v>152.87477153608495</v>
      </c>
      <c r="AI10" s="22">
        <f ca="1">VLOOKUP($A10,'Proj GC'!$A$68:$AM$87,AI$1+1,FALSE)</f>
        <v>118.9730247432953</v>
      </c>
      <c r="AJ10" s="22">
        <f ca="1">VLOOKUP($A10,'Proj GC'!$A$68:$AM$87,AJ$1+1,FALSE)</f>
        <v>130.81440226882464</v>
      </c>
      <c r="AK10" s="22">
        <f ca="1">VLOOKUP($A10,'Proj GC'!$A$68:$AM$87,AK$1+1,FALSE)</f>
        <v>83.664224380477393</v>
      </c>
      <c r="AL10" s="22">
        <f ca="1">VLOOKUP($A10,'Proj GC'!$A$68:$AM$87,AL$1+1,FALSE)</f>
        <v>86.817749488080054</v>
      </c>
      <c r="AM10" s="22">
        <f>VLOOKUP($A10,'Proj GC'!$A$68:$AM$87,AM$1+1,FALSE)</f>
        <v>75.43865445690632</v>
      </c>
      <c r="AN10" s="22">
        <f ca="1">AVERAGE(OFFSET($A10,0,Fixtures!$D$6,1,3))</f>
        <v>75.927752783009325</v>
      </c>
      <c r="AO10" s="22">
        <f ca="1">AVERAGE(OFFSET($A10,0,Fixtures!$D$6,1,6))</f>
        <v>98.859452884800135</v>
      </c>
      <c r="AP10" s="22">
        <f ca="1">AVERAGE(OFFSET($A10,0,Fixtures!$D$6,1,9))</f>
        <v>99.38367704957588</v>
      </c>
      <c r="AQ10" s="22">
        <f ca="1">AVERAGE(OFFSET($A10,0,Fixtures!$D$6,1,12))</f>
        <v>95.38991279757488</v>
      </c>
      <c r="AR10" s="22">
        <f ca="1">IF(OR(Fixtures!$D$6&lt;=0,Fixtures!$D$6&gt;39),AVERAGE(A10:AM10),AVERAGE(OFFSET($A10,0,Fixtures!$D$6,1,39-Fixtures!$D$6)))</f>
        <v>96.989174790308923</v>
      </c>
    </row>
    <row r="11" spans="1:46" x14ac:dyDescent="0.25">
      <c r="A11" s="30" t="s">
        <v>71</v>
      </c>
      <c r="B11" s="22">
        <f ca="1">VLOOKUP($A11,'Proj GC'!$A$68:$AM$87,B$1+1,FALSE)</f>
        <v>83.664224380477393</v>
      </c>
      <c r="C11" s="22">
        <f ca="1">VLOOKUP($A11,'Proj GC'!$A$68:$AM$87,C$1+1,FALSE)</f>
        <v>118.9730247432953</v>
      </c>
      <c r="D11" s="22">
        <f ca="1">VLOOKUP($A11,'Proj GC'!$A$68:$AM$87,D$1+1,FALSE)</f>
        <v>81.873244140516775</v>
      </c>
      <c r="E11" s="22">
        <f ca="1">VLOOKUP($A11,'Proj GC'!$A$68:$AM$87,E$1+1,FALSE)</f>
        <v>72.197267614892112</v>
      </c>
      <c r="F11" s="22">
        <f>VLOOKUP($A11,'Proj GC'!$A$68:$AM$87,F$1+1,FALSE)</f>
        <v>82.78095169973696</v>
      </c>
      <c r="G11" s="22">
        <f>VLOOKUP($A11,'Proj GC'!$A$68:$AM$87,G$1+1,FALSE)</f>
        <v>186.84694298854828</v>
      </c>
      <c r="H11" s="22">
        <f ca="1">VLOOKUP($A11,'Proj GC'!$A$68:$AM$87,H$1+1,FALSE)</f>
        <v>115.61687379322352</v>
      </c>
      <c r="I11" s="22">
        <f>VLOOKUP($A11,'Proj GC'!$A$68:$AM$87,I$1+1,FALSE)</f>
        <v>75.43865445690632</v>
      </c>
      <c r="J11" s="22">
        <f ca="1">VLOOKUP($A11,'Proj GC'!$A$68:$AM$87,J$1+1,FALSE)</f>
        <v>109.01163198349775</v>
      </c>
      <c r="K11" s="22">
        <f ca="1">VLOOKUP($A11,'Proj GC'!$A$68:$AM$87,K$1+1,FALSE)</f>
        <v>71.032704126610952</v>
      </c>
      <c r="L11" s="22">
        <f ca="1">VLOOKUP($A11,'Proj GC'!$A$68:$AM$87,L$1+1,FALSE)</f>
        <v>113.54805732089865</v>
      </c>
      <c r="M11" s="22">
        <f ca="1">VLOOKUP($A11,'Proj GC'!$A$68:$AM$87,M$1+1,FALSE)</f>
        <v>85.931814964379299</v>
      </c>
      <c r="N11" s="22">
        <f ca="1">VLOOKUP($A11,'Proj GC'!$A$68:$AM$87,N$1+1,FALSE)</f>
        <v>77.756485693096892</v>
      </c>
      <c r="O11" s="22">
        <f ca="1">VLOOKUP($A11,'Proj GC'!$A$68:$AM$87,O$1+1,FALSE)</f>
        <v>111.78710543281636</v>
      </c>
      <c r="P11" s="22">
        <f ca="1">VLOOKUP($A11,'Proj GC'!$A$68:$AM$87,P$1+1,FALSE)</f>
        <v>129.02795390091956</v>
      </c>
      <c r="Q11" s="22">
        <f ca="1">VLOOKUP($A11,'Proj GC'!$A$68:$AM$87,Q$1+1,FALSE)</f>
        <v>61.140100996438569</v>
      </c>
      <c r="R11" s="22">
        <f ca="1">VLOOKUP($A11,'Proj GC'!$A$68:$AM$87,R$1+1,FALSE)</f>
        <v>153.77221190565368</v>
      </c>
      <c r="S11" s="22">
        <f ca="1">VLOOKUP($A11,'Proj GC'!$A$68:$AM$87,S$1+1,FALSE)</f>
        <v>107.02996549267471</v>
      </c>
      <c r="T11" s="22">
        <f>VLOOKUP($A11,'Proj GC'!$A$68:$AM$87,T$1+1,FALSE)</f>
        <v>92.20279989177439</v>
      </c>
      <c r="U11" s="22">
        <f>VLOOKUP($A11,'Proj GC'!$A$68:$AM$87,U$1+1,FALSE)</f>
        <v>81.759552402451959</v>
      </c>
      <c r="V11" s="22">
        <f ca="1">VLOOKUP($A11,'Proj GC'!$A$68:$AM$87,V$1+1,FALSE)</f>
        <v>94.595624012637415</v>
      </c>
      <c r="W11" s="22">
        <f ca="1">VLOOKUP($A11,'Proj GC'!$A$68:$AM$87,W$1+1,FALSE)</f>
        <v>86.817749488080054</v>
      </c>
      <c r="X11" s="22">
        <f ca="1">VLOOKUP($A11,'Proj GC'!$A$68:$AM$87,X$1+1,FALSE)</f>
        <v>89.191335259225426</v>
      </c>
      <c r="Y11" s="22">
        <f>VLOOKUP($A11,'Proj GC'!$A$68:$AM$87,Y$1+1,FALSE)</f>
        <v>99.928341825219064</v>
      </c>
      <c r="Z11" s="22">
        <f ca="1">VLOOKUP($A11,'Proj GC'!$A$68:$AM$87,Z$1+1,FALSE)</f>
        <v>97.341565699059785</v>
      </c>
      <c r="AA11" s="22">
        <f ca="1">VLOOKUP($A11,'Proj GC'!$A$68:$AM$87,AA$1+1,FALSE)</f>
        <v>102.25627424280572</v>
      </c>
      <c r="AB11" s="22">
        <f ca="1">VLOOKUP($A11,'Proj GC'!$A$68:$AM$87,AB$1+1,FALSE)</f>
        <v>130.81440226882464</v>
      </c>
      <c r="AC11" s="22">
        <f ca="1">VLOOKUP($A11,'Proj GC'!$A$68:$AM$87,AC$1+1,FALSE)</f>
        <v>125.81362792280754</v>
      </c>
      <c r="AD11" s="22">
        <f ca="1">VLOOKUP($A11,'Proj GC'!$A$68:$AM$87,AD$1+1,FALSE)</f>
        <v>74.726790106758259</v>
      </c>
      <c r="AE11" s="22">
        <f ca="1">VLOOKUP($A11,'Proj GC'!$A$68:$AM$87,AE$1+1,FALSE)</f>
        <v>105.56832591893418</v>
      </c>
      <c r="AF11" s="22">
        <f ca="1">VLOOKUP($A11,'Proj GC'!$A$68:$AM$87,AF$1+1,FALSE)</f>
        <v>95.035704736007318</v>
      </c>
      <c r="AG11" s="22">
        <f ca="1">VLOOKUP($A11,'Proj GC'!$A$68:$AM$87,AG$1+1,FALSE)</f>
        <v>91.462177172304294</v>
      </c>
      <c r="AH11" s="22">
        <f ca="1">VLOOKUP($A11,'Proj GC'!$A$68:$AM$87,AH$1+1,FALSE)</f>
        <v>138.78095894776501</v>
      </c>
      <c r="AI11" s="22">
        <f ca="1">VLOOKUP($A11,'Proj GC'!$A$68:$AM$87,AI$1+1,FALSE)</f>
        <v>70.307848607219427</v>
      </c>
      <c r="AJ11" s="22">
        <f ca="1">VLOOKUP($A11,'Proj GC'!$A$68:$AM$87,AJ$1+1,FALSE)</f>
        <v>59.070491684911723</v>
      </c>
      <c r="AK11" s="22">
        <f ca="1">VLOOKUP($A11,'Proj GC'!$A$68:$AM$87,AK$1+1,FALSE)</f>
        <v>100.06729839396496</v>
      </c>
      <c r="AL11" s="22">
        <f>VLOOKUP($A11,'Proj GC'!$A$68:$AM$87,AL$1+1,FALSE)</f>
        <v>152.87477153608495</v>
      </c>
      <c r="AM11" s="22">
        <f>VLOOKUP($A11,'Proj GC'!$A$68:$AM$87,AM$1+1,FALSE)</f>
        <v>101.17671874412297</v>
      </c>
      <c r="AN11" s="22">
        <f ca="1">AVERAGE(OFFSET($A11,0,Fixtures!$D$6,1,3))</f>
        <v>91.776940253899923</v>
      </c>
      <c r="AO11" s="22">
        <f ca="1">AVERAGE(OFFSET($A11,0,Fixtures!$D$6,1,6))</f>
        <v>95.980300914831403</v>
      </c>
      <c r="AP11" s="22">
        <f ca="1">AVERAGE(OFFSET($A11,0,Fixtures!$D$6,1,9))</f>
        <v>98.654929678216675</v>
      </c>
      <c r="AQ11" s="22">
        <f ca="1">AVERAGE(OFFSET($A11,0,Fixtures!$D$6,1,12))</f>
        <v>98.069027251400357</v>
      </c>
      <c r="AR11" s="22">
        <f ca="1">IF(OR(Fixtures!$D$6&lt;=0,Fixtures!$D$6&gt;39),AVERAGE(A11:AM11),AVERAGE(OFFSET($A11,0,Fixtures!$D$6,1,39-Fixtures!$D$6)))</f>
        <v>98.907108584807304</v>
      </c>
    </row>
    <row r="12" spans="1:46" s="1" customFormat="1" x14ac:dyDescent="0.25">
      <c r="A12" s="30" t="s">
        <v>63</v>
      </c>
      <c r="B12" s="22">
        <f>VLOOKUP($A12,'Proj GC'!$A$68:$AM$87,B$1+1,FALSE)</f>
        <v>152.87477153608495</v>
      </c>
      <c r="C12" s="22">
        <f ca="1">VLOOKUP($A12,'Proj GC'!$A$68:$AM$87,C$1+1,FALSE)</f>
        <v>102.25627424280572</v>
      </c>
      <c r="D12" s="22">
        <f ca="1">VLOOKUP($A12,'Proj GC'!$A$68:$AM$87,D$1+1,FALSE)</f>
        <v>93.525662680392486</v>
      </c>
      <c r="E12" s="22">
        <f ca="1">VLOOKUP($A12,'Proj GC'!$A$68:$AM$87,E$1+1,FALSE)</f>
        <v>70.307848607219427</v>
      </c>
      <c r="F12" s="22">
        <f>VLOOKUP($A12,'Proj GC'!$A$68:$AM$87,F$1+1,FALSE)</f>
        <v>99.928341825219064</v>
      </c>
      <c r="G12" s="22">
        <f ca="1">VLOOKUP($A12,'Proj GC'!$A$68:$AM$87,G$1+1,FALSE)</f>
        <v>107.02996549267471</v>
      </c>
      <c r="H12" s="22">
        <f ca="1">VLOOKUP($A12,'Proj GC'!$A$68:$AM$87,H$1+1,FALSE)</f>
        <v>86.817749488080054</v>
      </c>
      <c r="I12" s="22">
        <f ca="1">VLOOKUP($A12,'Proj GC'!$A$68:$AM$87,I$1+1,FALSE)</f>
        <v>61.140100996438569</v>
      </c>
      <c r="J12" s="22">
        <f ca="1">VLOOKUP($A12,'Proj GC'!$A$68:$AM$87,J$1+1,FALSE)</f>
        <v>118.9730247432953</v>
      </c>
      <c r="K12" s="22">
        <f>VLOOKUP($A12,'Proj GC'!$A$68:$AM$87,K$1+1,FALSE)</f>
        <v>75.43865445690632</v>
      </c>
      <c r="L12" s="22">
        <f ca="1">VLOOKUP($A12,'Proj GC'!$A$68:$AM$87,L$1+1,FALSE)</f>
        <v>59.070491684911723</v>
      </c>
      <c r="M12" s="22">
        <f ca="1">VLOOKUP($A12,'Proj GC'!$A$68:$AM$87,M$1+1,FALSE)</f>
        <v>95.035704736007318</v>
      </c>
      <c r="N12" s="22">
        <f ca="1">VLOOKUP($A12,'Proj GC'!$A$68:$AM$87,N$1+1,FALSE)</f>
        <v>89.191335259225426</v>
      </c>
      <c r="O12" s="22">
        <f ca="1">VLOOKUP($A12,'Proj GC'!$A$68:$AM$87,O$1+1,FALSE)</f>
        <v>138.78095894776501</v>
      </c>
      <c r="P12" s="22">
        <f ca="1">VLOOKUP($A12,'Proj GC'!$A$68:$AM$87,P$1+1,FALSE)</f>
        <v>115.61687379322352</v>
      </c>
      <c r="Q12" s="22">
        <f>VLOOKUP($A12,'Proj GC'!$A$68:$AM$87,Q$1+1,FALSE)</f>
        <v>82.78095169973696</v>
      </c>
      <c r="R12" s="22">
        <f ca="1">VLOOKUP($A12,'Proj GC'!$A$68:$AM$87,R$1+1,FALSE)</f>
        <v>111.78710543281636</v>
      </c>
      <c r="S12" s="22">
        <f ca="1">VLOOKUP($A12,'Proj GC'!$A$68:$AM$87,S$1+1,FALSE)</f>
        <v>125.81362792280754</v>
      </c>
      <c r="T12" s="22">
        <f ca="1">VLOOKUP($A12,'Proj GC'!$A$68:$AM$87,T$1+1,FALSE)</f>
        <v>74.726790106758259</v>
      </c>
      <c r="U12" s="22">
        <f ca="1">VLOOKUP($A12,'Proj GC'!$A$68:$AM$87,U$1+1,FALSE)</f>
        <v>105.56832591893418</v>
      </c>
      <c r="V12" s="22">
        <f ca="1">VLOOKUP($A12,'Proj GC'!$A$68:$AM$87,V$1+1,FALSE)</f>
        <v>71.032704126610952</v>
      </c>
      <c r="W12" s="22">
        <f>VLOOKUP($A12,'Proj GC'!$A$68:$AM$87,W$1+1,FALSE)</f>
        <v>92.20279989177439</v>
      </c>
      <c r="X12" s="22">
        <f ca="1">VLOOKUP($A12,'Proj GC'!$A$68:$AM$87,X$1+1,FALSE)</f>
        <v>97.341565699059785</v>
      </c>
      <c r="Y12" s="22">
        <f ca="1">VLOOKUP($A12,'Proj GC'!$A$68:$AM$87,Y$1+1,FALSE)</f>
        <v>129.02795390091956</v>
      </c>
      <c r="Z12" s="22">
        <f ca="1">VLOOKUP($A12,'Proj GC'!$A$68:$AM$87,Z$1+1,FALSE)</f>
        <v>83.664224380477393</v>
      </c>
      <c r="AA12" s="22">
        <f>VLOOKUP($A12,'Proj GC'!$A$68:$AM$87,AA$1+1,FALSE)</f>
        <v>186.84694298854828</v>
      </c>
      <c r="AB12" s="22">
        <f ca="1">VLOOKUP($A12,'Proj GC'!$A$68:$AM$87,AB$1+1,FALSE)</f>
        <v>153.77221190565368</v>
      </c>
      <c r="AC12" s="22">
        <f ca="1">VLOOKUP($A12,'Proj GC'!$A$68:$AM$87,AC$1+1,FALSE)</f>
        <v>91.462177172304294</v>
      </c>
      <c r="AD12" s="22">
        <f>VLOOKUP($A12,'Proj GC'!$A$68:$AM$87,AD$1+1,FALSE)</f>
        <v>101.17671874412297</v>
      </c>
      <c r="AE12" s="22">
        <f ca="1">VLOOKUP($A12,'Proj GC'!$A$68:$AM$87,AE$1+1,FALSE)</f>
        <v>94.595624012637415</v>
      </c>
      <c r="AF12" s="22">
        <f ca="1">VLOOKUP($A12,'Proj GC'!$A$68:$AM$87,AF$1+1,FALSE)</f>
        <v>109.01163198349775</v>
      </c>
      <c r="AG12" s="22">
        <f ca="1">VLOOKUP($A12,'Proj GC'!$A$68:$AM$87,AG$1+1,FALSE)</f>
        <v>113.54805732089865</v>
      </c>
      <c r="AH12" s="22">
        <f ca="1">VLOOKUP($A12,'Proj GC'!$A$68:$AM$87,AH$1+1,FALSE)</f>
        <v>72.197267614892112</v>
      </c>
      <c r="AI12" s="22">
        <f ca="1">VLOOKUP($A12,'Proj GC'!$A$68:$AM$87,AI$1+1,FALSE)</f>
        <v>77.756485693096892</v>
      </c>
      <c r="AJ12" s="22">
        <f ca="1">VLOOKUP($A12,'Proj GC'!$A$68:$AM$87,AJ$1+1,FALSE)</f>
        <v>85.931814964379299</v>
      </c>
      <c r="AK12" s="22">
        <f ca="1">VLOOKUP($A12,'Proj GC'!$A$68:$AM$87,AK$1+1,FALSE)</f>
        <v>76.520996738502944</v>
      </c>
      <c r="AL12" s="22">
        <f ca="1">VLOOKUP($A12,'Proj GC'!$A$68:$AM$87,AL$1+1,FALSE)</f>
        <v>130.81440226882464</v>
      </c>
      <c r="AM12" s="22">
        <f>VLOOKUP($A12,'Proj GC'!$A$68:$AM$87,AM$1+1,FALSE)</f>
        <v>81.759552402451959</v>
      </c>
      <c r="AN12" s="22">
        <f ca="1">AVERAGE(OFFSET($A12,0,Fixtures!$D$6,1,3))</f>
        <v>101.59465824675272</v>
      </c>
      <c r="AO12" s="22">
        <f ca="1">AVERAGE(OFFSET($A12,0,Fixtures!$D$6,1,6))</f>
        <v>94.71429756152429</v>
      </c>
      <c r="AP12" s="22">
        <f ca="1">AVERAGE(OFFSET($A12,0,Fixtures!$D$6,1,9))</f>
        <v>95.728111037872523</v>
      </c>
      <c r="AQ12" s="22">
        <f ca="1">AVERAGE(OFFSET($A12,0,Fixtures!$D$6,1,12))</f>
        <v>94.9684589626318</v>
      </c>
      <c r="AR12" s="22">
        <f ca="1">IF(OR(Fixtures!$D$6&lt;=0,Fixtures!$D$6&gt;39),AVERAGE(A12:AM12),AVERAGE(OFFSET($A12,0,Fixtures!$D$6,1,39-Fixtures!$D$6)))</f>
        <v>94.331255174330465</v>
      </c>
      <c r="AT12" s="21"/>
    </row>
    <row r="13" spans="1:46" s="1" customFormat="1" x14ac:dyDescent="0.25">
      <c r="AT13" s="21"/>
    </row>
    <row r="14" spans="1:46" x14ac:dyDescent="0.25">
      <c r="A14" s="31" t="s">
        <v>111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N14" s="2">
        <v>13</v>
      </c>
      <c r="O14" s="2">
        <v>14</v>
      </c>
      <c r="P14" s="2">
        <v>15</v>
      </c>
      <c r="Q14" s="2">
        <v>16</v>
      </c>
      <c r="R14" s="2">
        <v>17</v>
      </c>
      <c r="S14" s="2">
        <v>18</v>
      </c>
      <c r="T14" s="2">
        <v>19</v>
      </c>
      <c r="U14" s="2">
        <v>20</v>
      </c>
      <c r="V14" s="2">
        <v>21</v>
      </c>
      <c r="W14" s="2">
        <v>22</v>
      </c>
      <c r="X14" s="2">
        <v>23</v>
      </c>
      <c r="Y14" s="2">
        <v>24</v>
      </c>
      <c r="Z14" s="2">
        <v>25</v>
      </c>
      <c r="AA14" s="2">
        <v>26</v>
      </c>
      <c r="AB14" s="2">
        <v>27</v>
      </c>
      <c r="AC14" s="2">
        <v>28</v>
      </c>
      <c r="AD14" s="2">
        <v>29</v>
      </c>
      <c r="AE14" s="2">
        <v>30</v>
      </c>
      <c r="AF14" s="2">
        <v>31</v>
      </c>
      <c r="AG14" s="2">
        <v>32</v>
      </c>
      <c r="AH14" s="2">
        <v>33</v>
      </c>
      <c r="AI14" s="2">
        <v>34</v>
      </c>
      <c r="AJ14" s="2">
        <v>35</v>
      </c>
      <c r="AK14" s="2">
        <v>36</v>
      </c>
      <c r="AL14" s="2">
        <v>37</v>
      </c>
      <c r="AM14" s="2">
        <v>38</v>
      </c>
      <c r="AN14" s="31" t="s">
        <v>56</v>
      </c>
      <c r="AO14" s="31" t="s">
        <v>57</v>
      </c>
      <c r="AP14" s="31" t="s">
        <v>58</v>
      </c>
      <c r="AQ14" s="31" t="s">
        <v>82</v>
      </c>
      <c r="AR14" s="31" t="s">
        <v>59</v>
      </c>
    </row>
    <row r="15" spans="1:46" x14ac:dyDescent="0.25">
      <c r="A15" s="30" t="s">
        <v>121</v>
      </c>
      <c r="B15" s="22">
        <f t="shared" ref="B15:AM15" ca="1" si="0">MIN(VLOOKUP($A14,$A$2:$AM$12,B$14+1,FALSE),VLOOKUP($A15,$A$2:$AM$12,B$14+1,FALSE))</f>
        <v>93.525662680392486</v>
      </c>
      <c r="C15" s="22">
        <f t="shared" ca="1" si="0"/>
        <v>71.032704126610952</v>
      </c>
      <c r="D15" s="22">
        <f t="shared" ca="1" si="0"/>
        <v>91.462177172304294</v>
      </c>
      <c r="E15" s="22">
        <f t="shared" ca="1" si="0"/>
        <v>74.726790106758259</v>
      </c>
      <c r="F15" s="22">
        <f t="shared" ca="1" si="0"/>
        <v>77.756485693096892</v>
      </c>
      <c r="G15" s="22">
        <f t="shared" ca="1" si="0"/>
        <v>72.197267614892112</v>
      </c>
      <c r="H15" s="22">
        <f t="shared" ca="1" si="0"/>
        <v>77.756485693096892</v>
      </c>
      <c r="I15" s="22">
        <f t="shared" ca="1" si="0"/>
        <v>85.931814964379299</v>
      </c>
      <c r="J15" s="22">
        <f t="shared" ca="1" si="0"/>
        <v>83.664224380477393</v>
      </c>
      <c r="K15" s="22">
        <f t="shared" ca="1" si="0"/>
        <v>97.341565699059785</v>
      </c>
      <c r="L15" s="22">
        <f t="shared" ca="1" si="0"/>
        <v>70.307848607219427</v>
      </c>
      <c r="M15" s="22">
        <f t="shared" ca="1" si="0"/>
        <v>115.61687379322352</v>
      </c>
      <c r="N15" s="22">
        <f t="shared" ca="1" si="0"/>
        <v>59.070491684911723</v>
      </c>
      <c r="O15" s="22">
        <f t="shared" ca="1" si="0"/>
        <v>130.81440226882464</v>
      </c>
      <c r="P15" s="22">
        <f t="shared" ca="1" si="0"/>
        <v>101.17671874412297</v>
      </c>
      <c r="Q15" s="22">
        <f t="shared" ca="1" si="0"/>
        <v>94.595624012637415</v>
      </c>
      <c r="R15" s="22">
        <f t="shared" ca="1" si="0"/>
        <v>74.726790106758259</v>
      </c>
      <c r="S15" s="22">
        <f t="shared" ca="1" si="0"/>
        <v>75.43865445690632</v>
      </c>
      <c r="T15" s="22">
        <f t="shared" ca="1" si="0"/>
        <v>70.307848607219427</v>
      </c>
      <c r="U15" s="22">
        <f t="shared" ca="1" si="0"/>
        <v>71.032704126610952</v>
      </c>
      <c r="V15" s="22">
        <f t="shared" ca="1" si="0"/>
        <v>95.035704736007318</v>
      </c>
      <c r="W15" s="22">
        <f t="shared" ca="1" si="0"/>
        <v>118.9730247432953</v>
      </c>
      <c r="X15" s="22">
        <f t="shared" ca="1" si="0"/>
        <v>81.759552402451959</v>
      </c>
      <c r="Y15" s="22">
        <f t="shared" ca="1" si="0"/>
        <v>76.520996738502944</v>
      </c>
      <c r="Z15" s="22">
        <f t="shared" ca="1" si="0"/>
        <v>86.817749488080054</v>
      </c>
      <c r="AA15" s="22">
        <f t="shared" ca="1" si="0"/>
        <v>76.520996738502944</v>
      </c>
      <c r="AB15" s="22">
        <f t="shared" ca="1" si="0"/>
        <v>92.20279989177439</v>
      </c>
      <c r="AC15" s="22">
        <f t="shared" ca="1" si="0"/>
        <v>61.140100996438569</v>
      </c>
      <c r="AD15" s="22">
        <f t="shared" ca="1" si="0"/>
        <v>115.61687379322352</v>
      </c>
      <c r="AE15" s="22">
        <f t="shared" ca="1" si="0"/>
        <v>82.78095169973696</v>
      </c>
      <c r="AF15" s="22">
        <f t="shared" ca="1" si="0"/>
        <v>72.197267614892112</v>
      </c>
      <c r="AG15" s="22">
        <f t="shared" ca="1" si="0"/>
        <v>94.595624012637415</v>
      </c>
      <c r="AH15" s="22">
        <f t="shared" ca="1" si="0"/>
        <v>85.931814964379299</v>
      </c>
      <c r="AI15" s="22">
        <f t="shared" ca="1" si="0"/>
        <v>107.02996549267471</v>
      </c>
      <c r="AJ15" s="22">
        <f t="shared" ca="1" si="0"/>
        <v>61.140100996438569</v>
      </c>
      <c r="AK15" s="22">
        <f t="shared" ca="1" si="0"/>
        <v>111.78710543281636</v>
      </c>
      <c r="AL15" s="22">
        <f t="shared" ca="1" si="0"/>
        <v>59.070491684911723</v>
      </c>
      <c r="AM15" s="22">
        <f t="shared" ca="1" si="0"/>
        <v>95.035704736007318</v>
      </c>
      <c r="AN15" s="22">
        <f ca="1">AVERAGE(OFFSET($A15,0,Fixtures!$D$6,1,3))</f>
        <v>90.198364369284192</v>
      </c>
      <c r="AO15" s="22">
        <f ca="1">AVERAGE(OFFSET($A15,0,Fixtures!$D$6,1,6))</f>
        <v>93.025416262923997</v>
      </c>
      <c r="AP15" s="22">
        <f ca="1">AVERAGE(OFFSET($A15,0,Fixtures!$D$6,1,9))</f>
        <v>87.794466187967856</v>
      </c>
      <c r="AQ15" s="22">
        <f ca="1">AVERAGE(OFFSET($A15,0,Fixtures!$D$6,1,12))</f>
        <v>89.034140088327192</v>
      </c>
      <c r="AR15" s="22">
        <f ca="1">IF(OR(Fixtures!$D$6&lt;=0,Fixtures!$D$6&gt;39),AVERAGE(A15:AM15),AVERAGE(OFFSET($A15,0,Fixtures!$D$6,1,39-Fixtures!$D$6)))</f>
        <v>88.518590042771805</v>
      </c>
    </row>
    <row r="16" spans="1:46" x14ac:dyDescent="0.25">
      <c r="A16" s="30" t="s">
        <v>73</v>
      </c>
      <c r="B16" s="22">
        <f ca="1">MIN(VLOOKUP($A14,$A$2:$AM$12,B$14+1,FALSE),VLOOKUP($A16,$A$2:$AM$12,B$14+1,FALSE))</f>
        <v>75.43865445690632</v>
      </c>
      <c r="C16" s="22">
        <f t="shared" ref="C16:AM16" ca="1" si="1">MIN(VLOOKUP($A14,$A$2:$AM$12,C$14+1,FALSE),VLOOKUP($A16,$A$2:$AM$12,C$14+1,FALSE))</f>
        <v>71.032704126610952</v>
      </c>
      <c r="D16" s="22">
        <f t="shared" ca="1" si="1"/>
        <v>97.341565699059785</v>
      </c>
      <c r="E16" s="22">
        <f t="shared" ca="1" si="1"/>
        <v>74.726790106758259</v>
      </c>
      <c r="F16" s="22">
        <f t="shared" ca="1" si="1"/>
        <v>81.873244140516775</v>
      </c>
      <c r="G16" s="22">
        <f t="shared" ca="1" si="1"/>
        <v>101.17671874412297</v>
      </c>
      <c r="H16" s="22">
        <f t="shared" ca="1" si="1"/>
        <v>77.756485693096892</v>
      </c>
      <c r="I16" s="22">
        <f t="shared" ca="1" si="1"/>
        <v>85.931814964379299</v>
      </c>
      <c r="J16" s="22">
        <f t="shared" ca="1" si="1"/>
        <v>70.307848607219427</v>
      </c>
      <c r="K16" s="22">
        <f t="shared" ca="1" si="1"/>
        <v>93.525662680392486</v>
      </c>
      <c r="L16" s="22">
        <f t="shared" ca="1" si="1"/>
        <v>107.02996549267471</v>
      </c>
      <c r="M16" s="22">
        <f t="shared" ca="1" si="1"/>
        <v>72.197267614892112</v>
      </c>
      <c r="N16" s="22">
        <f t="shared" ca="1" si="1"/>
        <v>59.070491684911723</v>
      </c>
      <c r="O16" s="22">
        <f t="shared" ca="1" si="1"/>
        <v>109.01163198349775</v>
      </c>
      <c r="P16" s="22">
        <f t="shared" ca="1" si="1"/>
        <v>74.726790106758259</v>
      </c>
      <c r="Q16" s="22">
        <f t="shared" ca="1" si="1"/>
        <v>105.56832591893418</v>
      </c>
      <c r="R16" s="22">
        <f t="shared" ca="1" si="1"/>
        <v>92.20279989177439</v>
      </c>
      <c r="S16" s="22">
        <f t="shared" ca="1" si="1"/>
        <v>77.756485693096892</v>
      </c>
      <c r="T16" s="22">
        <f t="shared" ca="1" si="1"/>
        <v>70.307848607219427</v>
      </c>
      <c r="U16" s="22">
        <f t="shared" ca="1" si="1"/>
        <v>93.525662680392486</v>
      </c>
      <c r="V16" s="22">
        <f t="shared" ca="1" si="1"/>
        <v>95.035704736007318</v>
      </c>
      <c r="W16" s="22">
        <f t="shared" ca="1" si="1"/>
        <v>76.520996738502944</v>
      </c>
      <c r="X16" s="22">
        <f t="shared" ca="1" si="1"/>
        <v>85.931814964379299</v>
      </c>
      <c r="Y16" s="22">
        <f t="shared" ca="1" si="1"/>
        <v>76.520996738502944</v>
      </c>
      <c r="Z16" s="22">
        <f t="shared" ca="1" si="1"/>
        <v>81.759552402451959</v>
      </c>
      <c r="AA16" s="22">
        <f t="shared" ca="1" si="1"/>
        <v>89.191335259225426</v>
      </c>
      <c r="AB16" s="22">
        <f t="shared" ca="1" si="1"/>
        <v>95.035704736007318</v>
      </c>
      <c r="AC16" s="22">
        <f t="shared" ca="1" si="1"/>
        <v>75.43865445690632</v>
      </c>
      <c r="AD16" s="22">
        <f t="shared" ca="1" si="1"/>
        <v>129.02795390091956</v>
      </c>
      <c r="AE16" s="22">
        <f t="shared" ca="1" si="1"/>
        <v>61.140100996438569</v>
      </c>
      <c r="AF16" s="22">
        <f t="shared" ca="1" si="1"/>
        <v>72.197267614892112</v>
      </c>
      <c r="AG16" s="22">
        <f t="shared" ca="1" si="1"/>
        <v>59.070491684911723</v>
      </c>
      <c r="AH16" s="22">
        <f t="shared" ca="1" si="1"/>
        <v>130.81440226882464</v>
      </c>
      <c r="AI16" s="22">
        <f t="shared" ca="1" si="1"/>
        <v>89.191335259225426</v>
      </c>
      <c r="AJ16" s="22">
        <f t="shared" ca="1" si="1"/>
        <v>61.140100996438569</v>
      </c>
      <c r="AK16" s="22">
        <f t="shared" ca="1" si="1"/>
        <v>118.9730247432953</v>
      </c>
      <c r="AL16" s="22">
        <f t="shared" ca="1" si="1"/>
        <v>82.78095169973696</v>
      </c>
      <c r="AM16" s="22">
        <f t="shared" ca="1" si="1"/>
        <v>100.06729839396496</v>
      </c>
      <c r="AN16" s="22">
        <f ca="1">AVERAGE(OFFSET($A16,0,Fixtures!$D$6,1,3))</f>
        <v>87.455107504083415</v>
      </c>
      <c r="AO16" s="22">
        <f ca="1">AVERAGE(OFFSET($A16,0,Fixtures!$D$6,1,6))</f>
        <v>90.240258620868659</v>
      </c>
      <c r="AP16" s="22">
        <f ca="1">AVERAGE(OFFSET($A16,0,Fixtures!$D$6,1,9))</f>
        <v>89.370625462742538</v>
      </c>
      <c r="AQ16" s="22">
        <f ca="1">AVERAGE(OFFSET($A16,0,Fixtures!$D$6,1,12))</f>
        <v>90.174857806966656</v>
      </c>
      <c r="AR16" s="22">
        <f ca="1">IF(OR(Fixtures!$D$6&lt;=0,Fixtures!$D$6&gt;39),AVERAGE(A16:AM16),AVERAGE(OFFSET($A16,0,Fixtures!$D$6,1,39-Fixtures!$D$6)))</f>
        <v>90.440292755864775</v>
      </c>
    </row>
    <row r="17" spans="1:46" x14ac:dyDescent="0.25">
      <c r="A17" s="30" t="s">
        <v>61</v>
      </c>
      <c r="B17" s="22">
        <f ca="1">MIN(VLOOKUP($A14,$A$2:$AM$12,B$14+1,FALSE),VLOOKUP($A17,$A$2:$AM$12,B$14+1,FALSE))</f>
        <v>91.462177172304294</v>
      </c>
      <c r="C17" s="22">
        <f t="shared" ref="C17:AM17" ca="1" si="2">MIN(VLOOKUP($A14,$A$2:$AM$12,C$14+1,FALSE),VLOOKUP($A17,$A$2:$AM$12,C$14+1,FALSE))</f>
        <v>71.032704126610952</v>
      </c>
      <c r="D17" s="22">
        <f t="shared" ca="1" si="2"/>
        <v>97.341565699059785</v>
      </c>
      <c r="E17" s="22">
        <f t="shared" ca="1" si="2"/>
        <v>74.726790106758259</v>
      </c>
      <c r="F17" s="22">
        <f t="shared" ca="1" si="2"/>
        <v>81.873244140516775</v>
      </c>
      <c r="G17" s="22">
        <f t="shared" ca="1" si="2"/>
        <v>70.307848607219427</v>
      </c>
      <c r="H17" s="22">
        <f t="shared" ca="1" si="2"/>
        <v>77.756485693096892</v>
      </c>
      <c r="I17" s="22">
        <f t="shared" ca="1" si="2"/>
        <v>85.931814964379299</v>
      </c>
      <c r="J17" s="22">
        <f t="shared" ca="1" si="2"/>
        <v>83.664224380477393</v>
      </c>
      <c r="K17" s="22">
        <f t="shared" ca="1" si="2"/>
        <v>113.54805732089865</v>
      </c>
      <c r="L17" s="22">
        <f t="shared" ca="1" si="2"/>
        <v>92.20279989177439</v>
      </c>
      <c r="M17" s="22">
        <f t="shared" ca="1" si="2"/>
        <v>81.873244140516775</v>
      </c>
      <c r="N17" s="22">
        <f t="shared" ca="1" si="2"/>
        <v>59.070491684911723</v>
      </c>
      <c r="O17" s="22">
        <f t="shared" ca="1" si="2"/>
        <v>61.140100996438569</v>
      </c>
      <c r="P17" s="22">
        <f t="shared" ca="1" si="2"/>
        <v>138.78095894776501</v>
      </c>
      <c r="Q17" s="22">
        <f t="shared" ca="1" si="2"/>
        <v>105.56832591893418</v>
      </c>
      <c r="R17" s="22">
        <f t="shared" ca="1" si="2"/>
        <v>59.070491684911723</v>
      </c>
      <c r="S17" s="22">
        <f t="shared" ca="1" si="2"/>
        <v>86.817749488080054</v>
      </c>
      <c r="T17" s="22">
        <f t="shared" ca="1" si="2"/>
        <v>70.307848607219427</v>
      </c>
      <c r="U17" s="22">
        <f t="shared" ca="1" si="2"/>
        <v>93.525662680392486</v>
      </c>
      <c r="V17" s="22">
        <f t="shared" ca="1" si="2"/>
        <v>81.759552402451959</v>
      </c>
      <c r="W17" s="22">
        <f t="shared" ca="1" si="2"/>
        <v>138.78095894776501</v>
      </c>
      <c r="X17" s="22">
        <f t="shared" ca="1" si="2"/>
        <v>102.25627424280572</v>
      </c>
      <c r="Y17" s="22">
        <f t="shared" ca="1" si="2"/>
        <v>76.520996738502944</v>
      </c>
      <c r="Z17" s="22">
        <f t="shared" ca="1" si="2"/>
        <v>82.78095169973696</v>
      </c>
      <c r="AA17" s="22">
        <f t="shared" ca="1" si="2"/>
        <v>89.191335259225426</v>
      </c>
      <c r="AB17" s="22">
        <f t="shared" ca="1" si="2"/>
        <v>71.032704126610952</v>
      </c>
      <c r="AC17" s="22">
        <f t="shared" ca="1" si="2"/>
        <v>72.197267614892112</v>
      </c>
      <c r="AD17" s="22">
        <f t="shared" ca="1" si="2"/>
        <v>89.191335259225426</v>
      </c>
      <c r="AE17" s="22">
        <f t="shared" ca="1" si="2"/>
        <v>113.54805732089865</v>
      </c>
      <c r="AF17" s="22">
        <f t="shared" ca="1" si="2"/>
        <v>72.197267614892112</v>
      </c>
      <c r="AG17" s="22">
        <f t="shared" ca="1" si="2"/>
        <v>74.726790106758259</v>
      </c>
      <c r="AH17" s="22">
        <f t="shared" ca="1" si="2"/>
        <v>75.43865445690632</v>
      </c>
      <c r="AI17" s="22">
        <f t="shared" ca="1" si="2"/>
        <v>100.06729839396496</v>
      </c>
      <c r="AJ17" s="22">
        <f t="shared" ca="1" si="2"/>
        <v>61.140100996438569</v>
      </c>
      <c r="AK17" s="22">
        <f t="shared" ca="1" si="2"/>
        <v>94.595624012637415</v>
      </c>
      <c r="AL17" s="22">
        <f t="shared" ca="1" si="2"/>
        <v>82.78095169973696</v>
      </c>
      <c r="AM17" s="22">
        <f t="shared" ca="1" si="2"/>
        <v>83.664224380477393</v>
      </c>
      <c r="AN17" s="22">
        <f ca="1">AVERAGE(OFFSET($A17,0,Fixtures!$D$6,1,3))</f>
        <v>91.645553398338734</v>
      </c>
      <c r="AO17" s="22">
        <f ca="1">AVERAGE(OFFSET($A17,0,Fixtures!$D$6,1,6))</f>
        <v>87.528233858774286</v>
      </c>
      <c r="AP17" s="22">
        <f ca="1">AVERAGE(OFFSET($A17,0,Fixtures!$D$6,1,9))</f>
        <v>84.854008873495403</v>
      </c>
      <c r="AQ17" s="22">
        <f ca="1">AVERAGE(OFFSET($A17,0,Fixtures!$D$6,1,12))</f>
        <v>85.543674291587422</v>
      </c>
      <c r="AR17" s="22">
        <f ca="1">IF(OR(Fixtures!$D$6&lt;=0,Fixtures!$D$6&gt;39),AVERAGE(A17:AM17),AVERAGE(OFFSET($A17,0,Fixtures!$D$6,1,39-Fixtures!$D$6)))</f>
        <v>84.73503042419361</v>
      </c>
    </row>
    <row r="18" spans="1:46" x14ac:dyDescent="0.25">
      <c r="A18" s="30" t="s">
        <v>53</v>
      </c>
      <c r="B18" s="22">
        <f ca="1">MIN(VLOOKUP($A14,$A$2:$AM$12,B$14+1,FALSE),VLOOKUP($A18,$A$2:$AM$12,B$14+1,FALSE))</f>
        <v>97.341565699059785</v>
      </c>
      <c r="C18" s="22">
        <f t="shared" ref="C18:AM18" ca="1" si="3">MIN(VLOOKUP($A14,$A$2:$AM$12,C$14+1,FALSE),VLOOKUP($A18,$A$2:$AM$12,C$14+1,FALSE))</f>
        <v>71.032704126610952</v>
      </c>
      <c r="D18" s="22">
        <f t="shared" ca="1" si="3"/>
        <v>97.341565699059785</v>
      </c>
      <c r="E18" s="22">
        <f t="shared" ca="1" si="3"/>
        <v>74.726790106758259</v>
      </c>
      <c r="F18" s="22">
        <f t="shared" ca="1" si="3"/>
        <v>81.873244140516775</v>
      </c>
      <c r="G18" s="22">
        <f t="shared" ca="1" si="3"/>
        <v>94.595624012637415</v>
      </c>
      <c r="H18" s="22">
        <f t="shared" ca="1" si="3"/>
        <v>70.307848607219427</v>
      </c>
      <c r="I18" s="22">
        <f t="shared" ca="1" si="3"/>
        <v>85.931814964379299</v>
      </c>
      <c r="J18" s="22">
        <f t="shared" ca="1" si="3"/>
        <v>83.664224380477393</v>
      </c>
      <c r="K18" s="22">
        <f t="shared" si="3"/>
        <v>101.17671874412297</v>
      </c>
      <c r="L18" s="22">
        <f t="shared" ca="1" si="3"/>
        <v>105.56832591893418</v>
      </c>
      <c r="M18" s="22">
        <f t="shared" ca="1" si="3"/>
        <v>115.61687379322352</v>
      </c>
      <c r="N18" s="22">
        <f t="shared" ca="1" si="3"/>
        <v>59.070491684911723</v>
      </c>
      <c r="O18" s="22">
        <f t="shared" ca="1" si="3"/>
        <v>95.035704736007318</v>
      </c>
      <c r="P18" s="22">
        <f t="shared" ca="1" si="3"/>
        <v>71.032704126610952</v>
      </c>
      <c r="Q18" s="22">
        <f t="shared" ca="1" si="3"/>
        <v>93.525662680392486</v>
      </c>
      <c r="R18" s="22">
        <f t="shared" ca="1" si="3"/>
        <v>83.664224380477393</v>
      </c>
      <c r="S18" s="22">
        <f t="shared" ca="1" si="3"/>
        <v>72.197267614892112</v>
      </c>
      <c r="T18" s="22">
        <f t="shared" ca="1" si="3"/>
        <v>70.307848607219427</v>
      </c>
      <c r="U18" s="22">
        <f t="shared" ca="1" si="3"/>
        <v>93.525662680392486</v>
      </c>
      <c r="V18" s="22">
        <f t="shared" ca="1" si="3"/>
        <v>85.931814964379299</v>
      </c>
      <c r="W18" s="22">
        <f t="shared" si="3"/>
        <v>82.78095169973696</v>
      </c>
      <c r="X18" s="22">
        <f t="shared" ca="1" si="3"/>
        <v>102.25627424280572</v>
      </c>
      <c r="Y18" s="22">
        <f t="shared" ca="1" si="3"/>
        <v>76.520996738502944</v>
      </c>
      <c r="Z18" s="22">
        <f t="shared" ca="1" si="3"/>
        <v>75.43865445690632</v>
      </c>
      <c r="AA18" s="22">
        <f t="shared" ca="1" si="3"/>
        <v>89.191335259225426</v>
      </c>
      <c r="AB18" s="22">
        <f t="shared" ca="1" si="3"/>
        <v>59.070491684911723</v>
      </c>
      <c r="AC18" s="22">
        <f t="shared" ca="1" si="3"/>
        <v>75.43865445690632</v>
      </c>
      <c r="AD18" s="22">
        <f t="shared" ca="1" si="3"/>
        <v>76.520996738502944</v>
      </c>
      <c r="AE18" s="22">
        <f t="shared" ca="1" si="3"/>
        <v>86.817749488080054</v>
      </c>
      <c r="AF18" s="22">
        <f t="shared" ca="1" si="3"/>
        <v>72.197267614892112</v>
      </c>
      <c r="AG18" s="22">
        <f t="shared" ca="1" si="3"/>
        <v>77.756485693096892</v>
      </c>
      <c r="AH18" s="22">
        <f t="shared" ca="1" si="3"/>
        <v>129.02795390091956</v>
      </c>
      <c r="AI18" s="22">
        <f t="shared" ca="1" si="3"/>
        <v>107.02996549267471</v>
      </c>
      <c r="AJ18" s="22">
        <f t="shared" ca="1" si="3"/>
        <v>61.140100996438569</v>
      </c>
      <c r="AK18" s="22">
        <f t="shared" ca="1" si="3"/>
        <v>107.02996549267471</v>
      </c>
      <c r="AL18" s="22">
        <f t="shared" ca="1" si="3"/>
        <v>82.78095169973696</v>
      </c>
      <c r="AM18" s="22">
        <f t="shared" ca="1" si="3"/>
        <v>89.191335259225426</v>
      </c>
      <c r="AN18" s="22">
        <f ca="1">AVERAGE(OFFSET($A18,0,Fixtures!$D$6,1,3))</f>
        <v>78.512004613825027</v>
      </c>
      <c r="AO18" s="22">
        <f ca="1">AVERAGE(OFFSET($A18,0,Fixtures!$D$6,1,6))</f>
        <v>91.558403154694375</v>
      </c>
      <c r="AP18" s="22">
        <f ca="1">AVERAGE(OFFSET($A18,0,Fixtures!$D$6,1,9))</f>
        <v>88.922381901890731</v>
      </c>
      <c r="AQ18" s="22">
        <f ca="1">AVERAGE(OFFSET($A18,0,Fixtures!$D$6,1,12))</f>
        <v>88.296931678730118</v>
      </c>
      <c r="AR18" s="22">
        <f ca="1">IF(OR(Fixtures!$D$6&lt;=0,Fixtures!$D$6&gt;39),AVERAGE(A18:AM18),AVERAGE(OFFSET($A18,0,Fixtures!$D$6,1,39-Fixtures!$D$6)))</f>
        <v>88.949277237624202</v>
      </c>
      <c r="AT18" s="1"/>
    </row>
    <row r="19" spans="1:46" x14ac:dyDescent="0.25">
      <c r="A19" s="30" t="s">
        <v>2</v>
      </c>
      <c r="B19" s="22">
        <f ca="1">MIN(VLOOKUP($A14,$A$2:$AM$12,B$14+1,FALSE),VLOOKUP($A19,$A$2:$AM$12,B$14+1,FALSE))</f>
        <v>82.78095169973696</v>
      </c>
      <c r="C19" s="22">
        <f t="shared" ref="C19:AM19" ca="1" si="4">MIN(VLOOKUP($A14,$A$2:$AM$12,C$14+1,FALSE),VLOOKUP($A19,$A$2:$AM$12,C$14+1,FALSE))</f>
        <v>71.032704126610952</v>
      </c>
      <c r="D19" s="22">
        <f t="shared" ca="1" si="4"/>
        <v>97.341565699059785</v>
      </c>
      <c r="E19" s="22">
        <f t="shared" ca="1" si="4"/>
        <v>74.726790106758259</v>
      </c>
      <c r="F19" s="22">
        <f t="shared" ca="1" si="4"/>
        <v>81.873244140516775</v>
      </c>
      <c r="G19" s="22">
        <f t="shared" ca="1" si="4"/>
        <v>83.664224380477393</v>
      </c>
      <c r="H19" s="22">
        <f t="shared" ca="1" si="4"/>
        <v>77.756485693096892</v>
      </c>
      <c r="I19" s="22">
        <f t="shared" ca="1" si="4"/>
        <v>85.931814964379299</v>
      </c>
      <c r="J19" s="22">
        <f t="shared" ca="1" si="4"/>
        <v>83.664224380477393</v>
      </c>
      <c r="K19" s="22">
        <f t="shared" ca="1" si="4"/>
        <v>94.595624012637415</v>
      </c>
      <c r="L19" s="22">
        <f t="shared" ca="1" si="4"/>
        <v>100.06729839396496</v>
      </c>
      <c r="M19" s="22">
        <f t="shared" ca="1" si="4"/>
        <v>71.032704126610952</v>
      </c>
      <c r="N19" s="22">
        <f t="shared" ca="1" si="4"/>
        <v>59.070491684911723</v>
      </c>
      <c r="O19" s="22">
        <f t="shared" ca="1" si="4"/>
        <v>130.81440226882464</v>
      </c>
      <c r="P19" s="22">
        <f t="shared" ca="1" si="4"/>
        <v>92.20279989177439</v>
      </c>
      <c r="Q19" s="22">
        <f t="shared" ca="1" si="4"/>
        <v>91.462177172304294</v>
      </c>
      <c r="R19" s="22">
        <f t="shared" ca="1" si="4"/>
        <v>92.20279989177439</v>
      </c>
      <c r="S19" s="22">
        <f t="shared" ca="1" si="4"/>
        <v>61.140100996438569</v>
      </c>
      <c r="T19" s="22">
        <f t="shared" ca="1" si="4"/>
        <v>70.307848607219427</v>
      </c>
      <c r="U19" s="22">
        <f t="shared" ca="1" si="4"/>
        <v>93.525662680392486</v>
      </c>
      <c r="V19" s="22">
        <f t="shared" ca="1" si="4"/>
        <v>95.035704736007318</v>
      </c>
      <c r="W19" s="22">
        <f t="shared" ca="1" si="4"/>
        <v>115.61687379322352</v>
      </c>
      <c r="X19" s="22">
        <f t="shared" ca="1" si="4"/>
        <v>102.25627424280572</v>
      </c>
      <c r="Y19" s="22">
        <f t="shared" ca="1" si="4"/>
        <v>76.520996738502944</v>
      </c>
      <c r="Z19" s="22">
        <f t="shared" ca="1" si="4"/>
        <v>70.307848607219427</v>
      </c>
      <c r="AA19" s="22">
        <f t="shared" ca="1" si="4"/>
        <v>89.191335259225426</v>
      </c>
      <c r="AB19" s="22">
        <f t="shared" ca="1" si="4"/>
        <v>74.726790106758259</v>
      </c>
      <c r="AC19" s="22">
        <f t="shared" ca="1" si="4"/>
        <v>75.43865445690632</v>
      </c>
      <c r="AD19" s="22">
        <f t="shared" ca="1" si="4"/>
        <v>111.78710543281636</v>
      </c>
      <c r="AE19" s="22">
        <f t="shared" ca="1" si="4"/>
        <v>75.43865445690632</v>
      </c>
      <c r="AF19" s="22">
        <f t="shared" ca="1" si="4"/>
        <v>72.197267614892112</v>
      </c>
      <c r="AG19" s="22">
        <f t="shared" ca="1" si="4"/>
        <v>86.817749488080054</v>
      </c>
      <c r="AH19" s="22">
        <f t="shared" ca="1" si="4"/>
        <v>81.873244140516775</v>
      </c>
      <c r="AI19" s="22">
        <f t="shared" ca="1" si="4"/>
        <v>107.02996549267471</v>
      </c>
      <c r="AJ19" s="22">
        <f t="shared" ca="1" si="4"/>
        <v>61.140100996438569</v>
      </c>
      <c r="AK19" s="22">
        <f t="shared" ca="1" si="4"/>
        <v>89.191335259225426</v>
      </c>
      <c r="AL19" s="22">
        <f t="shared" ca="1" si="4"/>
        <v>82.78095169973696</v>
      </c>
      <c r="AM19" s="22">
        <f t="shared" ca="1" si="4"/>
        <v>100.06729839396496</v>
      </c>
      <c r="AN19" s="22">
        <f ca="1">AVERAGE(OFFSET($A19,0,Fixtures!$D$6,1,3))</f>
        <v>86.47434250153826</v>
      </c>
      <c r="AO19" s="22">
        <f ca="1">AVERAGE(OFFSET($A19,0,Fixtures!$D$6,1,6))</f>
        <v>89.190664437647726</v>
      </c>
      <c r="AP19" s="22">
        <f ca="1">AVERAGE(OFFSET($A19,0,Fixtures!$D$6,1,9))</f>
        <v>85.361819397920812</v>
      </c>
      <c r="AQ19" s="22">
        <f ca="1">AVERAGE(OFFSET($A19,0,Fixtures!$D$6,1,12))</f>
        <v>86.999056659536521</v>
      </c>
      <c r="AR19" s="22">
        <f ca="1">IF(OR(Fixtures!$D$6&lt;=0,Fixtures!$D$6&gt;39),AVERAGE(A19:AM19),AVERAGE(OFFSET($A19,0,Fixtures!$D$6,1,39-Fixtures!$D$6)))</f>
        <v>86.832367297525224</v>
      </c>
      <c r="AT19" s="1"/>
    </row>
    <row r="20" spans="1:46" x14ac:dyDescent="0.25">
      <c r="A20" s="30" t="s">
        <v>113</v>
      </c>
      <c r="B20" s="22">
        <f ca="1">MIN(VLOOKUP($A14,$A$2:$AM$12,B$14+1,FALSE),VLOOKUP($A20,$A$2:$AM$12,B$14+1,FALSE))</f>
        <v>109.01163198349775</v>
      </c>
      <c r="C20" s="22">
        <f t="shared" ref="C20:AM20" ca="1" si="5">MIN(VLOOKUP($A14,$A$2:$AM$12,C$14+1,FALSE),VLOOKUP($A20,$A$2:$AM$12,C$14+1,FALSE))</f>
        <v>59.070491684911723</v>
      </c>
      <c r="D20" s="22">
        <f t="shared" ca="1" si="5"/>
        <v>97.341565699059785</v>
      </c>
      <c r="E20" s="22">
        <f t="shared" ca="1" si="5"/>
        <v>74.726790106758259</v>
      </c>
      <c r="F20" s="22">
        <f t="shared" ca="1" si="5"/>
        <v>81.873244140516775</v>
      </c>
      <c r="G20" s="22">
        <f t="shared" ca="1" si="5"/>
        <v>95.035704736007318</v>
      </c>
      <c r="H20" s="22">
        <f t="shared" ca="1" si="5"/>
        <v>74.726790106758259</v>
      </c>
      <c r="I20" s="22">
        <f t="shared" ca="1" si="5"/>
        <v>81.759552402451959</v>
      </c>
      <c r="J20" s="22">
        <f t="shared" ca="1" si="5"/>
        <v>83.664224380477393</v>
      </c>
      <c r="K20" s="22">
        <f t="shared" ca="1" si="5"/>
        <v>107.02996549267471</v>
      </c>
      <c r="L20" s="22">
        <f t="shared" ca="1" si="5"/>
        <v>102.25627424280572</v>
      </c>
      <c r="M20" s="22">
        <f t="shared" ca="1" si="5"/>
        <v>76.520996738502944</v>
      </c>
      <c r="N20" s="22">
        <f t="shared" ca="1" si="5"/>
        <v>59.070491684911723</v>
      </c>
      <c r="O20" s="22">
        <f t="shared" ca="1" si="5"/>
        <v>82.78095169973696</v>
      </c>
      <c r="P20" s="22">
        <f t="shared" ca="1" si="5"/>
        <v>111.78710543281636</v>
      </c>
      <c r="Q20" s="22">
        <f t="shared" ca="1" si="5"/>
        <v>75.43865445690632</v>
      </c>
      <c r="R20" s="22">
        <f t="shared" ca="1" si="5"/>
        <v>92.20279989177439</v>
      </c>
      <c r="S20" s="22">
        <f t="shared" ca="1" si="5"/>
        <v>91.462177172304294</v>
      </c>
      <c r="T20" s="22">
        <f t="shared" ca="1" si="5"/>
        <v>70.307848607219427</v>
      </c>
      <c r="U20" s="22">
        <f t="shared" ca="1" si="5"/>
        <v>89.191335259225426</v>
      </c>
      <c r="V20" s="22">
        <f t="shared" ca="1" si="5"/>
        <v>61.140100996438569</v>
      </c>
      <c r="W20" s="22">
        <f t="shared" ca="1" si="5"/>
        <v>130.81440226882464</v>
      </c>
      <c r="X20" s="22">
        <f t="shared" ca="1" si="5"/>
        <v>71.032704126610952</v>
      </c>
      <c r="Y20" s="22">
        <f t="shared" ca="1" si="5"/>
        <v>76.520996738502944</v>
      </c>
      <c r="Z20" s="22">
        <f t="shared" ca="1" si="5"/>
        <v>72.197267614892112</v>
      </c>
      <c r="AA20" s="22">
        <f t="shared" ca="1" si="5"/>
        <v>89.191335259225426</v>
      </c>
      <c r="AB20" s="22">
        <f t="shared" ca="1" si="5"/>
        <v>111.78710543281636</v>
      </c>
      <c r="AC20" s="22">
        <f t="shared" ca="1" si="5"/>
        <v>75.43865445690632</v>
      </c>
      <c r="AD20" s="22">
        <f t="shared" ca="1" si="5"/>
        <v>92.20279989177439</v>
      </c>
      <c r="AE20" s="22">
        <f t="shared" ca="1" si="5"/>
        <v>91.462177172304294</v>
      </c>
      <c r="AF20" s="22">
        <f t="shared" ca="1" si="5"/>
        <v>72.197267614892112</v>
      </c>
      <c r="AG20" s="22">
        <f t="shared" ca="1" si="5"/>
        <v>94.595624012637415</v>
      </c>
      <c r="AH20" s="22">
        <f t="shared" ca="1" si="5"/>
        <v>83.664224380477393</v>
      </c>
      <c r="AI20" s="22">
        <f t="shared" ca="1" si="5"/>
        <v>93.525662680392486</v>
      </c>
      <c r="AJ20" s="22">
        <f t="shared" ca="1" si="5"/>
        <v>61.140100996438569</v>
      </c>
      <c r="AK20" s="22">
        <f t="shared" ca="1" si="5"/>
        <v>118.9730247432953</v>
      </c>
      <c r="AL20" s="22">
        <f t="shared" ca="1" si="5"/>
        <v>77.756485693096892</v>
      </c>
      <c r="AM20" s="22">
        <f t="shared" ca="1" si="5"/>
        <v>100.06729839396496</v>
      </c>
      <c r="AN20" s="22">
        <f ca="1">AVERAGE(OFFSET($A20,0,Fixtures!$D$6,1,3))</f>
        <v>85.28741489299027</v>
      </c>
      <c r="AO20" s="22">
        <f ca="1">AVERAGE(OFFSET($A20,0,Fixtures!$D$6,1,6))</f>
        <v>87.941292625413027</v>
      </c>
      <c r="AP20" s="22">
        <f ca="1">AVERAGE(OFFSET($A20,0,Fixtures!$D$6,1,9))</f>
        <v>87.279707465034335</v>
      </c>
      <c r="AQ20" s="22">
        <f ca="1">AVERAGE(OFFSET($A20,0,Fixtures!$D$6,1,12))</f>
        <v>88.234447758139765</v>
      </c>
      <c r="AR20" s="22">
        <f ca="1">IF(OR(Fixtures!$D$6&lt;=0,Fixtures!$D$6&gt;39),AVERAGE(A20:AM20),AVERAGE(OFFSET($A20,0,Fixtures!$D$6,1,39-Fixtures!$D$6)))</f>
        <v>88.558466557927403</v>
      </c>
    </row>
    <row r="21" spans="1:46" x14ac:dyDescent="0.25">
      <c r="A21" s="30" t="s">
        <v>112</v>
      </c>
      <c r="B21" s="22">
        <f ca="1">MIN(VLOOKUP($A14,$A$2:$AM$12,B$14+1,FALSE),VLOOKUP($A21,$A$2:$AM$12,B$14+1,FALSE))</f>
        <v>86.817749488080054</v>
      </c>
      <c r="C21" s="22">
        <f t="shared" ref="C21:AM21" ca="1" si="6">MIN(VLOOKUP($A14,$A$2:$AM$12,C$14+1,FALSE),VLOOKUP($A21,$A$2:$AM$12,C$14+1,FALSE))</f>
        <v>61.140100996438569</v>
      </c>
      <c r="D21" s="22">
        <f t="shared" ca="1" si="6"/>
        <v>97.341565699059785</v>
      </c>
      <c r="E21" s="22">
        <f t="shared" ca="1" si="6"/>
        <v>74.726790106758259</v>
      </c>
      <c r="F21" s="22">
        <f t="shared" ca="1" si="6"/>
        <v>81.873244140516775</v>
      </c>
      <c r="G21" s="22">
        <f t="shared" ca="1" si="6"/>
        <v>101.17671874412297</v>
      </c>
      <c r="H21" s="22">
        <f t="shared" ca="1" si="6"/>
        <v>77.756485693096892</v>
      </c>
      <c r="I21" s="22">
        <f t="shared" ca="1" si="6"/>
        <v>85.931814964379299</v>
      </c>
      <c r="J21" s="22">
        <f t="shared" ca="1" si="6"/>
        <v>82.78095169973696</v>
      </c>
      <c r="K21" s="22">
        <f t="shared" ca="1" si="6"/>
        <v>100.06729839396496</v>
      </c>
      <c r="L21" s="22">
        <f t="shared" ca="1" si="6"/>
        <v>77.756485693096892</v>
      </c>
      <c r="M21" s="22">
        <f t="shared" ca="1" si="6"/>
        <v>109.01163198349775</v>
      </c>
      <c r="N21" s="22">
        <f t="shared" ca="1" si="6"/>
        <v>59.070491684911723</v>
      </c>
      <c r="O21" s="22">
        <f t="shared" ca="1" si="6"/>
        <v>115.61687379322352</v>
      </c>
      <c r="P21" s="22">
        <f t="shared" ca="1" si="6"/>
        <v>59.070491684911723</v>
      </c>
      <c r="Q21" s="22">
        <f t="shared" ca="1" si="6"/>
        <v>85.931814964379299</v>
      </c>
      <c r="R21" s="22">
        <f t="shared" si="6"/>
        <v>81.759552402451959</v>
      </c>
      <c r="S21" s="22">
        <f t="shared" ca="1" si="6"/>
        <v>91.462177172304294</v>
      </c>
      <c r="T21" s="22">
        <f t="shared" ca="1" si="6"/>
        <v>70.307848607219427</v>
      </c>
      <c r="U21" s="22">
        <f t="shared" ca="1" si="6"/>
        <v>93.525662680392486</v>
      </c>
      <c r="V21" s="22">
        <f t="shared" ca="1" si="6"/>
        <v>95.035704736007318</v>
      </c>
      <c r="W21" s="22">
        <f t="shared" ca="1" si="6"/>
        <v>81.873244140516775</v>
      </c>
      <c r="X21" s="22">
        <f t="shared" ca="1" si="6"/>
        <v>101.17671874412297</v>
      </c>
      <c r="Y21" s="22">
        <f t="shared" ca="1" si="6"/>
        <v>76.520996738502944</v>
      </c>
      <c r="Z21" s="22">
        <f t="shared" ca="1" si="6"/>
        <v>74.726790106758259</v>
      </c>
      <c r="AA21" s="22">
        <f t="shared" ca="1" si="6"/>
        <v>71.032704126610952</v>
      </c>
      <c r="AB21" s="22">
        <f t="shared" ca="1" si="6"/>
        <v>83.664224380477393</v>
      </c>
      <c r="AC21" s="22">
        <f t="shared" si="6"/>
        <v>75.43865445690632</v>
      </c>
      <c r="AD21" s="22">
        <f t="shared" ca="1" si="6"/>
        <v>70.307848607219427</v>
      </c>
      <c r="AE21" s="22">
        <f t="shared" ca="1" si="6"/>
        <v>72.197267614892112</v>
      </c>
      <c r="AF21" s="22">
        <f t="shared" ca="1" si="6"/>
        <v>72.197267614892112</v>
      </c>
      <c r="AG21" s="22">
        <f t="shared" ca="1" si="6"/>
        <v>89.191335259225426</v>
      </c>
      <c r="AH21" s="22">
        <f t="shared" ca="1" si="6"/>
        <v>95.035704736007318</v>
      </c>
      <c r="AI21" s="22">
        <f t="shared" ca="1" si="6"/>
        <v>94.595624012637415</v>
      </c>
      <c r="AJ21" s="22">
        <f t="shared" ca="1" si="6"/>
        <v>61.140100996438569</v>
      </c>
      <c r="AK21" s="22">
        <f t="shared" ca="1" si="6"/>
        <v>118.9730247432953</v>
      </c>
      <c r="AL21" s="22">
        <f t="shared" ca="1" si="6"/>
        <v>82.78095169973696</v>
      </c>
      <c r="AM21" s="22">
        <f t="shared" ca="1" si="6"/>
        <v>100.06729839396496</v>
      </c>
      <c r="AN21" s="22">
        <f ca="1">AVERAGE(OFFSET($A21,0,Fixtures!$D$6,1,3))</f>
        <v>71.567461279001222</v>
      </c>
      <c r="AO21" s="22">
        <f ca="1">AVERAGE(OFFSET($A21,0,Fixtures!$D$6,1,6))</f>
        <v>82.254174640812295</v>
      </c>
      <c r="AP21" s="22">
        <f ca="1">AVERAGE(OFFSET($A21,0,Fixtures!$D$6,1,9))</f>
        <v>84.046569476038286</v>
      </c>
      <c r="AQ21" s="22">
        <f ca="1">AVERAGE(OFFSET($A21,0,Fixtures!$D$6,1,12))</f>
        <v>84.192338299843584</v>
      </c>
      <c r="AR21" s="22">
        <f ca="1">IF(OR(Fixtures!$D$6&lt;=0,Fixtures!$D$6&gt;39),AVERAGE(A21:AM21),AVERAGE(OFFSET($A21,0,Fixtures!$D$6,1,39-Fixtures!$D$6)))</f>
        <v>85.648642367830945</v>
      </c>
    </row>
    <row r="22" spans="1:46" x14ac:dyDescent="0.25">
      <c r="A22" s="30" t="s">
        <v>10</v>
      </c>
      <c r="B22" s="22">
        <f ca="1">MIN(VLOOKUP($A14,$A$2:$AM$12,B$14+1,FALSE),VLOOKUP($A22,$A$2:$AM$12,B$14+1,FALSE))</f>
        <v>95.035704736007318</v>
      </c>
      <c r="C22" s="22">
        <f t="shared" ref="C22:AM22" ca="1" si="7">MIN(VLOOKUP($A14,$A$2:$AM$12,C$14+1,FALSE),VLOOKUP($A22,$A$2:$AM$12,C$14+1,FALSE))</f>
        <v>71.032704126610952</v>
      </c>
      <c r="D22" s="22">
        <f t="shared" ca="1" si="7"/>
        <v>97.341565699059785</v>
      </c>
      <c r="E22" s="22">
        <f t="shared" ca="1" si="7"/>
        <v>74.726790106758259</v>
      </c>
      <c r="F22" s="22">
        <f t="shared" ca="1" si="7"/>
        <v>81.873244140516775</v>
      </c>
      <c r="G22" s="22">
        <f t="shared" ca="1" si="7"/>
        <v>71.032704126610952</v>
      </c>
      <c r="H22" s="22">
        <f t="shared" ca="1" si="7"/>
        <v>77.756485693096892</v>
      </c>
      <c r="I22" s="22">
        <f t="shared" ca="1" si="7"/>
        <v>85.931814964379299</v>
      </c>
      <c r="J22" s="22">
        <f t="shared" ca="1" si="7"/>
        <v>83.664224380477393</v>
      </c>
      <c r="K22" s="22">
        <f t="shared" ca="1" si="7"/>
        <v>105.56832591893418</v>
      </c>
      <c r="L22" s="22">
        <f t="shared" ca="1" si="7"/>
        <v>125.81362792280754</v>
      </c>
      <c r="M22" s="22">
        <f t="shared" ca="1" si="7"/>
        <v>97.341565699059785</v>
      </c>
      <c r="N22" s="22">
        <f t="shared" ca="1" si="7"/>
        <v>59.070491684911723</v>
      </c>
      <c r="O22" s="22">
        <f t="shared" ca="1" si="7"/>
        <v>76.520996738502944</v>
      </c>
      <c r="P22" s="22">
        <f t="shared" ca="1" si="7"/>
        <v>70.307848607219427</v>
      </c>
      <c r="Q22" s="22">
        <f t="shared" ca="1" si="7"/>
        <v>72.197267614892112</v>
      </c>
      <c r="R22" s="22">
        <f t="shared" ca="1" si="7"/>
        <v>81.873244140516775</v>
      </c>
      <c r="S22" s="22">
        <f t="shared" ca="1" si="7"/>
        <v>91.462177172304294</v>
      </c>
      <c r="T22" s="22">
        <f t="shared" ca="1" si="7"/>
        <v>70.307848607219427</v>
      </c>
      <c r="U22" s="22">
        <f t="shared" ca="1" si="7"/>
        <v>61.140100996438569</v>
      </c>
      <c r="V22" s="22">
        <f t="shared" ca="1" si="7"/>
        <v>89.191335259225426</v>
      </c>
      <c r="W22" s="22">
        <f t="shared" ca="1" si="7"/>
        <v>129.02795390091956</v>
      </c>
      <c r="X22" s="22">
        <f t="shared" ca="1" si="7"/>
        <v>94.595624012637415</v>
      </c>
      <c r="Y22" s="22">
        <f t="shared" ca="1" si="7"/>
        <v>74.726790106758259</v>
      </c>
      <c r="Z22" s="22">
        <f t="shared" ca="1" si="7"/>
        <v>86.817749488080054</v>
      </c>
      <c r="AA22" s="22">
        <f t="shared" ca="1" si="7"/>
        <v>77.756485693096892</v>
      </c>
      <c r="AB22" s="22">
        <f t="shared" ca="1" si="7"/>
        <v>81.759552402451959</v>
      </c>
      <c r="AC22" s="22">
        <f t="shared" ca="1" si="7"/>
        <v>75.43865445690632</v>
      </c>
      <c r="AD22" s="22">
        <f t="shared" ca="1" si="7"/>
        <v>59.070491684911723</v>
      </c>
      <c r="AE22" s="22">
        <f t="shared" ca="1" si="7"/>
        <v>85.931814964379299</v>
      </c>
      <c r="AF22" s="22">
        <f t="shared" ca="1" si="7"/>
        <v>72.197267614892112</v>
      </c>
      <c r="AG22" s="22">
        <f t="shared" ca="1" si="7"/>
        <v>93.525662680392486</v>
      </c>
      <c r="AH22" s="22">
        <f t="shared" ca="1" si="7"/>
        <v>152.87477153608495</v>
      </c>
      <c r="AI22" s="22">
        <f t="shared" ca="1" si="7"/>
        <v>107.02996549267471</v>
      </c>
      <c r="AJ22" s="22">
        <f t="shared" ca="1" si="7"/>
        <v>61.140100996438569</v>
      </c>
      <c r="AK22" s="22">
        <f t="shared" ca="1" si="7"/>
        <v>83.664224380477393</v>
      </c>
      <c r="AL22" s="22">
        <f t="shared" ca="1" si="7"/>
        <v>82.78095169973696</v>
      </c>
      <c r="AM22" s="22">
        <f t="shared" ca="1" si="7"/>
        <v>75.43865445690632</v>
      </c>
      <c r="AN22" s="22">
        <f ca="1">AVERAGE(OFFSET($A22,0,Fixtures!$D$6,1,3))</f>
        <v>72.399858088061038</v>
      </c>
      <c r="AO22" s="22">
        <f ca="1">AVERAGE(OFFSET($A22,0,Fixtures!$D$6,1,6))</f>
        <v>95.104995662222549</v>
      </c>
      <c r="AP22" s="22">
        <f ca="1">AVERAGE(OFFSET($A22,0,Fixtures!$D$6,1,9))</f>
        <v>88.690583449998698</v>
      </c>
      <c r="AQ22" s="22">
        <f ca="1">AVERAGE(OFFSET($A22,0,Fixtures!$D$6,1,12))</f>
        <v>86.763229938098178</v>
      </c>
      <c r="AR22" s="22">
        <f ca="1">IF(OR(Fixtures!$D$6&lt;=0,Fixtures!$D$6&gt;39),AVERAGE(A22:AM22),AVERAGE(OFFSET($A22,0,Fixtures!$D$6,1,39-Fixtures!$D$6)))</f>
        <v>87.365390550689455</v>
      </c>
    </row>
    <row r="23" spans="1:46" x14ac:dyDescent="0.25">
      <c r="A23" s="30" t="s">
        <v>71</v>
      </c>
      <c r="B23" s="22">
        <f ca="1">MIN(VLOOKUP($A14,$A$2:$AM$12,B$14+1,FALSE),VLOOKUP($A23,$A$2:$AM$12,B$14+1,FALSE))</f>
        <v>83.664224380477393</v>
      </c>
      <c r="C23" s="22">
        <f t="shared" ref="C23:AM23" ca="1" si="8">MIN(VLOOKUP($A14,$A$2:$AM$12,C$14+1,FALSE),VLOOKUP($A23,$A$2:$AM$12,C$14+1,FALSE))</f>
        <v>71.032704126610952</v>
      </c>
      <c r="D23" s="22">
        <f t="shared" ca="1" si="8"/>
        <v>81.873244140516775</v>
      </c>
      <c r="E23" s="22">
        <f t="shared" ca="1" si="8"/>
        <v>72.197267614892112</v>
      </c>
      <c r="F23" s="22">
        <f t="shared" ca="1" si="8"/>
        <v>81.873244140516775</v>
      </c>
      <c r="G23" s="22">
        <f t="shared" si="8"/>
        <v>101.17671874412297</v>
      </c>
      <c r="H23" s="22">
        <f t="shared" ca="1" si="8"/>
        <v>77.756485693096892</v>
      </c>
      <c r="I23" s="22">
        <f t="shared" ca="1" si="8"/>
        <v>75.43865445690632</v>
      </c>
      <c r="J23" s="22">
        <f t="shared" ca="1" si="8"/>
        <v>83.664224380477393</v>
      </c>
      <c r="K23" s="22">
        <f t="shared" ca="1" si="8"/>
        <v>71.032704126610952</v>
      </c>
      <c r="L23" s="22">
        <f t="shared" ca="1" si="8"/>
        <v>113.54805732089865</v>
      </c>
      <c r="M23" s="22">
        <f t="shared" ca="1" si="8"/>
        <v>85.931814964379299</v>
      </c>
      <c r="N23" s="22">
        <f t="shared" ca="1" si="8"/>
        <v>59.070491684911723</v>
      </c>
      <c r="O23" s="22">
        <f t="shared" ca="1" si="8"/>
        <v>111.78710543281636</v>
      </c>
      <c r="P23" s="22">
        <f t="shared" ca="1" si="8"/>
        <v>129.02795390091956</v>
      </c>
      <c r="Q23" s="22">
        <f t="shared" ca="1" si="8"/>
        <v>61.140100996438569</v>
      </c>
      <c r="R23" s="22">
        <f t="shared" ca="1" si="8"/>
        <v>92.20279989177439</v>
      </c>
      <c r="S23" s="22">
        <f t="shared" ca="1" si="8"/>
        <v>91.462177172304294</v>
      </c>
      <c r="T23" s="22">
        <f t="shared" ca="1" si="8"/>
        <v>70.307848607219427</v>
      </c>
      <c r="U23" s="22">
        <f t="shared" ca="1" si="8"/>
        <v>81.759552402451959</v>
      </c>
      <c r="V23" s="22">
        <f t="shared" ca="1" si="8"/>
        <v>94.595624012637415</v>
      </c>
      <c r="W23" s="22">
        <f t="shared" ca="1" si="8"/>
        <v>86.817749488080054</v>
      </c>
      <c r="X23" s="22">
        <f t="shared" ca="1" si="8"/>
        <v>89.191335259225426</v>
      </c>
      <c r="Y23" s="22">
        <f t="shared" ca="1" si="8"/>
        <v>76.520996738502944</v>
      </c>
      <c r="Z23" s="22">
        <f t="shared" ca="1" si="8"/>
        <v>86.817749488080054</v>
      </c>
      <c r="AA23" s="22">
        <f t="shared" ca="1" si="8"/>
        <v>89.191335259225426</v>
      </c>
      <c r="AB23" s="22">
        <f t="shared" ca="1" si="8"/>
        <v>111.78710543281636</v>
      </c>
      <c r="AC23" s="22">
        <f t="shared" ca="1" si="8"/>
        <v>75.43865445690632</v>
      </c>
      <c r="AD23" s="22">
        <f t="shared" ca="1" si="8"/>
        <v>74.726790106758259</v>
      </c>
      <c r="AE23" s="22">
        <f t="shared" ca="1" si="8"/>
        <v>105.56832591893418</v>
      </c>
      <c r="AF23" s="22">
        <f t="shared" ca="1" si="8"/>
        <v>72.197267614892112</v>
      </c>
      <c r="AG23" s="22">
        <f t="shared" ca="1" si="8"/>
        <v>91.462177172304294</v>
      </c>
      <c r="AH23" s="22">
        <f t="shared" ca="1" si="8"/>
        <v>138.78095894776501</v>
      </c>
      <c r="AI23" s="22">
        <f t="shared" ca="1" si="8"/>
        <v>70.307848607219427</v>
      </c>
      <c r="AJ23" s="22">
        <f t="shared" ca="1" si="8"/>
        <v>59.070491684911723</v>
      </c>
      <c r="AK23" s="22">
        <f t="shared" ca="1" si="8"/>
        <v>100.06729839396496</v>
      </c>
      <c r="AL23" s="22">
        <f t="shared" si="8"/>
        <v>82.78095169973696</v>
      </c>
      <c r="AM23" s="22">
        <f t="shared" ca="1" si="8"/>
        <v>100.06729839396496</v>
      </c>
      <c r="AN23" s="22">
        <f ca="1">AVERAGE(OFFSET($A23,0,Fixtures!$D$6,1,3))</f>
        <v>84.16412788019484</v>
      </c>
      <c r="AO23" s="22">
        <f ca="1">AVERAGE(OFFSET($A23,0,Fixtures!$D$6,1,6))</f>
        <v>92.173894727978862</v>
      </c>
      <c r="AP23" s="22">
        <f ca="1">AVERAGE(OFFSET($A23,0,Fixtures!$D$6,1,9))</f>
        <v>88.329123349609659</v>
      </c>
      <c r="AQ23" s="22">
        <f ca="1">AVERAGE(OFFSET($A23,0,Fixtures!$D$6,1,12))</f>
        <v>89.280619262385471</v>
      </c>
      <c r="AR23" s="22">
        <f ca="1">IF(OR(Fixtures!$D$6&lt;=0,Fixtures!$D$6&gt;39),AVERAGE(A23:AM23),AVERAGE(OFFSET($A23,0,Fixtures!$D$6,1,39-Fixtures!$D$6)))</f>
        <v>89.502940854045193</v>
      </c>
    </row>
    <row r="24" spans="1:46" x14ac:dyDescent="0.25">
      <c r="A24" s="30" t="s">
        <v>63</v>
      </c>
      <c r="B24" s="22">
        <f ca="1">MIN(VLOOKUP($A14,$A$2:$AM$12,B$14+1,FALSE),VLOOKUP($A24,$A$2:$AM$12,B$14+1,FALSE))</f>
        <v>109.01163198349775</v>
      </c>
      <c r="C24" s="22">
        <f t="shared" ref="C24:AM24" ca="1" si="9">MIN(VLOOKUP($A14,$A$2:$AM$12,C$14+1,FALSE),VLOOKUP($A24,$A$2:$AM$12,C$14+1,FALSE))</f>
        <v>71.032704126610952</v>
      </c>
      <c r="D24" s="22">
        <f t="shared" ca="1" si="9"/>
        <v>93.525662680392486</v>
      </c>
      <c r="E24" s="22">
        <f t="shared" ca="1" si="9"/>
        <v>70.307848607219427</v>
      </c>
      <c r="F24" s="22">
        <f t="shared" ca="1" si="9"/>
        <v>81.873244140516775</v>
      </c>
      <c r="G24" s="22">
        <f t="shared" ca="1" si="9"/>
        <v>101.17671874412297</v>
      </c>
      <c r="H24" s="22">
        <f t="shared" ca="1" si="9"/>
        <v>77.756485693096892</v>
      </c>
      <c r="I24" s="22">
        <f t="shared" ca="1" si="9"/>
        <v>61.140100996438569</v>
      </c>
      <c r="J24" s="22">
        <f t="shared" ca="1" si="9"/>
        <v>83.664224380477393</v>
      </c>
      <c r="K24" s="22">
        <f t="shared" si="9"/>
        <v>75.43865445690632</v>
      </c>
      <c r="L24" s="22">
        <f t="shared" ca="1" si="9"/>
        <v>59.070491684911723</v>
      </c>
      <c r="M24" s="22">
        <f t="shared" ca="1" si="9"/>
        <v>95.035704736007318</v>
      </c>
      <c r="N24" s="22">
        <f t="shared" ca="1" si="9"/>
        <v>59.070491684911723</v>
      </c>
      <c r="O24" s="22">
        <f t="shared" ca="1" si="9"/>
        <v>130.81440226882464</v>
      </c>
      <c r="P24" s="22">
        <f t="shared" ca="1" si="9"/>
        <v>115.61687379322352</v>
      </c>
      <c r="Q24" s="22">
        <f t="shared" ca="1" si="9"/>
        <v>82.78095169973696</v>
      </c>
      <c r="R24" s="22">
        <f t="shared" ca="1" si="9"/>
        <v>92.20279989177439</v>
      </c>
      <c r="S24" s="22">
        <f t="shared" ca="1" si="9"/>
        <v>91.462177172304294</v>
      </c>
      <c r="T24" s="22">
        <f t="shared" ca="1" si="9"/>
        <v>70.307848607219427</v>
      </c>
      <c r="U24" s="22">
        <f t="shared" ca="1" si="9"/>
        <v>93.525662680392486</v>
      </c>
      <c r="V24" s="22">
        <f t="shared" ca="1" si="9"/>
        <v>71.032704126610952</v>
      </c>
      <c r="W24" s="22">
        <f t="shared" si="9"/>
        <v>92.20279989177439</v>
      </c>
      <c r="X24" s="22">
        <f t="shared" ca="1" si="9"/>
        <v>97.341565699059785</v>
      </c>
      <c r="Y24" s="22">
        <f t="shared" ca="1" si="9"/>
        <v>76.520996738502944</v>
      </c>
      <c r="Z24" s="22">
        <f t="shared" ca="1" si="9"/>
        <v>83.664224380477393</v>
      </c>
      <c r="AA24" s="22">
        <f t="shared" ca="1" si="9"/>
        <v>89.191335259225426</v>
      </c>
      <c r="AB24" s="22">
        <f t="shared" ca="1" si="9"/>
        <v>111.78710543281636</v>
      </c>
      <c r="AC24" s="22">
        <f t="shared" ca="1" si="9"/>
        <v>75.43865445690632</v>
      </c>
      <c r="AD24" s="22">
        <f t="shared" ca="1" si="9"/>
        <v>101.17671874412297</v>
      </c>
      <c r="AE24" s="22">
        <f t="shared" ca="1" si="9"/>
        <v>94.595624012637415</v>
      </c>
      <c r="AF24" s="22">
        <f t="shared" ca="1" si="9"/>
        <v>72.197267614892112</v>
      </c>
      <c r="AG24" s="22">
        <f t="shared" ca="1" si="9"/>
        <v>94.595624012637415</v>
      </c>
      <c r="AH24" s="22">
        <f t="shared" ca="1" si="9"/>
        <v>72.197267614892112</v>
      </c>
      <c r="AI24" s="22">
        <f t="shared" ca="1" si="9"/>
        <v>77.756485693096892</v>
      </c>
      <c r="AJ24" s="22">
        <f t="shared" ca="1" si="9"/>
        <v>61.140100996438569</v>
      </c>
      <c r="AK24" s="22">
        <f t="shared" ca="1" si="9"/>
        <v>76.520996738502944</v>
      </c>
      <c r="AL24" s="22">
        <f t="shared" ca="1" si="9"/>
        <v>82.78095169973696</v>
      </c>
      <c r="AM24" s="22">
        <f t="shared" ca="1" si="9"/>
        <v>81.759552402451959</v>
      </c>
      <c r="AN24" s="22">
        <f ca="1">AVERAGE(OFFSET($A24,0,Fixtures!$D$6,1,3))</f>
        <v>89.323203457217502</v>
      </c>
      <c r="AO24" s="22">
        <f ca="1">AVERAGE(OFFSET($A24,0,Fixtures!$D$6,1,6))</f>
        <v>85.419831282046474</v>
      </c>
      <c r="AP24" s="22">
        <f ca="1">AVERAGE(OFFSET($A24,0,Fixtures!$D$6,1,9))</f>
        <v>81.440115236328609</v>
      </c>
      <c r="AQ24" s="22">
        <f ca="1">AVERAGE(OFFSET($A24,0,Fixtures!$D$6,1,12))</f>
        <v>82.455302022389446</v>
      </c>
      <c r="AR24" s="22">
        <f ca="1">IF(OR(Fixtures!$D$6&lt;=0,Fixtures!$D$6&gt;39),AVERAGE(A24:AM24),AVERAGE(OFFSET($A24,0,Fixtures!$D$6,1,39-Fixtures!$D$6)))</f>
        <v>81.472058952940941</v>
      </c>
    </row>
    <row r="26" spans="1:46" x14ac:dyDescent="0.25">
      <c r="A26" s="31" t="s">
        <v>121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10</v>
      </c>
      <c r="L26" s="2">
        <v>11</v>
      </c>
      <c r="M26" s="2">
        <v>12</v>
      </c>
      <c r="N26" s="2">
        <v>13</v>
      </c>
      <c r="O26" s="2">
        <v>14</v>
      </c>
      <c r="P26" s="2">
        <v>15</v>
      </c>
      <c r="Q26" s="2">
        <v>16</v>
      </c>
      <c r="R26" s="2">
        <v>17</v>
      </c>
      <c r="S26" s="2">
        <v>18</v>
      </c>
      <c r="T26" s="2">
        <v>19</v>
      </c>
      <c r="U26" s="2">
        <v>20</v>
      </c>
      <c r="V26" s="2">
        <v>21</v>
      </c>
      <c r="W26" s="2">
        <v>22</v>
      </c>
      <c r="X26" s="2">
        <v>23</v>
      </c>
      <c r="Y26" s="2">
        <v>24</v>
      </c>
      <c r="Z26" s="2">
        <v>25</v>
      </c>
      <c r="AA26" s="2">
        <v>26</v>
      </c>
      <c r="AB26" s="2">
        <v>27</v>
      </c>
      <c r="AC26" s="2">
        <v>28</v>
      </c>
      <c r="AD26" s="2">
        <v>29</v>
      </c>
      <c r="AE26" s="2">
        <v>30</v>
      </c>
      <c r="AF26" s="2">
        <v>31</v>
      </c>
      <c r="AG26" s="2">
        <v>32</v>
      </c>
      <c r="AH26" s="2">
        <v>33</v>
      </c>
      <c r="AI26" s="2">
        <v>34</v>
      </c>
      <c r="AJ26" s="2">
        <v>35</v>
      </c>
      <c r="AK26" s="2">
        <v>36</v>
      </c>
      <c r="AL26" s="2">
        <v>37</v>
      </c>
      <c r="AM26" s="2">
        <v>38</v>
      </c>
      <c r="AN26" s="31" t="s">
        <v>56</v>
      </c>
      <c r="AO26" s="31" t="s">
        <v>57</v>
      </c>
      <c r="AP26" s="31" t="s">
        <v>58</v>
      </c>
      <c r="AQ26" s="31" t="s">
        <v>82</v>
      </c>
      <c r="AR26" s="31" t="s">
        <v>59</v>
      </c>
    </row>
    <row r="27" spans="1:46" x14ac:dyDescent="0.25">
      <c r="A27" s="30" t="s">
        <v>111</v>
      </c>
      <c r="B27" s="22">
        <f t="shared" ref="B27:AM27" ca="1" si="10">MIN(VLOOKUP($A26,$A$2:$AM$12,B$14+1,FALSE),VLOOKUP($A27,$A$2:$AM$12,B$14+1,FALSE))</f>
        <v>93.525662680392486</v>
      </c>
      <c r="C27" s="22">
        <f t="shared" ca="1" si="10"/>
        <v>71.032704126610952</v>
      </c>
      <c r="D27" s="22">
        <f t="shared" ca="1" si="10"/>
        <v>91.462177172304294</v>
      </c>
      <c r="E27" s="22">
        <f t="shared" ca="1" si="10"/>
        <v>74.726790106758259</v>
      </c>
      <c r="F27" s="22">
        <f t="shared" ca="1" si="10"/>
        <v>77.756485693096892</v>
      </c>
      <c r="G27" s="22">
        <f t="shared" ca="1" si="10"/>
        <v>72.197267614892112</v>
      </c>
      <c r="H27" s="22">
        <f t="shared" ca="1" si="10"/>
        <v>77.756485693096892</v>
      </c>
      <c r="I27" s="22">
        <f t="shared" ca="1" si="10"/>
        <v>85.931814964379299</v>
      </c>
      <c r="J27" s="22">
        <f t="shared" ca="1" si="10"/>
        <v>83.664224380477393</v>
      </c>
      <c r="K27" s="22">
        <f t="shared" ca="1" si="10"/>
        <v>97.341565699059785</v>
      </c>
      <c r="L27" s="22">
        <f t="shared" ca="1" si="10"/>
        <v>70.307848607219427</v>
      </c>
      <c r="M27" s="22">
        <f t="shared" ca="1" si="10"/>
        <v>115.61687379322352</v>
      </c>
      <c r="N27" s="22">
        <f t="shared" ca="1" si="10"/>
        <v>59.070491684911723</v>
      </c>
      <c r="O27" s="22">
        <f t="shared" ca="1" si="10"/>
        <v>130.81440226882464</v>
      </c>
      <c r="P27" s="22">
        <f t="shared" ca="1" si="10"/>
        <v>101.17671874412297</v>
      </c>
      <c r="Q27" s="22">
        <f t="shared" ca="1" si="10"/>
        <v>94.595624012637415</v>
      </c>
      <c r="R27" s="22">
        <f t="shared" ca="1" si="10"/>
        <v>74.726790106758259</v>
      </c>
      <c r="S27" s="22">
        <f t="shared" ca="1" si="10"/>
        <v>75.43865445690632</v>
      </c>
      <c r="T27" s="22">
        <f t="shared" ca="1" si="10"/>
        <v>70.307848607219427</v>
      </c>
      <c r="U27" s="22">
        <f t="shared" ca="1" si="10"/>
        <v>71.032704126610952</v>
      </c>
      <c r="V27" s="22">
        <f t="shared" ca="1" si="10"/>
        <v>95.035704736007318</v>
      </c>
      <c r="W27" s="22">
        <f t="shared" ca="1" si="10"/>
        <v>118.9730247432953</v>
      </c>
      <c r="X27" s="22">
        <f t="shared" ca="1" si="10"/>
        <v>81.759552402451959</v>
      </c>
      <c r="Y27" s="22">
        <f t="shared" ca="1" si="10"/>
        <v>76.520996738502944</v>
      </c>
      <c r="Z27" s="22">
        <f t="shared" ca="1" si="10"/>
        <v>86.817749488080054</v>
      </c>
      <c r="AA27" s="22">
        <f t="shared" ca="1" si="10"/>
        <v>76.520996738502944</v>
      </c>
      <c r="AB27" s="22">
        <f t="shared" ca="1" si="10"/>
        <v>92.20279989177439</v>
      </c>
      <c r="AC27" s="22">
        <f t="shared" ca="1" si="10"/>
        <v>61.140100996438569</v>
      </c>
      <c r="AD27" s="22">
        <f t="shared" ca="1" si="10"/>
        <v>115.61687379322352</v>
      </c>
      <c r="AE27" s="22">
        <f t="shared" ca="1" si="10"/>
        <v>82.78095169973696</v>
      </c>
      <c r="AF27" s="22">
        <f t="shared" ca="1" si="10"/>
        <v>72.197267614892112</v>
      </c>
      <c r="AG27" s="22">
        <f t="shared" ca="1" si="10"/>
        <v>94.595624012637415</v>
      </c>
      <c r="AH27" s="22">
        <f t="shared" ca="1" si="10"/>
        <v>85.931814964379299</v>
      </c>
      <c r="AI27" s="22">
        <f t="shared" ca="1" si="10"/>
        <v>107.02996549267471</v>
      </c>
      <c r="AJ27" s="22">
        <f t="shared" ca="1" si="10"/>
        <v>61.140100996438569</v>
      </c>
      <c r="AK27" s="22">
        <f t="shared" ca="1" si="10"/>
        <v>111.78710543281636</v>
      </c>
      <c r="AL27" s="22">
        <f t="shared" ca="1" si="10"/>
        <v>59.070491684911723</v>
      </c>
      <c r="AM27" s="22">
        <f t="shared" ca="1" si="10"/>
        <v>95.035704736007318</v>
      </c>
      <c r="AN27" s="22">
        <f ca="1">AVERAGE(OFFSET($A27,0,Fixtures!$D$6,1,3))</f>
        <v>90.198364369284192</v>
      </c>
      <c r="AO27" s="22">
        <f ca="1">AVERAGE(OFFSET($A27,0,Fixtures!$D$6,1,6))</f>
        <v>93.025416262923997</v>
      </c>
      <c r="AP27" s="22">
        <f ca="1">AVERAGE(OFFSET($A27,0,Fixtures!$D$6,1,9))</f>
        <v>87.794466187967856</v>
      </c>
      <c r="AQ27" s="22">
        <f ca="1">AVERAGE(OFFSET($A27,0,Fixtures!$D$6,1,12))</f>
        <v>89.034140088327192</v>
      </c>
      <c r="AR27" s="22">
        <f ca="1">IF(OR(Fixtures!$D$6&lt;=0,Fixtures!$D$6&gt;39),AVERAGE(A27:AM27),AVERAGE(OFFSET($A27,0,Fixtures!$D$6,1,39-Fixtures!$D$6)))</f>
        <v>88.518590042771805</v>
      </c>
    </row>
    <row r="28" spans="1:46" x14ac:dyDescent="0.25">
      <c r="A28" s="30" t="s">
        <v>73</v>
      </c>
      <c r="B28" s="22">
        <f ca="1">MIN(VLOOKUP($A26,$A$2:$AM$12,B$14+1,FALSE),VLOOKUP($A28,$A$2:$AM$12,B$14+1,FALSE))</f>
        <v>75.43865445690632</v>
      </c>
      <c r="C28" s="22">
        <f t="shared" ref="C28:AM28" ca="1" si="11">MIN(VLOOKUP($A26,$A$2:$AM$12,C$14+1,FALSE),VLOOKUP($A28,$A$2:$AM$12,C$14+1,FALSE))</f>
        <v>81.873244140516775</v>
      </c>
      <c r="D28" s="22">
        <f t="shared" ca="1" si="11"/>
        <v>91.462177172304294</v>
      </c>
      <c r="E28" s="22">
        <f t="shared" ca="1" si="11"/>
        <v>129.02795390091956</v>
      </c>
      <c r="F28" s="22">
        <f t="shared" ca="1" si="11"/>
        <v>77.756485693096892</v>
      </c>
      <c r="G28" s="22">
        <f t="shared" ca="1" si="11"/>
        <v>72.197267614892112</v>
      </c>
      <c r="H28" s="22">
        <f t="shared" ca="1" si="11"/>
        <v>81.873244140516775</v>
      </c>
      <c r="I28" s="22">
        <f t="shared" ca="1" si="11"/>
        <v>89.191335259225426</v>
      </c>
      <c r="J28" s="22">
        <f t="shared" ca="1" si="11"/>
        <v>70.307848607219427</v>
      </c>
      <c r="K28" s="22">
        <f t="shared" ca="1" si="11"/>
        <v>93.525662680392486</v>
      </c>
      <c r="L28" s="22">
        <f t="shared" ca="1" si="11"/>
        <v>70.307848607219427</v>
      </c>
      <c r="M28" s="22">
        <f t="shared" ca="1" si="11"/>
        <v>72.197267614892112</v>
      </c>
      <c r="N28" s="22">
        <f t="shared" ca="1" si="11"/>
        <v>94.595624012637415</v>
      </c>
      <c r="O28" s="22">
        <f t="shared" ca="1" si="11"/>
        <v>109.01163198349775</v>
      </c>
      <c r="P28" s="22">
        <f t="shared" ca="1" si="11"/>
        <v>74.726790106758259</v>
      </c>
      <c r="Q28" s="22">
        <f t="shared" ca="1" si="11"/>
        <v>94.595624012637415</v>
      </c>
      <c r="R28" s="22">
        <f t="shared" ca="1" si="11"/>
        <v>74.726790106758259</v>
      </c>
      <c r="S28" s="22">
        <f t="shared" ca="1" si="11"/>
        <v>75.43865445690632</v>
      </c>
      <c r="T28" s="22">
        <f t="shared" ca="1" si="11"/>
        <v>82.78095169973696</v>
      </c>
      <c r="U28" s="22">
        <f t="shared" ca="1" si="11"/>
        <v>71.032704126610952</v>
      </c>
      <c r="V28" s="22">
        <f t="shared" ca="1" si="11"/>
        <v>100.06729839396496</v>
      </c>
      <c r="W28" s="22">
        <f t="shared" ca="1" si="11"/>
        <v>76.520996738502944</v>
      </c>
      <c r="X28" s="22">
        <f t="shared" ca="1" si="11"/>
        <v>81.759552402451959</v>
      </c>
      <c r="Y28" s="22">
        <f t="shared" ca="1" si="11"/>
        <v>83.664224380477393</v>
      </c>
      <c r="Z28" s="22">
        <f t="shared" ca="1" si="11"/>
        <v>81.759552402451959</v>
      </c>
      <c r="AA28" s="22">
        <f t="shared" ca="1" si="11"/>
        <v>76.520996738502944</v>
      </c>
      <c r="AB28" s="22">
        <f t="shared" ca="1" si="11"/>
        <v>92.20279989177439</v>
      </c>
      <c r="AC28" s="22">
        <f t="shared" ca="1" si="11"/>
        <v>61.140100996438569</v>
      </c>
      <c r="AD28" s="22">
        <f t="shared" ca="1" si="11"/>
        <v>115.61687379322352</v>
      </c>
      <c r="AE28" s="22">
        <f t="shared" ca="1" si="11"/>
        <v>61.140100996438569</v>
      </c>
      <c r="AF28" s="22">
        <f t="shared" ca="1" si="11"/>
        <v>115.61687379322352</v>
      </c>
      <c r="AG28" s="22">
        <f t="shared" ca="1" si="11"/>
        <v>59.070491684911723</v>
      </c>
      <c r="AH28" s="22">
        <f t="shared" ca="1" si="11"/>
        <v>85.931814964379299</v>
      </c>
      <c r="AI28" s="22">
        <f t="shared" ca="1" si="11"/>
        <v>89.191335259225426</v>
      </c>
      <c r="AJ28" s="22">
        <f t="shared" ca="1" si="11"/>
        <v>105.56832591893418</v>
      </c>
      <c r="AK28" s="22">
        <f t="shared" ca="1" si="11"/>
        <v>111.78710543281636</v>
      </c>
      <c r="AL28" s="22">
        <f t="shared" ca="1" si="11"/>
        <v>59.070491684911723</v>
      </c>
      <c r="AM28" s="22">
        <f t="shared" ca="1" si="11"/>
        <v>95.035704736007318</v>
      </c>
      <c r="AN28" s="22">
        <f ca="1">AVERAGE(OFFSET($A28,0,Fixtures!$D$6,1,3))</f>
        <v>97.457949527628543</v>
      </c>
      <c r="AO28" s="22">
        <f ca="1">AVERAGE(OFFSET($A28,0,Fixtures!$D$6,1,6))</f>
        <v>87.76124841523368</v>
      </c>
      <c r="AP28" s="22">
        <f ca="1">AVERAGE(OFFSET($A28,0,Fixtures!$D$6,1,9))</f>
        <v>89.221490392007155</v>
      </c>
      <c r="AQ28" s="22">
        <f ca="1">AVERAGE(OFFSET($A28,0,Fixtures!$D$6,1,12))</f>
        <v>90.270693017244483</v>
      </c>
      <c r="AR28" s="22">
        <f ca="1">IF(OR(Fixtures!$D$6&lt;=0,Fixtures!$D$6&gt;39),AVERAGE(A28:AM28),AVERAGE(OFFSET($A28,0,Fixtures!$D$6,1,39-Fixtures!$D$6)))</f>
        <v>89.802911826407168</v>
      </c>
    </row>
    <row r="29" spans="1:46" x14ac:dyDescent="0.25">
      <c r="A29" s="30" t="s">
        <v>61</v>
      </c>
      <c r="B29" s="22">
        <f ca="1">MIN(VLOOKUP($A26,$A$2:$AM$12,B$14+1,FALSE),VLOOKUP($A29,$A$2:$AM$12,B$14+1,FALSE))</f>
        <v>91.462177172304294</v>
      </c>
      <c r="C29" s="22">
        <f t="shared" ref="C29:AM29" ca="1" si="12">MIN(VLOOKUP($A26,$A$2:$AM$12,C$14+1,FALSE),VLOOKUP($A29,$A$2:$AM$12,C$14+1,FALSE))</f>
        <v>81.873244140516775</v>
      </c>
      <c r="D29" s="22">
        <f t="shared" ca="1" si="12"/>
        <v>91.462177172304294</v>
      </c>
      <c r="E29" s="22">
        <f t="shared" ca="1" si="12"/>
        <v>125.81362792280754</v>
      </c>
      <c r="F29" s="22">
        <f t="shared" ca="1" si="12"/>
        <v>77.756485693096892</v>
      </c>
      <c r="G29" s="22">
        <f t="shared" ca="1" si="12"/>
        <v>70.307848607219427</v>
      </c>
      <c r="H29" s="22">
        <f t="shared" ca="1" si="12"/>
        <v>99.928341825219064</v>
      </c>
      <c r="I29" s="22">
        <f t="shared" ca="1" si="12"/>
        <v>89.191335259225426</v>
      </c>
      <c r="J29" s="22">
        <f t="shared" ca="1" si="12"/>
        <v>99.928341825219064</v>
      </c>
      <c r="K29" s="22">
        <f t="shared" ca="1" si="12"/>
        <v>97.341565699059785</v>
      </c>
      <c r="L29" s="22">
        <f t="shared" ca="1" si="12"/>
        <v>70.307848607219427</v>
      </c>
      <c r="M29" s="22">
        <f t="shared" ca="1" si="12"/>
        <v>81.873244140516775</v>
      </c>
      <c r="N29" s="22">
        <f t="shared" ca="1" si="12"/>
        <v>93.525662680392486</v>
      </c>
      <c r="O29" s="22">
        <f t="shared" ca="1" si="12"/>
        <v>61.140100996438569</v>
      </c>
      <c r="P29" s="22">
        <f t="shared" si="12"/>
        <v>101.17671874412297</v>
      </c>
      <c r="Q29" s="22">
        <f t="shared" ca="1" si="12"/>
        <v>94.595624012637415</v>
      </c>
      <c r="R29" s="22">
        <f t="shared" ca="1" si="12"/>
        <v>59.070491684911723</v>
      </c>
      <c r="S29" s="22">
        <f t="shared" ca="1" si="12"/>
        <v>75.43865445690632</v>
      </c>
      <c r="T29" s="22">
        <f t="shared" ca="1" si="12"/>
        <v>109.01163198349775</v>
      </c>
      <c r="U29" s="22">
        <f t="shared" ca="1" si="12"/>
        <v>71.032704126610952</v>
      </c>
      <c r="V29" s="22">
        <f t="shared" ca="1" si="12"/>
        <v>81.759552402451959</v>
      </c>
      <c r="W29" s="22">
        <f t="shared" ca="1" si="12"/>
        <v>118.9730247432953</v>
      </c>
      <c r="X29" s="22">
        <f t="shared" ca="1" si="12"/>
        <v>81.759552402451959</v>
      </c>
      <c r="Y29" s="22">
        <f t="shared" ca="1" si="12"/>
        <v>86.817749488080054</v>
      </c>
      <c r="Z29" s="22">
        <f t="shared" ca="1" si="12"/>
        <v>82.78095169973696</v>
      </c>
      <c r="AA29" s="22">
        <f t="shared" ca="1" si="12"/>
        <v>76.520996738502944</v>
      </c>
      <c r="AB29" s="22">
        <f t="shared" ca="1" si="12"/>
        <v>71.032704126610952</v>
      </c>
      <c r="AC29" s="22">
        <f t="shared" ca="1" si="12"/>
        <v>61.140100996438569</v>
      </c>
      <c r="AD29" s="22">
        <f t="shared" ca="1" si="12"/>
        <v>89.191335259225426</v>
      </c>
      <c r="AE29" s="22">
        <f t="shared" si="12"/>
        <v>82.78095169973696</v>
      </c>
      <c r="AF29" s="22">
        <f t="shared" ca="1" si="12"/>
        <v>76.520996738502944</v>
      </c>
      <c r="AG29" s="22">
        <f t="shared" ca="1" si="12"/>
        <v>74.726790106758259</v>
      </c>
      <c r="AH29" s="22">
        <f t="shared" ca="1" si="12"/>
        <v>75.43865445690632</v>
      </c>
      <c r="AI29" s="22">
        <f t="shared" ca="1" si="12"/>
        <v>100.06729839396496</v>
      </c>
      <c r="AJ29" s="22">
        <f t="shared" ca="1" si="12"/>
        <v>152.87477153608495</v>
      </c>
      <c r="AK29" s="22">
        <f t="shared" ca="1" si="12"/>
        <v>94.595624012637415</v>
      </c>
      <c r="AL29" s="22">
        <f t="shared" ca="1" si="12"/>
        <v>59.070491684911723</v>
      </c>
      <c r="AM29" s="22">
        <f t="shared" ca="1" si="12"/>
        <v>83.664224380477393</v>
      </c>
      <c r="AN29" s="22">
        <f ca="1">AVERAGE(OFFSET($A29,0,Fixtures!$D$6,1,3))</f>
        <v>82.831094565821786</v>
      </c>
      <c r="AO29" s="22">
        <f ca="1">AVERAGE(OFFSET($A29,0,Fixtures!$D$6,1,6))</f>
        <v>83.121004442515812</v>
      </c>
      <c r="AP29" s="22">
        <f ca="1">AVERAGE(OFFSET($A29,0,Fixtures!$D$6,1,9))</f>
        <v>89.47410154319212</v>
      </c>
      <c r="AQ29" s="22">
        <f ca="1">AVERAGE(OFFSET($A29,0,Fixtures!$D$6,1,12))</f>
        <v>87.906936439795345</v>
      </c>
      <c r="AR29" s="22">
        <f ca="1">IF(OR(Fixtures!$D$6&lt;=0,Fixtures!$D$6&gt;39),AVERAGE(A29:AM29),AVERAGE(OFFSET($A29,0,Fixtures!$D$6,1,39-Fixtures!$D$6)))</f>
        <v>88.893113826920654</v>
      </c>
    </row>
    <row r="30" spans="1:46" x14ac:dyDescent="0.25">
      <c r="A30" s="30" t="s">
        <v>53</v>
      </c>
      <c r="B30" s="22">
        <f ca="1">MIN(VLOOKUP($A26,$A$2:$AM$12,B$14+1,FALSE),VLOOKUP($A30,$A$2:$AM$12,B$14+1,FALSE))</f>
        <v>93.525662680392486</v>
      </c>
      <c r="C30" s="22">
        <f t="shared" ref="C30:AM30" ca="1" si="13">MIN(VLOOKUP($A26,$A$2:$AM$12,C$14+1,FALSE),VLOOKUP($A30,$A$2:$AM$12,C$14+1,FALSE))</f>
        <v>81.873244140516775</v>
      </c>
      <c r="D30" s="22">
        <f t="shared" ca="1" si="13"/>
        <v>91.462177172304294</v>
      </c>
      <c r="E30" s="22">
        <f t="shared" si="13"/>
        <v>81.759552402451959</v>
      </c>
      <c r="F30" s="22">
        <f t="shared" ca="1" si="13"/>
        <v>77.756485693096892</v>
      </c>
      <c r="G30" s="22">
        <f t="shared" ca="1" si="13"/>
        <v>72.197267614892112</v>
      </c>
      <c r="H30" s="22">
        <f t="shared" ca="1" si="13"/>
        <v>70.307848607219427</v>
      </c>
      <c r="I30" s="22">
        <f t="shared" ca="1" si="13"/>
        <v>89.191335259225426</v>
      </c>
      <c r="J30" s="22">
        <f t="shared" si="13"/>
        <v>99.928341825219064</v>
      </c>
      <c r="K30" s="22">
        <f t="shared" ca="1" si="13"/>
        <v>97.341565699059785</v>
      </c>
      <c r="L30" s="22">
        <f t="shared" ca="1" si="13"/>
        <v>70.307848607219427</v>
      </c>
      <c r="M30" s="22">
        <f t="shared" ca="1" si="13"/>
        <v>130.81440226882464</v>
      </c>
      <c r="N30" s="22">
        <f t="shared" ca="1" si="13"/>
        <v>105.56832591893418</v>
      </c>
      <c r="O30" s="22">
        <f t="shared" ca="1" si="13"/>
        <v>95.035704736007318</v>
      </c>
      <c r="P30" s="22">
        <f t="shared" ca="1" si="13"/>
        <v>71.032704126610952</v>
      </c>
      <c r="Q30" s="22">
        <f t="shared" ca="1" si="13"/>
        <v>93.525662680392486</v>
      </c>
      <c r="R30" s="22">
        <f t="shared" ca="1" si="13"/>
        <v>74.726790106758259</v>
      </c>
      <c r="S30" s="22">
        <f t="shared" ca="1" si="13"/>
        <v>72.197267614892112</v>
      </c>
      <c r="T30" s="22">
        <f t="shared" ca="1" si="13"/>
        <v>81.873244140516775</v>
      </c>
      <c r="U30" s="22">
        <f t="shared" ca="1" si="13"/>
        <v>71.032704126610952</v>
      </c>
      <c r="V30" s="22">
        <f t="shared" ca="1" si="13"/>
        <v>85.931814964379299</v>
      </c>
      <c r="W30" s="22">
        <f t="shared" ca="1" si="13"/>
        <v>82.78095169973696</v>
      </c>
      <c r="X30" s="22">
        <f t="shared" si="13"/>
        <v>81.759552402451959</v>
      </c>
      <c r="Y30" s="22">
        <f t="shared" ca="1" si="13"/>
        <v>86.817749488080054</v>
      </c>
      <c r="Z30" s="22">
        <f t="shared" ca="1" si="13"/>
        <v>75.43865445690632</v>
      </c>
      <c r="AA30" s="22">
        <f t="shared" ca="1" si="13"/>
        <v>76.520996738502944</v>
      </c>
      <c r="AB30" s="22">
        <f t="shared" ca="1" si="13"/>
        <v>59.070491684911723</v>
      </c>
      <c r="AC30" s="22">
        <f t="shared" ca="1" si="13"/>
        <v>61.140100996438569</v>
      </c>
      <c r="AD30" s="22">
        <f t="shared" ca="1" si="13"/>
        <v>76.520996738502944</v>
      </c>
      <c r="AE30" s="22">
        <f t="shared" ca="1" si="13"/>
        <v>82.78095169973696</v>
      </c>
      <c r="AF30" s="22">
        <f t="shared" ca="1" si="13"/>
        <v>129.02795390091956</v>
      </c>
      <c r="AG30" s="22">
        <f t="shared" ca="1" si="13"/>
        <v>77.756485693096892</v>
      </c>
      <c r="AH30" s="22">
        <f t="shared" ca="1" si="13"/>
        <v>85.931814964379299</v>
      </c>
      <c r="AI30" s="22">
        <f t="shared" ca="1" si="13"/>
        <v>113.54805732089865</v>
      </c>
      <c r="AJ30" s="22">
        <f t="shared" si="13"/>
        <v>99.928341825219064</v>
      </c>
      <c r="AK30" s="22">
        <f t="shared" ca="1" si="13"/>
        <v>107.02996549267471</v>
      </c>
      <c r="AL30" s="22">
        <f t="shared" ca="1" si="13"/>
        <v>59.070491684911723</v>
      </c>
      <c r="AM30" s="22">
        <f t="shared" ca="1" si="13"/>
        <v>89.191335259225426</v>
      </c>
      <c r="AN30" s="22">
        <f ca="1">AVERAGE(OFFSET($A30,0,Fixtures!$D$6,1,3))</f>
        <v>96.109967446386477</v>
      </c>
      <c r="AO30" s="22">
        <f ca="1">AVERAGE(OFFSET($A30,0,Fixtures!$D$6,1,6))</f>
        <v>94.261043386255722</v>
      </c>
      <c r="AP30" s="22">
        <f ca="1">AVERAGE(OFFSET($A30,0,Fixtures!$D$6,1,9))</f>
        <v>92.399451035593316</v>
      </c>
      <c r="AQ30" s="22">
        <f ca="1">AVERAGE(OFFSET($A30,0,Fixtures!$D$6,1,12))</f>
        <v>92.59645045101729</v>
      </c>
      <c r="AR30" s="22">
        <f ca="1">IF(OR(Fixtures!$D$6&lt;=0,Fixtures!$D$6&gt;39),AVERAGE(A30:AM30),AVERAGE(OFFSET($A30,0,Fixtures!$D$6,1,39-Fixtures!$D$6)))</f>
        <v>92.078639457956527</v>
      </c>
    </row>
    <row r="31" spans="1:46" x14ac:dyDescent="0.25">
      <c r="A31" s="30" t="s">
        <v>2</v>
      </c>
      <c r="B31" s="22">
        <f ca="1">MIN(VLOOKUP($A26,$A$2:$AM$12,B$14+1,FALSE),VLOOKUP($A31,$A$2:$AM$12,B$14+1,FALSE))</f>
        <v>82.78095169973696</v>
      </c>
      <c r="C31" s="22">
        <f t="shared" ref="C31:AM31" ca="1" si="14">MIN(VLOOKUP($A26,$A$2:$AM$12,C$14+1,FALSE),VLOOKUP($A31,$A$2:$AM$12,C$14+1,FALSE))</f>
        <v>81.873244140516775</v>
      </c>
      <c r="D31" s="22">
        <f t="shared" ca="1" si="14"/>
        <v>91.462177172304294</v>
      </c>
      <c r="E31" s="22">
        <f t="shared" ca="1" si="14"/>
        <v>76.520996738502944</v>
      </c>
      <c r="F31" s="22">
        <f t="shared" ca="1" si="14"/>
        <v>77.756485693096892</v>
      </c>
      <c r="G31" s="22">
        <f t="shared" ca="1" si="14"/>
        <v>72.197267614892112</v>
      </c>
      <c r="H31" s="22">
        <f t="shared" ca="1" si="14"/>
        <v>129.02795390091956</v>
      </c>
      <c r="I31" s="22">
        <f t="shared" ca="1" si="14"/>
        <v>89.191335259225426</v>
      </c>
      <c r="J31" s="22">
        <f t="shared" ca="1" si="14"/>
        <v>99.928341825219064</v>
      </c>
      <c r="K31" s="22">
        <f t="shared" ca="1" si="14"/>
        <v>94.595624012637415</v>
      </c>
      <c r="L31" s="22">
        <f t="shared" ca="1" si="14"/>
        <v>70.307848607219427</v>
      </c>
      <c r="M31" s="22">
        <f t="shared" ca="1" si="14"/>
        <v>71.032704126610952</v>
      </c>
      <c r="N31" s="22">
        <f t="shared" ca="1" si="14"/>
        <v>99.928341825219064</v>
      </c>
      <c r="O31" s="22">
        <f t="shared" ca="1" si="14"/>
        <v>152.87477153608495</v>
      </c>
      <c r="P31" s="22">
        <f t="shared" si="14"/>
        <v>92.20279989177439</v>
      </c>
      <c r="Q31" s="22">
        <f t="shared" ca="1" si="14"/>
        <v>91.462177172304294</v>
      </c>
      <c r="R31" s="22">
        <f t="shared" ca="1" si="14"/>
        <v>74.726790106758259</v>
      </c>
      <c r="S31" s="22">
        <f t="shared" ca="1" si="14"/>
        <v>61.140100996438569</v>
      </c>
      <c r="T31" s="22">
        <f t="shared" ca="1" si="14"/>
        <v>109.01163198349775</v>
      </c>
      <c r="U31" s="22">
        <f t="shared" ca="1" si="14"/>
        <v>71.032704126610952</v>
      </c>
      <c r="V31" s="22">
        <f t="shared" ca="1" si="14"/>
        <v>105.56832591893418</v>
      </c>
      <c r="W31" s="22">
        <f t="shared" ca="1" si="14"/>
        <v>115.61687379322352</v>
      </c>
      <c r="X31" s="22">
        <f t="shared" ca="1" si="14"/>
        <v>81.759552402451959</v>
      </c>
      <c r="Y31" s="22">
        <f t="shared" ca="1" si="14"/>
        <v>86.817749488080054</v>
      </c>
      <c r="Z31" s="22">
        <f t="shared" ca="1" si="14"/>
        <v>70.307848607219427</v>
      </c>
      <c r="AA31" s="22">
        <f t="shared" ca="1" si="14"/>
        <v>76.520996738502944</v>
      </c>
      <c r="AB31" s="22">
        <f t="shared" ca="1" si="14"/>
        <v>74.726790106758259</v>
      </c>
      <c r="AC31" s="22">
        <f t="shared" ca="1" si="14"/>
        <v>61.140100996438569</v>
      </c>
      <c r="AD31" s="22">
        <f t="shared" ca="1" si="14"/>
        <v>111.78710543281636</v>
      </c>
      <c r="AE31" s="22">
        <f t="shared" si="14"/>
        <v>75.43865445690632</v>
      </c>
      <c r="AF31" s="22">
        <f t="shared" ca="1" si="14"/>
        <v>81.759552402451959</v>
      </c>
      <c r="AG31" s="22">
        <f t="shared" ca="1" si="14"/>
        <v>86.817749488080054</v>
      </c>
      <c r="AH31" s="22">
        <f t="shared" ca="1" si="14"/>
        <v>81.873244140516775</v>
      </c>
      <c r="AI31" s="22">
        <f t="shared" ca="1" si="14"/>
        <v>125.81362792280754</v>
      </c>
      <c r="AJ31" s="22">
        <f t="shared" ca="1" si="14"/>
        <v>93.525662680392486</v>
      </c>
      <c r="AK31" s="22">
        <f t="shared" ca="1" si="14"/>
        <v>89.191335259225426</v>
      </c>
      <c r="AL31" s="22">
        <f t="shared" ca="1" si="14"/>
        <v>59.070491684911723</v>
      </c>
      <c r="AM31" s="22">
        <f t="shared" ca="1" si="14"/>
        <v>95.035704736007318</v>
      </c>
      <c r="AN31" s="22">
        <f ca="1">AVERAGE(OFFSET($A31,0,Fixtures!$D$6,1,3))</f>
        <v>89.661770764058204</v>
      </c>
      <c r="AO31" s="22">
        <f ca="1">AVERAGE(OFFSET($A31,0,Fixtures!$D$6,1,6))</f>
        <v>93.914988973929823</v>
      </c>
      <c r="AP31" s="22">
        <f ca="1">AVERAGE(OFFSET($A31,0,Fixtures!$D$6,1,9))</f>
        <v>89.475269274234293</v>
      </c>
      <c r="AQ31" s="22">
        <f ca="1">AVERAGE(OFFSET($A31,0,Fixtures!$D$6,1,12))</f>
        <v>90.324157328508662</v>
      </c>
      <c r="AR31" s="22">
        <f ca="1">IF(OR(Fixtures!$D$6&lt;=0,Fixtures!$D$6&gt;39),AVERAGE(A31:AM31),AVERAGE(OFFSET($A31,0,Fixtures!$D$6,1,39-Fixtures!$D$6)))</f>
        <v>90.0313128204116</v>
      </c>
    </row>
    <row r="32" spans="1:46" x14ac:dyDescent="0.25">
      <c r="A32" s="30" t="s">
        <v>113</v>
      </c>
      <c r="B32" s="22">
        <f ca="1">MIN(VLOOKUP($A26,$A$2:$AM$12,B$14+1,FALSE),VLOOKUP($A32,$A$2:$AM$12,B$14+1,FALSE))</f>
        <v>93.525662680392486</v>
      </c>
      <c r="C32" s="22">
        <f t="shared" ref="C32:AM32" ca="1" si="15">MIN(VLOOKUP($A26,$A$2:$AM$12,C$14+1,FALSE),VLOOKUP($A32,$A$2:$AM$12,C$14+1,FALSE))</f>
        <v>59.070491684911723</v>
      </c>
      <c r="D32" s="22">
        <f t="shared" ca="1" si="15"/>
        <v>91.462177172304294</v>
      </c>
      <c r="E32" s="22">
        <f t="shared" ca="1" si="15"/>
        <v>100.06729839396496</v>
      </c>
      <c r="F32" s="22">
        <f t="shared" ca="1" si="15"/>
        <v>77.756485693096892</v>
      </c>
      <c r="G32" s="22">
        <f t="shared" ca="1" si="15"/>
        <v>72.197267614892112</v>
      </c>
      <c r="H32" s="22">
        <f t="shared" ca="1" si="15"/>
        <v>74.726790106758259</v>
      </c>
      <c r="I32" s="22">
        <f t="shared" ca="1" si="15"/>
        <v>81.759552402451959</v>
      </c>
      <c r="J32" s="22">
        <f t="shared" ca="1" si="15"/>
        <v>86.817749488080054</v>
      </c>
      <c r="K32" s="22">
        <f t="shared" ca="1" si="15"/>
        <v>97.341565699059785</v>
      </c>
      <c r="L32" s="22">
        <f t="shared" ca="1" si="15"/>
        <v>70.307848607219427</v>
      </c>
      <c r="M32" s="22">
        <f t="shared" ca="1" si="15"/>
        <v>76.520996738502944</v>
      </c>
      <c r="N32" s="22">
        <f t="shared" ca="1" si="15"/>
        <v>105.56832591893418</v>
      </c>
      <c r="O32" s="22">
        <f t="shared" ca="1" si="15"/>
        <v>82.78095169973696</v>
      </c>
      <c r="P32" s="22">
        <f t="shared" ca="1" si="15"/>
        <v>101.17671874412297</v>
      </c>
      <c r="Q32" s="22">
        <f t="shared" ca="1" si="15"/>
        <v>75.43865445690632</v>
      </c>
      <c r="R32" s="22">
        <f t="shared" ca="1" si="15"/>
        <v>74.726790106758259</v>
      </c>
      <c r="S32" s="22">
        <f t="shared" ca="1" si="15"/>
        <v>75.43865445690632</v>
      </c>
      <c r="T32" s="22">
        <f t="shared" ca="1" si="15"/>
        <v>99.928341825219064</v>
      </c>
      <c r="U32" s="22">
        <f t="shared" ca="1" si="15"/>
        <v>71.032704126610952</v>
      </c>
      <c r="V32" s="22">
        <f t="shared" ca="1" si="15"/>
        <v>61.140100996438569</v>
      </c>
      <c r="W32" s="22">
        <f t="shared" ca="1" si="15"/>
        <v>118.9730247432953</v>
      </c>
      <c r="X32" s="22">
        <f t="shared" ca="1" si="15"/>
        <v>71.032704126610952</v>
      </c>
      <c r="Y32" s="22">
        <f t="shared" ca="1" si="15"/>
        <v>86.817749488080054</v>
      </c>
      <c r="Z32" s="22">
        <f t="shared" ca="1" si="15"/>
        <v>72.197267614892112</v>
      </c>
      <c r="AA32" s="22">
        <f t="shared" ca="1" si="15"/>
        <v>76.520996738502944</v>
      </c>
      <c r="AB32" s="22">
        <f t="shared" ca="1" si="15"/>
        <v>92.20279989177439</v>
      </c>
      <c r="AC32" s="22">
        <f t="shared" ca="1" si="15"/>
        <v>61.140100996438569</v>
      </c>
      <c r="AD32" s="22">
        <f t="shared" ca="1" si="15"/>
        <v>92.20279989177439</v>
      </c>
      <c r="AE32" s="22">
        <f t="shared" ca="1" si="15"/>
        <v>82.78095169973696</v>
      </c>
      <c r="AF32" s="22">
        <f t="shared" ca="1" si="15"/>
        <v>97.341565699059785</v>
      </c>
      <c r="AG32" s="22">
        <f t="shared" ca="1" si="15"/>
        <v>101.17671874412297</v>
      </c>
      <c r="AH32" s="22">
        <f t="shared" ca="1" si="15"/>
        <v>83.664224380477393</v>
      </c>
      <c r="AI32" s="22">
        <f t="shared" ca="1" si="15"/>
        <v>93.525662680392486</v>
      </c>
      <c r="AJ32" s="22">
        <f t="shared" ca="1" si="15"/>
        <v>81.873244140516775</v>
      </c>
      <c r="AK32" s="22">
        <f t="shared" ca="1" si="15"/>
        <v>111.78710543281636</v>
      </c>
      <c r="AL32" s="22">
        <f t="shared" ca="1" si="15"/>
        <v>59.070491684911723</v>
      </c>
      <c r="AM32" s="22">
        <f t="shared" ca="1" si="15"/>
        <v>95.035704736007318</v>
      </c>
      <c r="AN32" s="22">
        <f ca="1">AVERAGE(OFFSET($A32,0,Fixtures!$D$6,1,3))</f>
        <v>90.775105763523712</v>
      </c>
      <c r="AO32" s="22">
        <f ca="1">AVERAGE(OFFSET($A32,0,Fixtures!$D$6,1,6))</f>
        <v>91.781987182593994</v>
      </c>
      <c r="AP32" s="22">
        <f ca="1">AVERAGE(OFFSET($A32,0,Fixtures!$D$6,1,9))</f>
        <v>89.269196039312106</v>
      </c>
      <c r="AQ32" s="22">
        <f ca="1">AVERAGE(OFFSET($A32,0,Fixtures!$D$6,1,12))</f>
        <v>90.084630169661168</v>
      </c>
      <c r="AR32" s="22">
        <f ca="1">IF(OR(Fixtures!$D$6&lt;=0,Fixtures!$D$6&gt;39),AVERAGE(A32:AM32),AVERAGE(OFFSET($A32,0,Fixtures!$D$6,1,39-Fixtures!$D$6)))</f>
        <v>89.845846908981628</v>
      </c>
    </row>
    <row r="33" spans="1:44" x14ac:dyDescent="0.25">
      <c r="A33" s="30" t="s">
        <v>112</v>
      </c>
      <c r="B33" s="22">
        <f ca="1">MIN(VLOOKUP($A26,$A$2:$AM$12,B$14+1,FALSE),VLOOKUP($A33,$A$2:$AM$12,B$14+1,FALSE))</f>
        <v>86.817749488080054</v>
      </c>
      <c r="C33" s="22">
        <f t="shared" ref="C33:AM33" ca="1" si="16">MIN(VLOOKUP($A26,$A$2:$AM$12,C$14+1,FALSE),VLOOKUP($A33,$A$2:$AM$12,C$14+1,FALSE))</f>
        <v>61.140100996438569</v>
      </c>
      <c r="D33" s="22">
        <f t="shared" ca="1" si="16"/>
        <v>91.462177172304294</v>
      </c>
      <c r="E33" s="22">
        <f t="shared" ca="1" si="16"/>
        <v>138.78095894776501</v>
      </c>
      <c r="F33" s="22">
        <f t="shared" ca="1" si="16"/>
        <v>77.756485693096892</v>
      </c>
      <c r="G33" s="22">
        <f t="shared" ca="1" si="16"/>
        <v>72.197267614892112</v>
      </c>
      <c r="H33" s="22">
        <f t="shared" ca="1" si="16"/>
        <v>125.81362792280754</v>
      </c>
      <c r="I33" s="22">
        <f t="shared" ca="1" si="16"/>
        <v>89.191335259225426</v>
      </c>
      <c r="J33" s="22">
        <f t="shared" si="16"/>
        <v>82.78095169973696</v>
      </c>
      <c r="K33" s="22">
        <f t="shared" ca="1" si="16"/>
        <v>97.341565699059785</v>
      </c>
      <c r="L33" s="22">
        <f t="shared" ca="1" si="16"/>
        <v>70.307848607219427</v>
      </c>
      <c r="M33" s="22">
        <f t="shared" ca="1" si="16"/>
        <v>109.01163198349775</v>
      </c>
      <c r="N33" s="22">
        <f t="shared" ca="1" si="16"/>
        <v>105.56832591893418</v>
      </c>
      <c r="O33" s="22">
        <f t="shared" ca="1" si="16"/>
        <v>115.61687379322352</v>
      </c>
      <c r="P33" s="22">
        <f t="shared" ca="1" si="16"/>
        <v>59.070491684911723</v>
      </c>
      <c r="Q33" s="22">
        <f t="shared" ca="1" si="16"/>
        <v>85.931814964379299</v>
      </c>
      <c r="R33" s="22">
        <f t="shared" ca="1" si="16"/>
        <v>74.726790106758259</v>
      </c>
      <c r="S33" s="22">
        <f t="shared" ca="1" si="16"/>
        <v>75.43865445690632</v>
      </c>
      <c r="T33" s="22">
        <f t="shared" ca="1" si="16"/>
        <v>76.520996738502944</v>
      </c>
      <c r="U33" s="22">
        <f t="shared" ca="1" si="16"/>
        <v>71.032704126610952</v>
      </c>
      <c r="V33" s="22">
        <f t="shared" ca="1" si="16"/>
        <v>113.54805732089865</v>
      </c>
      <c r="W33" s="22">
        <f t="shared" ca="1" si="16"/>
        <v>81.873244140516775</v>
      </c>
      <c r="X33" s="22">
        <f t="shared" si="16"/>
        <v>81.759552402451959</v>
      </c>
      <c r="Y33" s="22">
        <f t="shared" ca="1" si="16"/>
        <v>86.817749488080054</v>
      </c>
      <c r="Z33" s="22">
        <f t="shared" ca="1" si="16"/>
        <v>74.726790106758259</v>
      </c>
      <c r="AA33" s="22">
        <f t="shared" ca="1" si="16"/>
        <v>71.032704126610952</v>
      </c>
      <c r="AB33" s="22">
        <f t="shared" ca="1" si="16"/>
        <v>83.664224380477393</v>
      </c>
      <c r="AC33" s="22">
        <f t="shared" ca="1" si="16"/>
        <v>61.140100996438569</v>
      </c>
      <c r="AD33" s="22">
        <f t="shared" ca="1" si="16"/>
        <v>70.307848607219427</v>
      </c>
      <c r="AE33" s="22">
        <f t="shared" ca="1" si="16"/>
        <v>72.197267614892112</v>
      </c>
      <c r="AF33" s="22">
        <f t="shared" ca="1" si="16"/>
        <v>129.02795390091956</v>
      </c>
      <c r="AG33" s="22">
        <f t="shared" ca="1" si="16"/>
        <v>89.191335259225426</v>
      </c>
      <c r="AH33" s="22">
        <f t="shared" ca="1" si="16"/>
        <v>85.931814964379299</v>
      </c>
      <c r="AI33" s="22">
        <f t="shared" ca="1" si="16"/>
        <v>94.595624012637415</v>
      </c>
      <c r="AJ33" s="22">
        <f t="shared" ca="1" si="16"/>
        <v>113.54805732089865</v>
      </c>
      <c r="AK33" s="22">
        <f t="shared" ca="1" si="16"/>
        <v>111.78710543281636</v>
      </c>
      <c r="AL33" s="22">
        <f t="shared" ca="1" si="16"/>
        <v>59.070491684911723</v>
      </c>
      <c r="AM33" s="22">
        <f t="shared" ca="1" si="16"/>
        <v>95.035704736007318</v>
      </c>
      <c r="AN33" s="22">
        <f ca="1">AVERAGE(OFFSET($A33,0,Fixtures!$D$6,1,3))</f>
        <v>90.511023374343708</v>
      </c>
      <c r="AO33" s="22">
        <f ca="1">AVERAGE(OFFSET($A33,0,Fixtures!$D$6,1,6))</f>
        <v>90.208640726545539</v>
      </c>
      <c r="AP33" s="22">
        <f ca="1">AVERAGE(OFFSET($A33,0,Fixtures!$D$6,1,9))</f>
        <v>91.739722088655569</v>
      </c>
      <c r="AQ33" s="22">
        <f ca="1">AVERAGE(OFFSET($A33,0,Fixtures!$D$6,1,12))</f>
        <v>91.784405636233046</v>
      </c>
      <c r="AR33" s="22">
        <f ca="1">IF(OR(Fixtures!$D$6&lt;=0,Fixtures!$D$6&gt;39),AVERAGE(A33:AM33),AVERAGE(OFFSET($A33,0,Fixtures!$D$6,1,39-Fixtures!$D$6)))</f>
        <v>92.069320353390736</v>
      </c>
    </row>
    <row r="34" spans="1:44" x14ac:dyDescent="0.25">
      <c r="A34" s="30" t="s">
        <v>10</v>
      </c>
      <c r="B34" s="22">
        <f ca="1">MIN(VLOOKUP($A26,$A$2:$AM$12,B$14+1,FALSE),VLOOKUP($A34,$A$2:$AM$12,B$14+1,FALSE))</f>
        <v>93.525662680392486</v>
      </c>
      <c r="C34" s="22">
        <f t="shared" ref="C34:AM34" ca="1" si="17">MIN(VLOOKUP($A26,$A$2:$AM$12,C$14+1,FALSE),VLOOKUP($A34,$A$2:$AM$12,C$14+1,FALSE))</f>
        <v>81.873244140516775</v>
      </c>
      <c r="D34" s="22">
        <f t="shared" ca="1" si="17"/>
        <v>91.462177172304294</v>
      </c>
      <c r="E34" s="22">
        <f t="shared" ca="1" si="17"/>
        <v>107.02996549267471</v>
      </c>
      <c r="F34" s="22">
        <f t="shared" ca="1" si="17"/>
        <v>77.756485693096892</v>
      </c>
      <c r="G34" s="22">
        <f t="shared" ca="1" si="17"/>
        <v>71.032704126610952</v>
      </c>
      <c r="H34" s="22">
        <f t="shared" ca="1" si="17"/>
        <v>109.01163198349775</v>
      </c>
      <c r="I34" s="22">
        <f t="shared" ca="1" si="17"/>
        <v>89.191335259225426</v>
      </c>
      <c r="J34" s="22">
        <f t="shared" ca="1" si="17"/>
        <v>99.928341825219064</v>
      </c>
      <c r="K34" s="22">
        <f t="shared" ca="1" si="17"/>
        <v>97.341565699059785</v>
      </c>
      <c r="L34" s="22">
        <f t="shared" ca="1" si="17"/>
        <v>70.307848607219427</v>
      </c>
      <c r="M34" s="22">
        <f t="shared" ca="1" si="17"/>
        <v>97.341565699059785</v>
      </c>
      <c r="N34" s="22">
        <f t="shared" ca="1" si="17"/>
        <v>101.17671874412297</v>
      </c>
      <c r="O34" s="22">
        <f t="shared" ca="1" si="17"/>
        <v>76.520996738502944</v>
      </c>
      <c r="P34" s="22">
        <f t="shared" ca="1" si="17"/>
        <v>70.307848607219427</v>
      </c>
      <c r="Q34" s="22">
        <f t="shared" ca="1" si="17"/>
        <v>72.197267614892112</v>
      </c>
      <c r="R34" s="22">
        <f t="shared" ca="1" si="17"/>
        <v>74.726790106758259</v>
      </c>
      <c r="S34" s="22">
        <f t="shared" si="17"/>
        <v>75.43865445690632</v>
      </c>
      <c r="T34" s="22">
        <f t="shared" ca="1" si="17"/>
        <v>109.01163198349775</v>
      </c>
      <c r="U34" s="22">
        <f t="shared" ca="1" si="17"/>
        <v>61.140100996438569</v>
      </c>
      <c r="V34" s="22">
        <f t="shared" ca="1" si="17"/>
        <v>89.191335259225426</v>
      </c>
      <c r="W34" s="22">
        <f t="shared" ca="1" si="17"/>
        <v>118.9730247432953</v>
      </c>
      <c r="X34" s="22">
        <f t="shared" ca="1" si="17"/>
        <v>81.759552402451959</v>
      </c>
      <c r="Y34" s="22">
        <f t="shared" ca="1" si="17"/>
        <v>74.726790106758259</v>
      </c>
      <c r="Z34" s="22">
        <f t="shared" ca="1" si="17"/>
        <v>100.06729839396496</v>
      </c>
      <c r="AA34" s="22">
        <f t="shared" ca="1" si="17"/>
        <v>76.520996738502944</v>
      </c>
      <c r="AB34" s="22">
        <f t="shared" si="17"/>
        <v>81.759552402451959</v>
      </c>
      <c r="AC34" s="22">
        <f t="shared" ca="1" si="17"/>
        <v>61.140100996438569</v>
      </c>
      <c r="AD34" s="22">
        <f t="shared" ca="1" si="17"/>
        <v>59.070491684911723</v>
      </c>
      <c r="AE34" s="22">
        <f t="shared" ca="1" si="17"/>
        <v>82.78095169973696</v>
      </c>
      <c r="AF34" s="22">
        <f t="shared" ca="1" si="17"/>
        <v>82.78095169973696</v>
      </c>
      <c r="AG34" s="22">
        <f t="shared" ca="1" si="17"/>
        <v>93.525662680392486</v>
      </c>
      <c r="AH34" s="22">
        <f t="shared" ca="1" si="17"/>
        <v>85.931814964379299</v>
      </c>
      <c r="AI34" s="22">
        <f t="shared" ca="1" si="17"/>
        <v>118.9730247432953</v>
      </c>
      <c r="AJ34" s="22">
        <f t="shared" ca="1" si="17"/>
        <v>130.81440226882464</v>
      </c>
      <c r="AK34" s="22">
        <f t="shared" ca="1" si="17"/>
        <v>83.664224380477393</v>
      </c>
      <c r="AL34" s="22">
        <f t="shared" ca="1" si="17"/>
        <v>59.070491684911723</v>
      </c>
      <c r="AM34" s="22">
        <f t="shared" ca="1" si="17"/>
        <v>75.43865445690632</v>
      </c>
      <c r="AN34" s="22">
        <f ca="1">AVERAGE(OFFSET($A34,0,Fixtures!$D$6,1,3))</f>
        <v>74.877465028128555</v>
      </c>
      <c r="AO34" s="22">
        <f ca="1">AVERAGE(OFFSET($A34,0,Fixtures!$D$6,1,6))</f>
        <v>87.177149578742117</v>
      </c>
      <c r="AP34" s="22">
        <f ca="1">AVERAGE(OFFSET($A34,0,Fixtures!$D$6,1,9))</f>
        <v>88.512446200740726</v>
      </c>
      <c r="AQ34" s="22">
        <f ca="1">AVERAGE(OFFSET($A34,0,Fixtures!$D$6,1,12))</f>
        <v>86.17544040587029</v>
      </c>
      <c r="AR34" s="22">
        <f ca="1">IF(OR(Fixtures!$D$6&lt;=0,Fixtures!$D$6&gt;39),AVERAGE(A34:AM34),AVERAGE(OFFSET($A34,0,Fixtures!$D$6,1,39-Fixtures!$D$6)))</f>
        <v>87.205067026357284</v>
      </c>
    </row>
    <row r="35" spans="1:44" x14ac:dyDescent="0.25">
      <c r="A35" s="30" t="s">
        <v>71</v>
      </c>
      <c r="B35" s="22">
        <f ca="1">MIN(VLOOKUP($A26,$A$2:$AM$12,B$14+1,FALSE),VLOOKUP($A35,$A$2:$AM$12,B$14+1,FALSE))</f>
        <v>83.664224380477393</v>
      </c>
      <c r="C35" s="22">
        <f t="shared" ref="C35:AM35" ca="1" si="18">MIN(VLOOKUP($A26,$A$2:$AM$12,C$14+1,FALSE),VLOOKUP($A35,$A$2:$AM$12,C$14+1,FALSE))</f>
        <v>81.873244140516775</v>
      </c>
      <c r="D35" s="22">
        <f t="shared" ca="1" si="18"/>
        <v>81.873244140516775</v>
      </c>
      <c r="E35" s="22">
        <f t="shared" ca="1" si="18"/>
        <v>72.197267614892112</v>
      </c>
      <c r="F35" s="22">
        <f t="shared" ca="1" si="18"/>
        <v>77.756485693096892</v>
      </c>
      <c r="G35" s="22">
        <f t="shared" ca="1" si="18"/>
        <v>72.197267614892112</v>
      </c>
      <c r="H35" s="22">
        <f t="shared" ca="1" si="18"/>
        <v>115.61687379322352</v>
      </c>
      <c r="I35" s="22">
        <f t="shared" ca="1" si="18"/>
        <v>75.43865445690632</v>
      </c>
      <c r="J35" s="22">
        <f t="shared" ca="1" si="18"/>
        <v>99.928341825219064</v>
      </c>
      <c r="K35" s="22">
        <f t="shared" ca="1" si="18"/>
        <v>71.032704126610952</v>
      </c>
      <c r="L35" s="22">
        <f t="shared" ca="1" si="18"/>
        <v>70.307848607219427</v>
      </c>
      <c r="M35" s="22">
        <f t="shared" ca="1" si="18"/>
        <v>85.931814964379299</v>
      </c>
      <c r="N35" s="22">
        <f t="shared" ca="1" si="18"/>
        <v>77.756485693096892</v>
      </c>
      <c r="O35" s="22">
        <f t="shared" ca="1" si="18"/>
        <v>111.78710543281636</v>
      </c>
      <c r="P35" s="22">
        <f t="shared" ca="1" si="18"/>
        <v>101.17671874412297</v>
      </c>
      <c r="Q35" s="22">
        <f t="shared" ca="1" si="18"/>
        <v>61.140100996438569</v>
      </c>
      <c r="R35" s="22">
        <f t="shared" ca="1" si="18"/>
        <v>74.726790106758259</v>
      </c>
      <c r="S35" s="22">
        <f t="shared" ca="1" si="18"/>
        <v>75.43865445690632</v>
      </c>
      <c r="T35" s="22">
        <f t="shared" ca="1" si="18"/>
        <v>92.20279989177439</v>
      </c>
      <c r="U35" s="22">
        <f t="shared" ca="1" si="18"/>
        <v>71.032704126610952</v>
      </c>
      <c r="V35" s="22">
        <f t="shared" ca="1" si="18"/>
        <v>94.595624012637415</v>
      </c>
      <c r="W35" s="22">
        <f t="shared" ca="1" si="18"/>
        <v>86.817749488080054</v>
      </c>
      <c r="X35" s="22">
        <f t="shared" ca="1" si="18"/>
        <v>81.759552402451959</v>
      </c>
      <c r="Y35" s="22">
        <f t="shared" ca="1" si="18"/>
        <v>86.817749488080054</v>
      </c>
      <c r="Z35" s="22">
        <f t="shared" ca="1" si="18"/>
        <v>97.341565699059785</v>
      </c>
      <c r="AA35" s="22">
        <f t="shared" ca="1" si="18"/>
        <v>76.520996738502944</v>
      </c>
      <c r="AB35" s="22">
        <f t="shared" ca="1" si="18"/>
        <v>92.20279989177439</v>
      </c>
      <c r="AC35" s="22">
        <f t="shared" ca="1" si="18"/>
        <v>61.140100996438569</v>
      </c>
      <c r="AD35" s="22">
        <f t="shared" ca="1" si="18"/>
        <v>74.726790106758259</v>
      </c>
      <c r="AE35" s="22">
        <f t="shared" ca="1" si="18"/>
        <v>82.78095169973696</v>
      </c>
      <c r="AF35" s="22">
        <f t="shared" ca="1" si="18"/>
        <v>95.035704736007318</v>
      </c>
      <c r="AG35" s="22">
        <f t="shared" ca="1" si="18"/>
        <v>91.462177172304294</v>
      </c>
      <c r="AH35" s="22">
        <f t="shared" ca="1" si="18"/>
        <v>85.931814964379299</v>
      </c>
      <c r="AI35" s="22">
        <f t="shared" ca="1" si="18"/>
        <v>70.307848607219427</v>
      </c>
      <c r="AJ35" s="22">
        <f t="shared" ca="1" si="18"/>
        <v>59.070491684911723</v>
      </c>
      <c r="AK35" s="22">
        <f t="shared" ca="1" si="18"/>
        <v>100.06729839396496</v>
      </c>
      <c r="AL35" s="22">
        <f t="shared" ca="1" si="18"/>
        <v>59.070491684911723</v>
      </c>
      <c r="AM35" s="22">
        <f t="shared" ca="1" si="18"/>
        <v>95.035704736007318</v>
      </c>
      <c r="AN35" s="22">
        <f ca="1">AVERAGE(OFFSET($A35,0,Fixtures!$D$6,1,3))</f>
        <v>84.18114884750085</v>
      </c>
      <c r="AO35" s="22">
        <f ca="1">AVERAGE(OFFSET($A35,0,Fixtures!$D$6,1,6))</f>
        <v>83.374214547734255</v>
      </c>
      <c r="AP35" s="22">
        <f ca="1">AVERAGE(OFFSET($A35,0,Fixtures!$D$6,1,9))</f>
        <v>79.828174338910443</v>
      </c>
      <c r="AQ35" s="22">
        <f ca="1">AVERAGE(OFFSET($A35,0,Fixtures!$D$6,1,12))</f>
        <v>81.753719765119698</v>
      </c>
      <c r="AR35" s="22">
        <f ca="1">IF(OR(Fixtures!$D$6&lt;=0,Fixtures!$D$6&gt;39),AVERAGE(A35:AM35),AVERAGE(OFFSET($A35,0,Fixtures!$D$6,1,39-Fixtures!$D$6)))</f>
        <v>81.348927378620132</v>
      </c>
    </row>
    <row r="36" spans="1:44" x14ac:dyDescent="0.25">
      <c r="A36" s="30" t="s">
        <v>63</v>
      </c>
      <c r="B36" s="22">
        <f ca="1">MIN(VLOOKUP($A26,$A$2:$AM$12,B$14+1,FALSE),VLOOKUP($A36,$A$2:$AM$12,B$14+1,FALSE))</f>
        <v>93.525662680392486</v>
      </c>
      <c r="C36" s="22">
        <f t="shared" ref="C36:AM36" ca="1" si="19">MIN(VLOOKUP($A26,$A$2:$AM$12,C$14+1,FALSE),VLOOKUP($A36,$A$2:$AM$12,C$14+1,FALSE))</f>
        <v>81.873244140516775</v>
      </c>
      <c r="D36" s="22">
        <f t="shared" ca="1" si="19"/>
        <v>91.462177172304294</v>
      </c>
      <c r="E36" s="22">
        <f t="shared" ca="1" si="19"/>
        <v>70.307848607219427</v>
      </c>
      <c r="F36" s="22">
        <f t="shared" ca="1" si="19"/>
        <v>77.756485693096892</v>
      </c>
      <c r="G36" s="22">
        <f t="shared" ca="1" si="19"/>
        <v>72.197267614892112</v>
      </c>
      <c r="H36" s="22">
        <f t="shared" ca="1" si="19"/>
        <v>86.817749488080054</v>
      </c>
      <c r="I36" s="22">
        <f t="shared" ca="1" si="19"/>
        <v>61.140100996438569</v>
      </c>
      <c r="J36" s="22">
        <f t="shared" ca="1" si="19"/>
        <v>99.928341825219064</v>
      </c>
      <c r="K36" s="22">
        <f t="shared" ca="1" si="19"/>
        <v>75.43865445690632</v>
      </c>
      <c r="L36" s="22">
        <f t="shared" ca="1" si="19"/>
        <v>59.070491684911723</v>
      </c>
      <c r="M36" s="22">
        <f t="shared" ca="1" si="19"/>
        <v>95.035704736007318</v>
      </c>
      <c r="N36" s="22">
        <f t="shared" ca="1" si="19"/>
        <v>89.191335259225426</v>
      </c>
      <c r="O36" s="22">
        <f t="shared" ca="1" si="19"/>
        <v>138.78095894776501</v>
      </c>
      <c r="P36" s="22">
        <f t="shared" ca="1" si="19"/>
        <v>101.17671874412297</v>
      </c>
      <c r="Q36" s="22">
        <f t="shared" ca="1" si="19"/>
        <v>82.78095169973696</v>
      </c>
      <c r="R36" s="22">
        <f t="shared" ca="1" si="19"/>
        <v>74.726790106758259</v>
      </c>
      <c r="S36" s="22">
        <f t="shared" ca="1" si="19"/>
        <v>75.43865445690632</v>
      </c>
      <c r="T36" s="22">
        <f t="shared" ca="1" si="19"/>
        <v>74.726790106758259</v>
      </c>
      <c r="U36" s="22">
        <f t="shared" ca="1" si="19"/>
        <v>71.032704126610952</v>
      </c>
      <c r="V36" s="22">
        <f t="shared" ca="1" si="19"/>
        <v>71.032704126610952</v>
      </c>
      <c r="W36" s="22">
        <f t="shared" ca="1" si="19"/>
        <v>92.20279989177439</v>
      </c>
      <c r="X36" s="22">
        <f t="shared" ca="1" si="19"/>
        <v>81.759552402451959</v>
      </c>
      <c r="Y36" s="22">
        <f t="shared" ca="1" si="19"/>
        <v>86.817749488080054</v>
      </c>
      <c r="Z36" s="22">
        <f t="shared" ca="1" si="19"/>
        <v>83.664224380477393</v>
      </c>
      <c r="AA36" s="22">
        <f t="shared" ca="1" si="19"/>
        <v>76.520996738502944</v>
      </c>
      <c r="AB36" s="22">
        <f t="shared" ca="1" si="19"/>
        <v>92.20279989177439</v>
      </c>
      <c r="AC36" s="22">
        <f t="shared" ca="1" si="19"/>
        <v>61.140100996438569</v>
      </c>
      <c r="AD36" s="22">
        <f t="shared" ca="1" si="19"/>
        <v>101.17671874412297</v>
      </c>
      <c r="AE36" s="22">
        <f t="shared" ca="1" si="19"/>
        <v>82.78095169973696</v>
      </c>
      <c r="AF36" s="22">
        <f t="shared" ca="1" si="19"/>
        <v>109.01163198349775</v>
      </c>
      <c r="AG36" s="22">
        <f t="shared" ca="1" si="19"/>
        <v>107.02996549267471</v>
      </c>
      <c r="AH36" s="22">
        <f t="shared" ca="1" si="19"/>
        <v>72.197267614892112</v>
      </c>
      <c r="AI36" s="22">
        <f t="shared" ca="1" si="19"/>
        <v>77.756485693096892</v>
      </c>
      <c r="AJ36" s="22">
        <f t="shared" ca="1" si="19"/>
        <v>85.931814964379299</v>
      </c>
      <c r="AK36" s="22">
        <f t="shared" ca="1" si="19"/>
        <v>76.520996738502944</v>
      </c>
      <c r="AL36" s="22">
        <f t="shared" ca="1" si="19"/>
        <v>59.070491684911723</v>
      </c>
      <c r="AM36" s="22">
        <f t="shared" ca="1" si="19"/>
        <v>81.759552402451959</v>
      </c>
      <c r="AN36" s="22">
        <f ca="1">AVERAGE(OFFSET($A36,0,Fixtures!$D$6,1,3))</f>
        <v>97.656434142452554</v>
      </c>
      <c r="AO36" s="22">
        <f ca="1">AVERAGE(OFFSET($A36,0,Fixtures!$D$6,1,6))</f>
        <v>91.658836871336902</v>
      </c>
      <c r="AP36" s="22">
        <f ca="1">AVERAGE(OFFSET($A36,0,Fixtures!$D$6,1,9))</f>
        <v>85.719591623979497</v>
      </c>
      <c r="AQ36" s="22">
        <f ca="1">AVERAGE(OFFSET($A36,0,Fixtures!$D$6,1,12))</f>
        <v>86.879262336004729</v>
      </c>
      <c r="AR36" s="22">
        <f ca="1">IF(OR(Fixtures!$D$6&lt;=0,Fixtures!$D$6&gt;39),AVERAGE(A36:AM36),AVERAGE(OFFSET($A36,0,Fixtures!$D$6,1,39-Fixtures!$D$6)))</f>
        <v>85.323587701826739</v>
      </c>
    </row>
    <row r="38" spans="1:44" x14ac:dyDescent="0.25">
      <c r="A38" s="31" t="s">
        <v>73</v>
      </c>
      <c r="B38" s="2">
        <v>1</v>
      </c>
      <c r="C38" s="2">
        <v>2</v>
      </c>
      <c r="D38" s="2">
        <v>3</v>
      </c>
      <c r="E38" s="2">
        <v>4</v>
      </c>
      <c r="F38" s="2">
        <v>5</v>
      </c>
      <c r="G38" s="2">
        <v>6</v>
      </c>
      <c r="H38" s="2">
        <v>7</v>
      </c>
      <c r="I38" s="2">
        <v>8</v>
      </c>
      <c r="J38" s="2">
        <v>9</v>
      </c>
      <c r="K38" s="2">
        <v>10</v>
      </c>
      <c r="L38" s="2">
        <v>11</v>
      </c>
      <c r="M38" s="2">
        <v>12</v>
      </c>
      <c r="N38" s="2">
        <v>13</v>
      </c>
      <c r="O38" s="2">
        <v>14</v>
      </c>
      <c r="P38" s="2">
        <v>15</v>
      </c>
      <c r="Q38" s="2">
        <v>16</v>
      </c>
      <c r="R38" s="2">
        <v>17</v>
      </c>
      <c r="S38" s="2">
        <v>18</v>
      </c>
      <c r="T38" s="2">
        <v>19</v>
      </c>
      <c r="U38" s="2">
        <v>20</v>
      </c>
      <c r="V38" s="2">
        <v>21</v>
      </c>
      <c r="W38" s="2">
        <v>22</v>
      </c>
      <c r="X38" s="2">
        <v>23</v>
      </c>
      <c r="Y38" s="2">
        <v>24</v>
      </c>
      <c r="Z38" s="2">
        <v>25</v>
      </c>
      <c r="AA38" s="2">
        <v>26</v>
      </c>
      <c r="AB38" s="2">
        <v>27</v>
      </c>
      <c r="AC38" s="2">
        <v>28</v>
      </c>
      <c r="AD38" s="2">
        <v>29</v>
      </c>
      <c r="AE38" s="2">
        <v>30</v>
      </c>
      <c r="AF38" s="2">
        <v>31</v>
      </c>
      <c r="AG38" s="2">
        <v>32</v>
      </c>
      <c r="AH38" s="2">
        <v>33</v>
      </c>
      <c r="AI38" s="2">
        <v>34</v>
      </c>
      <c r="AJ38" s="2">
        <v>35</v>
      </c>
      <c r="AK38" s="2">
        <v>36</v>
      </c>
      <c r="AL38" s="2">
        <v>37</v>
      </c>
      <c r="AM38" s="2">
        <v>38</v>
      </c>
      <c r="AN38" s="31" t="s">
        <v>56</v>
      </c>
      <c r="AO38" s="31" t="s">
        <v>57</v>
      </c>
      <c r="AP38" s="31" t="s">
        <v>58</v>
      </c>
      <c r="AQ38" s="31" t="s">
        <v>82</v>
      </c>
      <c r="AR38" s="31" t="s">
        <v>59</v>
      </c>
    </row>
    <row r="39" spans="1:44" x14ac:dyDescent="0.25">
      <c r="A39" s="30" t="s">
        <v>111</v>
      </c>
      <c r="B39" s="22">
        <f t="shared" ref="B39:AM39" ca="1" si="20">MIN(VLOOKUP($A38,$A$2:$AM$12,B$14+1,FALSE),VLOOKUP($A39,$A$2:$AM$12,B$14+1,FALSE))</f>
        <v>75.43865445690632</v>
      </c>
      <c r="C39" s="22">
        <f t="shared" ca="1" si="20"/>
        <v>71.032704126610952</v>
      </c>
      <c r="D39" s="22">
        <f t="shared" ca="1" si="20"/>
        <v>97.341565699059785</v>
      </c>
      <c r="E39" s="22">
        <f t="shared" ca="1" si="20"/>
        <v>74.726790106758259</v>
      </c>
      <c r="F39" s="22">
        <f t="shared" ca="1" si="20"/>
        <v>81.873244140516775</v>
      </c>
      <c r="G39" s="22">
        <f t="shared" ca="1" si="20"/>
        <v>101.17671874412297</v>
      </c>
      <c r="H39" s="22">
        <f t="shared" ca="1" si="20"/>
        <v>77.756485693096892</v>
      </c>
      <c r="I39" s="22">
        <f t="shared" ca="1" si="20"/>
        <v>85.931814964379299</v>
      </c>
      <c r="J39" s="22">
        <f t="shared" ca="1" si="20"/>
        <v>70.307848607219427</v>
      </c>
      <c r="K39" s="22">
        <f t="shared" ca="1" si="20"/>
        <v>93.525662680392486</v>
      </c>
      <c r="L39" s="22">
        <f t="shared" ca="1" si="20"/>
        <v>107.02996549267471</v>
      </c>
      <c r="M39" s="22">
        <f t="shared" ca="1" si="20"/>
        <v>72.197267614892112</v>
      </c>
      <c r="N39" s="22">
        <f t="shared" ca="1" si="20"/>
        <v>59.070491684911723</v>
      </c>
      <c r="O39" s="22">
        <f t="shared" ca="1" si="20"/>
        <v>109.01163198349775</v>
      </c>
      <c r="P39" s="22">
        <f t="shared" ca="1" si="20"/>
        <v>74.726790106758259</v>
      </c>
      <c r="Q39" s="22">
        <f t="shared" ca="1" si="20"/>
        <v>105.56832591893418</v>
      </c>
      <c r="R39" s="22">
        <f t="shared" ca="1" si="20"/>
        <v>92.20279989177439</v>
      </c>
      <c r="S39" s="22">
        <f t="shared" ca="1" si="20"/>
        <v>77.756485693096892</v>
      </c>
      <c r="T39" s="22">
        <f t="shared" ca="1" si="20"/>
        <v>70.307848607219427</v>
      </c>
      <c r="U39" s="22">
        <f t="shared" ca="1" si="20"/>
        <v>93.525662680392486</v>
      </c>
      <c r="V39" s="22">
        <f t="shared" ca="1" si="20"/>
        <v>95.035704736007318</v>
      </c>
      <c r="W39" s="22">
        <f t="shared" ca="1" si="20"/>
        <v>76.520996738502944</v>
      </c>
      <c r="X39" s="22">
        <f t="shared" ca="1" si="20"/>
        <v>85.931814964379299</v>
      </c>
      <c r="Y39" s="22">
        <f t="shared" ca="1" si="20"/>
        <v>76.520996738502944</v>
      </c>
      <c r="Z39" s="22">
        <f t="shared" ca="1" si="20"/>
        <v>81.759552402451959</v>
      </c>
      <c r="AA39" s="22">
        <f t="shared" ca="1" si="20"/>
        <v>89.191335259225426</v>
      </c>
      <c r="AB39" s="22">
        <f t="shared" ca="1" si="20"/>
        <v>95.035704736007318</v>
      </c>
      <c r="AC39" s="22">
        <f t="shared" ca="1" si="20"/>
        <v>75.43865445690632</v>
      </c>
      <c r="AD39" s="22">
        <f t="shared" ca="1" si="20"/>
        <v>129.02795390091956</v>
      </c>
      <c r="AE39" s="22">
        <f t="shared" ca="1" si="20"/>
        <v>61.140100996438569</v>
      </c>
      <c r="AF39" s="22">
        <f t="shared" ca="1" si="20"/>
        <v>72.197267614892112</v>
      </c>
      <c r="AG39" s="22">
        <f t="shared" ca="1" si="20"/>
        <v>59.070491684911723</v>
      </c>
      <c r="AH39" s="22">
        <f t="shared" ca="1" si="20"/>
        <v>130.81440226882464</v>
      </c>
      <c r="AI39" s="22">
        <f t="shared" ca="1" si="20"/>
        <v>89.191335259225426</v>
      </c>
      <c r="AJ39" s="22">
        <f t="shared" ca="1" si="20"/>
        <v>61.140100996438569</v>
      </c>
      <c r="AK39" s="22">
        <f t="shared" ca="1" si="20"/>
        <v>118.9730247432953</v>
      </c>
      <c r="AL39" s="22">
        <f t="shared" ca="1" si="20"/>
        <v>82.78095169973696</v>
      </c>
      <c r="AM39" s="22">
        <f t="shared" ca="1" si="20"/>
        <v>100.06729839396496</v>
      </c>
      <c r="AN39" s="22">
        <f ca="1">AVERAGE(OFFSET($A39,0,Fixtures!$D$6,1,3))</f>
        <v>87.455107504083415</v>
      </c>
      <c r="AO39" s="22">
        <f ca="1">AVERAGE(OFFSET($A39,0,Fixtures!$D$6,1,6))</f>
        <v>90.240258620868659</v>
      </c>
      <c r="AP39" s="22">
        <f ca="1">AVERAGE(OFFSET($A39,0,Fixtures!$D$6,1,9))</f>
        <v>89.370625462742538</v>
      </c>
      <c r="AQ39" s="22">
        <f ca="1">AVERAGE(OFFSET($A39,0,Fixtures!$D$6,1,12))</f>
        <v>90.174857806966656</v>
      </c>
      <c r="AR39" s="22">
        <f ca="1">IF(OR(Fixtures!$D$6&lt;=0,Fixtures!$D$6&gt;39),AVERAGE(A39:AM39),AVERAGE(OFFSET($A39,0,Fixtures!$D$6,1,39-Fixtures!$D$6)))</f>
        <v>90.440292755864775</v>
      </c>
    </row>
    <row r="40" spans="1:44" x14ac:dyDescent="0.25">
      <c r="A40" s="30" t="s">
        <v>121</v>
      </c>
      <c r="B40" s="22">
        <f ca="1">MIN(VLOOKUP($A38,$A$2:$AM$12,B$14+1,FALSE),VLOOKUP($A40,$A$2:$AM$12,B$14+1,FALSE))</f>
        <v>75.43865445690632</v>
      </c>
      <c r="C40" s="22">
        <f t="shared" ref="C40:AM40" ca="1" si="21">MIN(VLOOKUP($A38,$A$2:$AM$12,C$14+1,FALSE),VLOOKUP($A40,$A$2:$AM$12,C$14+1,FALSE))</f>
        <v>81.873244140516775</v>
      </c>
      <c r="D40" s="22">
        <f t="shared" ca="1" si="21"/>
        <v>91.462177172304294</v>
      </c>
      <c r="E40" s="22">
        <f t="shared" ca="1" si="21"/>
        <v>129.02795390091956</v>
      </c>
      <c r="F40" s="22">
        <f t="shared" ca="1" si="21"/>
        <v>77.756485693096892</v>
      </c>
      <c r="G40" s="22">
        <f t="shared" ca="1" si="21"/>
        <v>72.197267614892112</v>
      </c>
      <c r="H40" s="22">
        <f t="shared" ca="1" si="21"/>
        <v>81.873244140516775</v>
      </c>
      <c r="I40" s="22">
        <f t="shared" ca="1" si="21"/>
        <v>89.191335259225426</v>
      </c>
      <c r="J40" s="22">
        <f t="shared" ca="1" si="21"/>
        <v>70.307848607219427</v>
      </c>
      <c r="K40" s="22">
        <f t="shared" ca="1" si="21"/>
        <v>93.525662680392486</v>
      </c>
      <c r="L40" s="22">
        <f t="shared" ca="1" si="21"/>
        <v>70.307848607219427</v>
      </c>
      <c r="M40" s="22">
        <f t="shared" ca="1" si="21"/>
        <v>72.197267614892112</v>
      </c>
      <c r="N40" s="22">
        <f t="shared" ca="1" si="21"/>
        <v>94.595624012637415</v>
      </c>
      <c r="O40" s="22">
        <f t="shared" ca="1" si="21"/>
        <v>109.01163198349775</v>
      </c>
      <c r="P40" s="22">
        <f t="shared" ca="1" si="21"/>
        <v>74.726790106758259</v>
      </c>
      <c r="Q40" s="22">
        <f t="shared" ca="1" si="21"/>
        <v>94.595624012637415</v>
      </c>
      <c r="R40" s="22">
        <f t="shared" ca="1" si="21"/>
        <v>74.726790106758259</v>
      </c>
      <c r="S40" s="22">
        <f t="shared" ca="1" si="21"/>
        <v>75.43865445690632</v>
      </c>
      <c r="T40" s="22">
        <f t="shared" ca="1" si="21"/>
        <v>82.78095169973696</v>
      </c>
      <c r="U40" s="22">
        <f t="shared" ca="1" si="21"/>
        <v>71.032704126610952</v>
      </c>
      <c r="V40" s="22">
        <f t="shared" ca="1" si="21"/>
        <v>100.06729839396496</v>
      </c>
      <c r="W40" s="22">
        <f t="shared" ca="1" si="21"/>
        <v>76.520996738502944</v>
      </c>
      <c r="X40" s="22">
        <f t="shared" ca="1" si="21"/>
        <v>81.759552402451959</v>
      </c>
      <c r="Y40" s="22">
        <f t="shared" ca="1" si="21"/>
        <v>83.664224380477393</v>
      </c>
      <c r="Z40" s="22">
        <f t="shared" ca="1" si="21"/>
        <v>81.759552402451959</v>
      </c>
      <c r="AA40" s="22">
        <f t="shared" ca="1" si="21"/>
        <v>76.520996738502944</v>
      </c>
      <c r="AB40" s="22">
        <f t="shared" ca="1" si="21"/>
        <v>92.20279989177439</v>
      </c>
      <c r="AC40" s="22">
        <f t="shared" ca="1" si="21"/>
        <v>61.140100996438569</v>
      </c>
      <c r="AD40" s="22">
        <f t="shared" ca="1" si="21"/>
        <v>115.61687379322352</v>
      </c>
      <c r="AE40" s="22">
        <f t="shared" ca="1" si="21"/>
        <v>61.140100996438569</v>
      </c>
      <c r="AF40" s="22">
        <f t="shared" ca="1" si="21"/>
        <v>115.61687379322352</v>
      </c>
      <c r="AG40" s="22">
        <f t="shared" ca="1" si="21"/>
        <v>59.070491684911723</v>
      </c>
      <c r="AH40" s="22">
        <f t="shared" ca="1" si="21"/>
        <v>85.931814964379299</v>
      </c>
      <c r="AI40" s="22">
        <f t="shared" ca="1" si="21"/>
        <v>89.191335259225426</v>
      </c>
      <c r="AJ40" s="22">
        <f t="shared" ca="1" si="21"/>
        <v>105.56832591893418</v>
      </c>
      <c r="AK40" s="22">
        <f t="shared" ca="1" si="21"/>
        <v>111.78710543281636</v>
      </c>
      <c r="AL40" s="22">
        <f t="shared" ca="1" si="21"/>
        <v>59.070491684911723</v>
      </c>
      <c r="AM40" s="22">
        <f t="shared" ca="1" si="21"/>
        <v>95.035704736007318</v>
      </c>
      <c r="AN40" s="22">
        <f ca="1">AVERAGE(OFFSET($A40,0,Fixtures!$D$6,1,3))</f>
        <v>97.457949527628543</v>
      </c>
      <c r="AO40" s="22">
        <f ca="1">AVERAGE(OFFSET($A40,0,Fixtures!$D$6,1,6))</f>
        <v>87.76124841523368</v>
      </c>
      <c r="AP40" s="22">
        <f ca="1">AVERAGE(OFFSET($A40,0,Fixtures!$D$6,1,9))</f>
        <v>89.221490392007155</v>
      </c>
      <c r="AQ40" s="22">
        <f ca="1">AVERAGE(OFFSET($A40,0,Fixtures!$D$6,1,12))</f>
        <v>90.270693017244483</v>
      </c>
      <c r="AR40" s="22">
        <f ca="1">IF(OR(Fixtures!$D$6&lt;=0,Fixtures!$D$6&gt;39),AVERAGE(A40:AM40),AVERAGE(OFFSET($A40,0,Fixtures!$D$6,1,39-Fixtures!$D$6)))</f>
        <v>89.802911826407168</v>
      </c>
    </row>
    <row r="41" spans="1:44" x14ac:dyDescent="0.25">
      <c r="A41" s="30" t="s">
        <v>61</v>
      </c>
      <c r="B41" s="22">
        <f ca="1">MIN(VLOOKUP($A38,$A$2:$AM$12,B$14+1,FALSE),VLOOKUP($A41,$A$2:$AM$12,B$14+1,FALSE))</f>
        <v>75.43865445690632</v>
      </c>
      <c r="C41" s="22">
        <f t="shared" ref="C41:AM41" si="22">MIN(VLOOKUP($A38,$A$2:$AM$12,C$14+1,FALSE),VLOOKUP($A41,$A$2:$AM$12,C$14+1,FALSE))</f>
        <v>99.928341825219064</v>
      </c>
      <c r="D41" s="22">
        <f t="shared" ca="1" si="22"/>
        <v>115.61687379322352</v>
      </c>
      <c r="E41" s="22">
        <f t="shared" ca="1" si="22"/>
        <v>125.81362792280754</v>
      </c>
      <c r="F41" s="22">
        <f t="shared" ca="1" si="22"/>
        <v>97.341565699059785</v>
      </c>
      <c r="G41" s="22">
        <f t="shared" ca="1" si="22"/>
        <v>70.307848607219427</v>
      </c>
      <c r="H41" s="22">
        <f t="shared" ca="1" si="22"/>
        <v>81.873244140516775</v>
      </c>
      <c r="I41" s="22">
        <f t="shared" ca="1" si="22"/>
        <v>97.341565699059785</v>
      </c>
      <c r="J41" s="22">
        <f t="shared" ca="1" si="22"/>
        <v>70.307848607219427</v>
      </c>
      <c r="K41" s="22">
        <f t="shared" ca="1" si="22"/>
        <v>93.525662680392486</v>
      </c>
      <c r="L41" s="22">
        <f t="shared" ca="1" si="22"/>
        <v>92.20279989177439</v>
      </c>
      <c r="M41" s="22">
        <f t="shared" ca="1" si="22"/>
        <v>72.197267614892112</v>
      </c>
      <c r="N41" s="22">
        <f t="shared" ca="1" si="22"/>
        <v>93.525662680392486</v>
      </c>
      <c r="O41" s="22">
        <f t="shared" ca="1" si="22"/>
        <v>61.140100996438569</v>
      </c>
      <c r="P41" s="22">
        <f t="shared" ca="1" si="22"/>
        <v>74.726790106758259</v>
      </c>
      <c r="Q41" s="22">
        <f t="shared" ca="1" si="22"/>
        <v>109.01163198349775</v>
      </c>
      <c r="R41" s="22">
        <f t="shared" ca="1" si="22"/>
        <v>59.070491684911723</v>
      </c>
      <c r="S41" s="22">
        <f t="shared" ca="1" si="22"/>
        <v>77.756485693096892</v>
      </c>
      <c r="T41" s="22">
        <f t="shared" ca="1" si="22"/>
        <v>82.78095169973696</v>
      </c>
      <c r="U41" s="22">
        <f t="shared" ca="1" si="22"/>
        <v>102.25627424280572</v>
      </c>
      <c r="V41" s="22">
        <f t="shared" ca="1" si="22"/>
        <v>81.759552402451959</v>
      </c>
      <c r="W41" s="22">
        <f t="shared" ca="1" si="22"/>
        <v>76.520996738502944</v>
      </c>
      <c r="X41" s="22">
        <f t="shared" ca="1" si="22"/>
        <v>85.931814964379299</v>
      </c>
      <c r="Y41" s="22">
        <f t="shared" ca="1" si="22"/>
        <v>83.664224380477393</v>
      </c>
      <c r="Z41" s="22">
        <f t="shared" si="22"/>
        <v>81.759552402451959</v>
      </c>
      <c r="AA41" s="22">
        <f t="shared" ca="1" si="22"/>
        <v>92.20279989177439</v>
      </c>
      <c r="AB41" s="22">
        <f t="shared" ca="1" si="22"/>
        <v>71.032704126610952</v>
      </c>
      <c r="AC41" s="22">
        <f t="shared" ca="1" si="22"/>
        <v>72.197267614892112</v>
      </c>
      <c r="AD41" s="22">
        <f t="shared" ca="1" si="22"/>
        <v>89.191335259225426</v>
      </c>
      <c r="AE41" s="22">
        <f t="shared" ca="1" si="22"/>
        <v>61.140100996438569</v>
      </c>
      <c r="AF41" s="22">
        <f t="shared" ca="1" si="22"/>
        <v>76.520996738502944</v>
      </c>
      <c r="AG41" s="22">
        <f t="shared" ca="1" si="22"/>
        <v>59.070491684911723</v>
      </c>
      <c r="AH41" s="22">
        <f t="shared" ca="1" si="22"/>
        <v>75.43865445690632</v>
      </c>
      <c r="AI41" s="22">
        <f t="shared" ca="1" si="22"/>
        <v>89.191335259225426</v>
      </c>
      <c r="AJ41" s="22">
        <f t="shared" ca="1" si="22"/>
        <v>105.56832591893418</v>
      </c>
      <c r="AK41" s="22">
        <f t="shared" ca="1" si="22"/>
        <v>94.595624012637415</v>
      </c>
      <c r="AL41" s="22">
        <f t="shared" ca="1" si="22"/>
        <v>85.931814964379299</v>
      </c>
      <c r="AM41" s="22">
        <f t="shared" ca="1" si="22"/>
        <v>83.664224380477393</v>
      </c>
      <c r="AN41" s="22">
        <f ca="1">AVERAGE(OFFSET($A41,0,Fixtures!$D$6,1,3))</f>
        <v>75.617477664722301</v>
      </c>
      <c r="AO41" s="22">
        <f ca="1">AVERAGE(OFFSET($A41,0,Fixtures!$D$6,1,6))</f>
        <v>75.092152399201723</v>
      </c>
      <c r="AP41" s="22">
        <f ca="1">AVERAGE(OFFSET($A41,0,Fixtures!$D$6,1,9))</f>
        <v>81.849853254573475</v>
      </c>
      <c r="AQ41" s="22">
        <f ca="1">AVERAGE(OFFSET($A41,0,Fixtures!$D$6,1,12))</f>
        <v>80.91854447796355</v>
      </c>
      <c r="AR41" s="22">
        <f ca="1">IF(OR(Fixtures!$D$6&lt;=0,Fixtures!$D$6&gt;39),AVERAGE(A41:AM41),AVERAGE(OFFSET($A41,0,Fixtures!$D$6,1,39-Fixtures!$D$6)))</f>
        <v>82.031290367163862</v>
      </c>
    </row>
    <row r="42" spans="1:44" x14ac:dyDescent="0.25">
      <c r="A42" s="30" t="s">
        <v>53</v>
      </c>
      <c r="B42" s="22">
        <f ca="1">MIN(VLOOKUP($A38,$A$2:$AM$12,B$14+1,FALSE),VLOOKUP($A42,$A$2:$AM$12,B$14+1,FALSE))</f>
        <v>75.43865445690632</v>
      </c>
      <c r="C42" s="22">
        <f t="shared" ref="C42:AM42" si="23">MIN(VLOOKUP($A38,$A$2:$AM$12,C$14+1,FALSE),VLOOKUP($A42,$A$2:$AM$12,C$14+1,FALSE))</f>
        <v>92.20279989177439</v>
      </c>
      <c r="D42" s="22">
        <f t="shared" ca="1" si="23"/>
        <v>130.81440226882464</v>
      </c>
      <c r="E42" s="22">
        <f t="shared" ca="1" si="23"/>
        <v>81.759552402451959</v>
      </c>
      <c r="F42" s="22">
        <f t="shared" ca="1" si="23"/>
        <v>97.341565699059785</v>
      </c>
      <c r="G42" s="22">
        <f t="shared" ca="1" si="23"/>
        <v>94.595624012637415</v>
      </c>
      <c r="H42" s="22">
        <f t="shared" ca="1" si="23"/>
        <v>70.307848607219427</v>
      </c>
      <c r="I42" s="22">
        <f t="shared" ca="1" si="23"/>
        <v>100.06729839396496</v>
      </c>
      <c r="J42" s="22">
        <f t="shared" ca="1" si="23"/>
        <v>70.307848607219427</v>
      </c>
      <c r="K42" s="22">
        <f t="shared" ca="1" si="23"/>
        <v>93.525662680392486</v>
      </c>
      <c r="L42" s="22">
        <f t="shared" ca="1" si="23"/>
        <v>105.56832591893418</v>
      </c>
      <c r="M42" s="22">
        <f t="shared" ca="1" si="23"/>
        <v>72.197267614892112</v>
      </c>
      <c r="N42" s="22">
        <f t="shared" ca="1" si="23"/>
        <v>94.595624012637415</v>
      </c>
      <c r="O42" s="22">
        <f t="shared" ca="1" si="23"/>
        <v>95.035704736007318</v>
      </c>
      <c r="P42" s="22">
        <f t="shared" ca="1" si="23"/>
        <v>71.032704126610952</v>
      </c>
      <c r="Q42" s="22">
        <f t="shared" ca="1" si="23"/>
        <v>93.525662680392486</v>
      </c>
      <c r="R42" s="22">
        <f t="shared" ca="1" si="23"/>
        <v>83.664224380477393</v>
      </c>
      <c r="S42" s="22">
        <f t="shared" ca="1" si="23"/>
        <v>72.197267614892112</v>
      </c>
      <c r="T42" s="22">
        <f t="shared" ca="1" si="23"/>
        <v>81.873244140516775</v>
      </c>
      <c r="U42" s="22">
        <f t="shared" ca="1" si="23"/>
        <v>102.25627424280572</v>
      </c>
      <c r="V42" s="22">
        <f t="shared" ca="1" si="23"/>
        <v>85.931814964379299</v>
      </c>
      <c r="W42" s="22">
        <f t="shared" ca="1" si="23"/>
        <v>76.520996738502944</v>
      </c>
      <c r="X42" s="22">
        <f t="shared" ca="1" si="23"/>
        <v>85.931814964379299</v>
      </c>
      <c r="Y42" s="22">
        <f t="shared" ca="1" si="23"/>
        <v>83.664224380477393</v>
      </c>
      <c r="Z42" s="22">
        <f t="shared" si="23"/>
        <v>75.43865445690632</v>
      </c>
      <c r="AA42" s="22">
        <f t="shared" ca="1" si="23"/>
        <v>92.20279989177439</v>
      </c>
      <c r="AB42" s="22">
        <f t="shared" ca="1" si="23"/>
        <v>59.070491684911723</v>
      </c>
      <c r="AC42" s="22">
        <f t="shared" ca="1" si="23"/>
        <v>102.25627424280572</v>
      </c>
      <c r="AD42" s="22">
        <f t="shared" ca="1" si="23"/>
        <v>76.520996738502944</v>
      </c>
      <c r="AE42" s="22">
        <f t="shared" ca="1" si="23"/>
        <v>61.140100996438569</v>
      </c>
      <c r="AF42" s="22">
        <f t="shared" ca="1" si="23"/>
        <v>115.61687379322352</v>
      </c>
      <c r="AG42" s="22">
        <f t="shared" ca="1" si="23"/>
        <v>59.070491684911723</v>
      </c>
      <c r="AH42" s="22">
        <f t="shared" ca="1" si="23"/>
        <v>129.02795390091956</v>
      </c>
      <c r="AI42" s="22">
        <f t="shared" ca="1" si="23"/>
        <v>89.191335259225426</v>
      </c>
      <c r="AJ42" s="22">
        <f t="shared" ca="1" si="23"/>
        <v>99.928341825219064</v>
      </c>
      <c r="AK42" s="22">
        <f t="shared" ca="1" si="23"/>
        <v>107.02996549267471</v>
      </c>
      <c r="AL42" s="22">
        <f t="shared" ca="1" si="23"/>
        <v>91.462177172304294</v>
      </c>
      <c r="AM42" s="22">
        <f t="shared" ca="1" si="23"/>
        <v>89.191335259225426</v>
      </c>
      <c r="AN42" s="22">
        <f ca="1">AVERAGE(OFFSET($A42,0,Fixtures!$D$6,1,3))</f>
        <v>84.425990509388342</v>
      </c>
      <c r="AO42" s="22">
        <f ca="1">AVERAGE(OFFSET($A42,0,Fixtures!$D$6,1,6))</f>
        <v>88.427958728870294</v>
      </c>
      <c r="AP42" s="22">
        <f ca="1">AVERAGE(OFFSET($A42,0,Fixtures!$D$6,1,9))</f>
        <v>92.109804095935544</v>
      </c>
      <c r="AQ42" s="22">
        <f ca="1">AVERAGE(OFFSET($A42,0,Fixtures!$D$6,1,12))</f>
        <v>90.919460113408661</v>
      </c>
      <c r="AR42" s="22">
        <f ca="1">IF(OR(Fixtures!$D$6&lt;=0,Fixtures!$D$6&gt;39),AVERAGE(A42:AM42),AVERAGE(OFFSET($A42,0,Fixtures!$D$6,1,39-Fixtures!$D$6)))</f>
        <v>91.817957212264531</v>
      </c>
    </row>
    <row r="43" spans="1:44" x14ac:dyDescent="0.25">
      <c r="A43" s="30" t="s">
        <v>2</v>
      </c>
      <c r="B43" s="22">
        <f>MIN(VLOOKUP($A38,$A$2:$AM$12,B$14+1,FALSE),VLOOKUP($A43,$A$2:$AM$12,B$14+1,FALSE))</f>
        <v>75.43865445690632</v>
      </c>
      <c r="C43" s="22">
        <f t="shared" ref="C43:AM43" ca="1" si="24">MIN(VLOOKUP($A38,$A$2:$AM$12,C$14+1,FALSE),VLOOKUP($A43,$A$2:$AM$12,C$14+1,FALSE))</f>
        <v>85.931814964379299</v>
      </c>
      <c r="D43" s="22">
        <f t="shared" ca="1" si="24"/>
        <v>109.01163198349775</v>
      </c>
      <c r="E43" s="22">
        <f t="shared" ca="1" si="24"/>
        <v>76.520996738502944</v>
      </c>
      <c r="F43" s="22">
        <f t="shared" ca="1" si="24"/>
        <v>97.341565699059785</v>
      </c>
      <c r="G43" s="22">
        <f t="shared" ca="1" si="24"/>
        <v>83.664224380477393</v>
      </c>
      <c r="H43" s="22">
        <f t="shared" ca="1" si="24"/>
        <v>81.873244140516775</v>
      </c>
      <c r="I43" s="22">
        <f t="shared" ca="1" si="24"/>
        <v>101.17671874412297</v>
      </c>
      <c r="J43" s="22">
        <f t="shared" ca="1" si="24"/>
        <v>70.307848607219427</v>
      </c>
      <c r="K43" s="22">
        <f t="shared" ca="1" si="24"/>
        <v>93.525662680392486</v>
      </c>
      <c r="L43" s="22">
        <f t="shared" ca="1" si="24"/>
        <v>100.06729839396496</v>
      </c>
      <c r="M43" s="22">
        <f t="shared" ca="1" si="24"/>
        <v>71.032704126610952</v>
      </c>
      <c r="N43" s="22">
        <f t="shared" ca="1" si="24"/>
        <v>94.595624012637415</v>
      </c>
      <c r="O43" s="22">
        <f t="shared" ca="1" si="24"/>
        <v>109.01163198349775</v>
      </c>
      <c r="P43" s="22">
        <f t="shared" ca="1" si="24"/>
        <v>74.726790106758259</v>
      </c>
      <c r="Q43" s="22">
        <f t="shared" ca="1" si="24"/>
        <v>91.462177172304294</v>
      </c>
      <c r="R43" s="22">
        <f t="shared" ca="1" si="24"/>
        <v>95.035704736007318</v>
      </c>
      <c r="S43" s="22">
        <f t="shared" ca="1" si="24"/>
        <v>61.140100996438569</v>
      </c>
      <c r="T43" s="22">
        <f t="shared" ca="1" si="24"/>
        <v>82.78095169973696</v>
      </c>
      <c r="U43" s="22">
        <f t="shared" ca="1" si="24"/>
        <v>97.341565699059785</v>
      </c>
      <c r="V43" s="22">
        <f t="shared" ca="1" si="24"/>
        <v>100.06729839396496</v>
      </c>
      <c r="W43" s="22">
        <f t="shared" ca="1" si="24"/>
        <v>76.520996738502944</v>
      </c>
      <c r="X43" s="22">
        <f t="shared" ca="1" si="24"/>
        <v>85.931814964379299</v>
      </c>
      <c r="Y43" s="22">
        <f t="shared" ca="1" si="24"/>
        <v>83.664224380477393</v>
      </c>
      <c r="Z43" s="22">
        <f t="shared" ca="1" si="24"/>
        <v>70.307848607219427</v>
      </c>
      <c r="AA43" s="22">
        <f t="shared" si="24"/>
        <v>92.20279989177439</v>
      </c>
      <c r="AB43" s="22">
        <f t="shared" ca="1" si="24"/>
        <v>74.726790106758259</v>
      </c>
      <c r="AC43" s="22">
        <f t="shared" ca="1" si="24"/>
        <v>77.756485693096892</v>
      </c>
      <c r="AD43" s="22">
        <f t="shared" ca="1" si="24"/>
        <v>111.78710543281636</v>
      </c>
      <c r="AE43" s="22">
        <f t="shared" ca="1" si="24"/>
        <v>61.140100996438569</v>
      </c>
      <c r="AF43" s="22">
        <f t="shared" ca="1" si="24"/>
        <v>81.759552402451959</v>
      </c>
      <c r="AG43" s="22">
        <f t="shared" ca="1" si="24"/>
        <v>59.070491684911723</v>
      </c>
      <c r="AH43" s="22">
        <f t="shared" ca="1" si="24"/>
        <v>81.873244140516775</v>
      </c>
      <c r="AI43" s="22">
        <f t="shared" ca="1" si="24"/>
        <v>89.191335259225426</v>
      </c>
      <c r="AJ43" s="22">
        <f t="shared" ca="1" si="24"/>
        <v>93.525662680392486</v>
      </c>
      <c r="AK43" s="22">
        <f t="shared" ca="1" si="24"/>
        <v>89.191335259225426</v>
      </c>
      <c r="AL43" s="22">
        <f t="shared" ca="1" si="24"/>
        <v>91.462177172304294</v>
      </c>
      <c r="AM43" s="22">
        <f t="shared" ca="1" si="24"/>
        <v>118.9730247432953</v>
      </c>
      <c r="AN43" s="22">
        <f ca="1">AVERAGE(OFFSET($A43,0,Fixtures!$D$6,1,3))</f>
        <v>84.895586277235637</v>
      </c>
      <c r="AO43" s="22">
        <f ca="1">AVERAGE(OFFSET($A43,0,Fixtures!$D$6,1,6))</f>
        <v>80.803638319393471</v>
      </c>
      <c r="AP43" s="22">
        <f ca="1">AVERAGE(OFFSET($A43,0,Fixtures!$D$6,1,9))</f>
        <v>84.333445003142558</v>
      </c>
      <c r="AQ43" s="22">
        <f ca="1">AVERAGE(OFFSET($A43,0,Fixtures!$D$6,1,12))</f>
        <v>86.97277119735061</v>
      </c>
      <c r="AR43" s="22">
        <f ca="1">IF(OR(Fixtures!$D$6&lt;=0,Fixtures!$D$6&gt;39),AVERAGE(A43:AM43),AVERAGE(OFFSET($A43,0,Fixtures!$D$6,1,39-Fixtures!$D$6)))</f>
        <v>87.797402977157816</v>
      </c>
    </row>
    <row r="44" spans="1:44" x14ac:dyDescent="0.25">
      <c r="A44" s="30" t="s">
        <v>113</v>
      </c>
      <c r="B44" s="22">
        <f ca="1">MIN(VLOOKUP($A38,$A$2:$AM$12,B$14+1,FALSE),VLOOKUP($A44,$A$2:$AM$12,B$14+1,FALSE))</f>
        <v>75.43865445690632</v>
      </c>
      <c r="C44" s="22">
        <f t="shared" ref="C44:AM44" ca="1" si="25">MIN(VLOOKUP($A38,$A$2:$AM$12,C$14+1,FALSE),VLOOKUP($A44,$A$2:$AM$12,C$14+1,FALSE))</f>
        <v>59.070491684911723</v>
      </c>
      <c r="D44" s="22">
        <f t="shared" ca="1" si="25"/>
        <v>113.54805732089865</v>
      </c>
      <c r="E44" s="22">
        <f t="shared" ca="1" si="25"/>
        <v>100.06729839396496</v>
      </c>
      <c r="F44" s="22">
        <f t="shared" ca="1" si="25"/>
        <v>97.341565699059785</v>
      </c>
      <c r="G44" s="22">
        <f t="shared" ca="1" si="25"/>
        <v>95.035704736007318</v>
      </c>
      <c r="H44" s="22">
        <f t="shared" ca="1" si="25"/>
        <v>74.726790106758259</v>
      </c>
      <c r="I44" s="22">
        <f t="shared" si="25"/>
        <v>81.759552402451959</v>
      </c>
      <c r="J44" s="22">
        <f t="shared" ca="1" si="25"/>
        <v>70.307848607219427</v>
      </c>
      <c r="K44" s="22">
        <f t="shared" ca="1" si="25"/>
        <v>93.525662680392486</v>
      </c>
      <c r="L44" s="22">
        <f t="shared" ca="1" si="25"/>
        <v>102.25627424280572</v>
      </c>
      <c r="M44" s="22">
        <f t="shared" ca="1" si="25"/>
        <v>72.197267614892112</v>
      </c>
      <c r="N44" s="22">
        <f t="shared" ca="1" si="25"/>
        <v>94.595624012637415</v>
      </c>
      <c r="O44" s="22">
        <f t="shared" ca="1" si="25"/>
        <v>82.78095169973696</v>
      </c>
      <c r="P44" s="22">
        <f t="shared" ca="1" si="25"/>
        <v>74.726790106758259</v>
      </c>
      <c r="Q44" s="22">
        <f t="shared" ca="1" si="25"/>
        <v>75.43865445690632</v>
      </c>
      <c r="R44" s="22">
        <f t="shared" ca="1" si="25"/>
        <v>129.02795390091956</v>
      </c>
      <c r="S44" s="22">
        <f t="shared" ca="1" si="25"/>
        <v>77.756485693096892</v>
      </c>
      <c r="T44" s="22">
        <f t="shared" si="25"/>
        <v>82.78095169973696</v>
      </c>
      <c r="U44" s="22">
        <f t="shared" ca="1" si="25"/>
        <v>89.191335259225426</v>
      </c>
      <c r="V44" s="22">
        <f t="shared" ca="1" si="25"/>
        <v>61.140100996438569</v>
      </c>
      <c r="W44" s="22">
        <f t="shared" ca="1" si="25"/>
        <v>76.520996738502944</v>
      </c>
      <c r="X44" s="22">
        <f t="shared" ca="1" si="25"/>
        <v>71.032704126610952</v>
      </c>
      <c r="Y44" s="22">
        <f t="shared" ca="1" si="25"/>
        <v>83.664224380477393</v>
      </c>
      <c r="Z44" s="22">
        <f t="shared" ca="1" si="25"/>
        <v>72.197267614892112</v>
      </c>
      <c r="AA44" s="22">
        <f t="shared" ca="1" si="25"/>
        <v>92.20279989177439</v>
      </c>
      <c r="AB44" s="22">
        <f t="shared" ca="1" si="25"/>
        <v>95.035704736007318</v>
      </c>
      <c r="AC44" s="22">
        <f t="shared" ca="1" si="25"/>
        <v>105.56832591893418</v>
      </c>
      <c r="AD44" s="22">
        <f t="shared" ca="1" si="25"/>
        <v>92.20279989177439</v>
      </c>
      <c r="AE44" s="22">
        <f t="shared" ca="1" si="25"/>
        <v>61.140100996438569</v>
      </c>
      <c r="AF44" s="22">
        <f t="shared" ca="1" si="25"/>
        <v>97.341565699059785</v>
      </c>
      <c r="AG44" s="22">
        <f t="shared" ca="1" si="25"/>
        <v>59.070491684911723</v>
      </c>
      <c r="AH44" s="22">
        <f t="shared" ca="1" si="25"/>
        <v>83.664224380477393</v>
      </c>
      <c r="AI44" s="22">
        <f t="shared" ca="1" si="25"/>
        <v>89.191335259225426</v>
      </c>
      <c r="AJ44" s="22">
        <f t="shared" ca="1" si="25"/>
        <v>81.873244140516775</v>
      </c>
      <c r="AK44" s="22">
        <f t="shared" ca="1" si="25"/>
        <v>138.78095894776501</v>
      </c>
      <c r="AL44" s="22">
        <f t="shared" ca="1" si="25"/>
        <v>77.756485693096892</v>
      </c>
      <c r="AM44" s="22">
        <f t="shared" ca="1" si="25"/>
        <v>118.9730247432953</v>
      </c>
      <c r="AN44" s="22">
        <f ca="1">AVERAGE(OFFSET($A44,0,Fixtures!$D$6,1,3))</f>
        <v>83.561488862424255</v>
      </c>
      <c r="AO44" s="22">
        <f ca="1">AVERAGE(OFFSET($A44,0,Fixtures!$D$6,1,6))</f>
        <v>80.435086318647876</v>
      </c>
      <c r="AP44" s="22">
        <f ca="1">AVERAGE(OFFSET($A44,0,Fixtures!$D$6,1,9))</f>
        <v>86.780134077029558</v>
      </c>
      <c r="AQ44" s="22">
        <f ca="1">AVERAGE(OFFSET($A44,0,Fixtures!$D$6,1,12))</f>
        <v>88.665900551469448</v>
      </c>
      <c r="AR44" s="22">
        <f ca="1">IF(OR(Fixtures!$D$6&lt;=0,Fixtures!$D$6&gt;39),AVERAGE(A44:AM44),AVERAGE(OFFSET($A44,0,Fixtures!$D$6,1,39-Fixtures!$D$6)))</f>
        <v>89.999423143656117</v>
      </c>
    </row>
    <row r="45" spans="1:44" x14ac:dyDescent="0.25">
      <c r="A45" s="30" t="s">
        <v>112</v>
      </c>
      <c r="B45" s="22">
        <f ca="1">MIN(VLOOKUP($A38,$A$2:$AM$12,B$14+1,FALSE),VLOOKUP($A45,$A$2:$AM$12,B$14+1,FALSE))</f>
        <v>75.43865445690632</v>
      </c>
      <c r="C45" s="22">
        <f t="shared" ref="C45:AM45" ca="1" si="26">MIN(VLOOKUP($A38,$A$2:$AM$12,C$14+1,FALSE),VLOOKUP($A45,$A$2:$AM$12,C$14+1,FALSE))</f>
        <v>61.140100996438569</v>
      </c>
      <c r="D45" s="22">
        <f t="shared" ca="1" si="26"/>
        <v>105.56832591893418</v>
      </c>
      <c r="E45" s="22">
        <f t="shared" ca="1" si="26"/>
        <v>129.02795390091956</v>
      </c>
      <c r="F45" s="22">
        <f t="shared" ca="1" si="26"/>
        <v>91.462177172304294</v>
      </c>
      <c r="G45" s="22">
        <f t="shared" ca="1" si="26"/>
        <v>111.78710543281636</v>
      </c>
      <c r="H45" s="22">
        <f t="shared" ca="1" si="26"/>
        <v>81.873244140516775</v>
      </c>
      <c r="I45" s="22">
        <f t="shared" ca="1" si="26"/>
        <v>93.525662680392486</v>
      </c>
      <c r="J45" s="22">
        <f t="shared" ca="1" si="26"/>
        <v>70.307848607219427</v>
      </c>
      <c r="K45" s="22">
        <f t="shared" ca="1" si="26"/>
        <v>93.525662680392486</v>
      </c>
      <c r="L45" s="22">
        <f t="shared" ca="1" si="26"/>
        <v>77.756485693096892</v>
      </c>
      <c r="M45" s="22">
        <f t="shared" ca="1" si="26"/>
        <v>72.197267614892112</v>
      </c>
      <c r="N45" s="22">
        <f t="shared" ca="1" si="26"/>
        <v>94.595624012637415</v>
      </c>
      <c r="O45" s="22">
        <f t="shared" ca="1" si="26"/>
        <v>109.01163198349775</v>
      </c>
      <c r="P45" s="22">
        <f t="shared" ca="1" si="26"/>
        <v>59.070491684911723</v>
      </c>
      <c r="Q45" s="22">
        <f t="shared" ca="1" si="26"/>
        <v>85.931814964379299</v>
      </c>
      <c r="R45" s="22">
        <f t="shared" ca="1" si="26"/>
        <v>81.759552402451959</v>
      </c>
      <c r="S45" s="22">
        <f t="shared" ca="1" si="26"/>
        <v>77.756485693096892</v>
      </c>
      <c r="T45" s="22">
        <f t="shared" ca="1" si="26"/>
        <v>76.520996738502944</v>
      </c>
      <c r="U45" s="22">
        <f t="shared" ca="1" si="26"/>
        <v>102.25627424280572</v>
      </c>
      <c r="V45" s="22">
        <f t="shared" ca="1" si="26"/>
        <v>100.06729839396496</v>
      </c>
      <c r="W45" s="22">
        <f t="shared" ca="1" si="26"/>
        <v>76.520996738502944</v>
      </c>
      <c r="X45" s="22">
        <f t="shared" ca="1" si="26"/>
        <v>85.931814964379299</v>
      </c>
      <c r="Y45" s="22">
        <f t="shared" ca="1" si="26"/>
        <v>83.664224380477393</v>
      </c>
      <c r="Z45" s="22">
        <f t="shared" ca="1" si="26"/>
        <v>74.726790106758259</v>
      </c>
      <c r="AA45" s="22">
        <f t="shared" ca="1" si="26"/>
        <v>71.032704126610952</v>
      </c>
      <c r="AB45" s="22">
        <f t="shared" ca="1" si="26"/>
        <v>83.664224380477393</v>
      </c>
      <c r="AC45" s="22">
        <f t="shared" ca="1" si="26"/>
        <v>99.928341825219064</v>
      </c>
      <c r="AD45" s="22">
        <f t="shared" ca="1" si="26"/>
        <v>70.307848607219427</v>
      </c>
      <c r="AE45" s="22">
        <f t="shared" ca="1" si="26"/>
        <v>61.140100996438569</v>
      </c>
      <c r="AF45" s="22">
        <f t="shared" ca="1" si="26"/>
        <v>115.61687379322352</v>
      </c>
      <c r="AG45" s="22">
        <f t="shared" ca="1" si="26"/>
        <v>59.070491684911723</v>
      </c>
      <c r="AH45" s="22">
        <f t="shared" ca="1" si="26"/>
        <v>95.035704736007318</v>
      </c>
      <c r="AI45" s="22">
        <f t="shared" ca="1" si="26"/>
        <v>89.191335259225426</v>
      </c>
      <c r="AJ45" s="22">
        <f t="shared" ca="1" si="26"/>
        <v>105.56832591893418</v>
      </c>
      <c r="AK45" s="22">
        <f t="shared" ca="1" si="26"/>
        <v>129.02795390091956</v>
      </c>
      <c r="AL45" s="22">
        <f t="shared" ca="1" si="26"/>
        <v>91.462177172304294</v>
      </c>
      <c r="AM45" s="22">
        <f t="shared" ca="1" si="26"/>
        <v>111.78710543281636</v>
      </c>
      <c r="AN45" s="22">
        <f ca="1">AVERAGE(OFFSET($A45,0,Fixtures!$D$6,1,3))</f>
        <v>82.354941132293845</v>
      </c>
      <c r="AO45" s="22">
        <f ca="1">AVERAGE(OFFSET($A45,0,Fixtures!$D$6,1,6))</f>
        <v>81.727059179504337</v>
      </c>
      <c r="AP45" s="22">
        <f ca="1">AVERAGE(OFFSET($A45,0,Fixtures!$D$6,1,9))</f>
        <v>90.713423563242671</v>
      </c>
      <c r="AQ45" s="22">
        <f ca="1">AVERAGE(OFFSET($A45,0,Fixtures!$D$6,1,12))</f>
        <v>91.024159817816553</v>
      </c>
      <c r="AR45" s="22">
        <f ca="1">IF(OR(Fixtures!$D$6&lt;=0,Fixtures!$D$6&gt;39),AVERAGE(A45:AM45),AVERAGE(OFFSET($A45,0,Fixtures!$D$6,1,39-Fixtures!$D$6)))</f>
        <v>92.820791750200044</v>
      </c>
    </row>
    <row r="46" spans="1:44" x14ac:dyDescent="0.25">
      <c r="A46" s="30" t="s">
        <v>10</v>
      </c>
      <c r="B46" s="22">
        <f ca="1">MIN(VLOOKUP($A38,$A$2:$AM$12,B$14+1,FALSE),VLOOKUP($A46,$A$2:$AM$12,B$14+1,FALSE))</f>
        <v>75.43865445690632</v>
      </c>
      <c r="C46" s="22">
        <f t="shared" ref="C46:AM46" ca="1" si="27">MIN(VLOOKUP($A38,$A$2:$AM$12,C$14+1,FALSE),VLOOKUP($A46,$A$2:$AM$12,C$14+1,FALSE))</f>
        <v>99.928341825219064</v>
      </c>
      <c r="D46" s="22">
        <f t="shared" ca="1" si="27"/>
        <v>102.25627424280572</v>
      </c>
      <c r="E46" s="22">
        <f t="shared" ca="1" si="27"/>
        <v>107.02996549267471</v>
      </c>
      <c r="F46" s="22">
        <f t="shared" ca="1" si="27"/>
        <v>92.20279989177439</v>
      </c>
      <c r="G46" s="22">
        <f t="shared" ca="1" si="27"/>
        <v>71.032704126610952</v>
      </c>
      <c r="H46" s="22">
        <f t="shared" ca="1" si="27"/>
        <v>81.873244140516775</v>
      </c>
      <c r="I46" s="22">
        <f t="shared" ca="1" si="27"/>
        <v>101.17671874412297</v>
      </c>
      <c r="J46" s="22">
        <f t="shared" ca="1" si="27"/>
        <v>70.307848607219427</v>
      </c>
      <c r="K46" s="22">
        <f t="shared" ca="1" si="27"/>
        <v>93.525662680392486</v>
      </c>
      <c r="L46" s="22">
        <f t="shared" ca="1" si="27"/>
        <v>107.02996549267471</v>
      </c>
      <c r="M46" s="22">
        <f t="shared" ca="1" si="27"/>
        <v>72.197267614892112</v>
      </c>
      <c r="N46" s="22">
        <f t="shared" ca="1" si="27"/>
        <v>94.595624012637415</v>
      </c>
      <c r="O46" s="22">
        <f t="shared" ca="1" si="27"/>
        <v>76.520996738502944</v>
      </c>
      <c r="P46" s="22">
        <f t="shared" ca="1" si="27"/>
        <v>70.307848607219427</v>
      </c>
      <c r="Q46" s="22">
        <f t="shared" ca="1" si="27"/>
        <v>72.197267614892112</v>
      </c>
      <c r="R46" s="22">
        <f t="shared" ca="1" si="27"/>
        <v>81.873244140516775</v>
      </c>
      <c r="S46" s="22">
        <f t="shared" ca="1" si="27"/>
        <v>77.756485693096892</v>
      </c>
      <c r="T46" s="22">
        <f t="shared" ca="1" si="27"/>
        <v>82.78095169973696</v>
      </c>
      <c r="U46" s="22">
        <f t="shared" ca="1" si="27"/>
        <v>61.140100996438569</v>
      </c>
      <c r="V46" s="22">
        <f t="shared" ca="1" si="27"/>
        <v>89.191335259225426</v>
      </c>
      <c r="W46" s="22">
        <f t="shared" ca="1" si="27"/>
        <v>76.520996738502944</v>
      </c>
      <c r="X46" s="22">
        <f t="shared" ca="1" si="27"/>
        <v>85.931814964379299</v>
      </c>
      <c r="Y46" s="22">
        <f t="shared" ca="1" si="27"/>
        <v>74.726790106758259</v>
      </c>
      <c r="Z46" s="22">
        <f t="shared" ca="1" si="27"/>
        <v>81.759552402451959</v>
      </c>
      <c r="AA46" s="22">
        <f t="shared" ca="1" si="27"/>
        <v>77.756485693096892</v>
      </c>
      <c r="AB46" s="22">
        <f t="shared" ca="1" si="27"/>
        <v>81.759552402451959</v>
      </c>
      <c r="AC46" s="22">
        <f t="shared" ca="1" si="27"/>
        <v>100.06729839396496</v>
      </c>
      <c r="AD46" s="22">
        <f t="shared" ca="1" si="27"/>
        <v>59.070491684911723</v>
      </c>
      <c r="AE46" s="22">
        <f t="shared" ca="1" si="27"/>
        <v>61.140100996438569</v>
      </c>
      <c r="AF46" s="22">
        <f t="shared" ca="1" si="27"/>
        <v>82.78095169973696</v>
      </c>
      <c r="AG46" s="22">
        <f t="shared" ca="1" si="27"/>
        <v>59.070491684911723</v>
      </c>
      <c r="AH46" s="22">
        <f t="shared" ca="1" si="27"/>
        <v>130.81440226882464</v>
      </c>
      <c r="AI46" s="22">
        <f t="shared" ca="1" si="27"/>
        <v>89.191335259225426</v>
      </c>
      <c r="AJ46" s="22">
        <f t="shared" ca="1" si="27"/>
        <v>105.56832591893418</v>
      </c>
      <c r="AK46" s="22">
        <f t="shared" ca="1" si="27"/>
        <v>83.664224380477393</v>
      </c>
      <c r="AL46" s="22">
        <f t="shared" ca="1" si="27"/>
        <v>86.817749488080054</v>
      </c>
      <c r="AM46" s="22">
        <f t="shared" ca="1" si="27"/>
        <v>75.43865445690632</v>
      </c>
      <c r="AN46" s="22">
        <f ca="1">AVERAGE(OFFSET($A46,0,Fixtures!$D$6,1,3))</f>
        <v>67.663848127029084</v>
      </c>
      <c r="AO46" s="22">
        <f ca="1">AVERAGE(OFFSET($A46,0,Fixtures!$D$6,1,6))</f>
        <v>80.344628932341493</v>
      </c>
      <c r="AP46" s="22">
        <f ca="1">AVERAGE(OFFSET($A46,0,Fixtures!$D$6,1,9))</f>
        <v>84.235341486837854</v>
      </c>
      <c r="AQ46" s="22">
        <f ca="1">AVERAGE(OFFSET($A46,0,Fixtures!$D$6,1,12))</f>
        <v>81.797100408151451</v>
      </c>
      <c r="AR46" s="22">
        <f ca="1">IF(OR(Fixtures!$D$6&lt;=0,Fixtures!$D$6&gt;39),AVERAGE(A46:AM46),AVERAGE(OFFSET($A46,0,Fixtures!$D$6,1,39-Fixtures!$D$6)))</f>
        <v>83.355672783844696</v>
      </c>
    </row>
    <row r="47" spans="1:44" x14ac:dyDescent="0.25">
      <c r="A47" s="30" t="s">
        <v>71</v>
      </c>
      <c r="B47" s="22">
        <f ca="1">MIN(VLOOKUP($A38,$A$2:$AM$12,B$14+1,FALSE),VLOOKUP($A47,$A$2:$AM$12,B$14+1,FALSE))</f>
        <v>75.43865445690632</v>
      </c>
      <c r="C47" s="22">
        <f t="shared" ref="C47:AM47" ca="1" si="28">MIN(VLOOKUP($A38,$A$2:$AM$12,C$14+1,FALSE),VLOOKUP($A47,$A$2:$AM$12,C$14+1,FALSE))</f>
        <v>99.928341825219064</v>
      </c>
      <c r="D47" s="22">
        <f t="shared" ca="1" si="28"/>
        <v>81.873244140516775</v>
      </c>
      <c r="E47" s="22">
        <f t="shared" ca="1" si="28"/>
        <v>72.197267614892112</v>
      </c>
      <c r="F47" s="22">
        <f t="shared" ca="1" si="28"/>
        <v>82.78095169973696</v>
      </c>
      <c r="G47" s="22">
        <f t="shared" ca="1" si="28"/>
        <v>111.78710543281636</v>
      </c>
      <c r="H47" s="22">
        <f t="shared" ca="1" si="28"/>
        <v>81.873244140516775</v>
      </c>
      <c r="I47" s="22">
        <f t="shared" si="28"/>
        <v>75.43865445690632</v>
      </c>
      <c r="J47" s="22">
        <f t="shared" ca="1" si="28"/>
        <v>70.307848607219427</v>
      </c>
      <c r="K47" s="22">
        <f t="shared" ca="1" si="28"/>
        <v>71.032704126610952</v>
      </c>
      <c r="L47" s="22">
        <f t="shared" ca="1" si="28"/>
        <v>107.02996549267471</v>
      </c>
      <c r="M47" s="22">
        <f t="shared" ca="1" si="28"/>
        <v>72.197267614892112</v>
      </c>
      <c r="N47" s="22">
        <f t="shared" ca="1" si="28"/>
        <v>77.756485693096892</v>
      </c>
      <c r="O47" s="22">
        <f t="shared" ca="1" si="28"/>
        <v>109.01163198349775</v>
      </c>
      <c r="P47" s="22">
        <f t="shared" ca="1" si="28"/>
        <v>74.726790106758259</v>
      </c>
      <c r="Q47" s="22">
        <f t="shared" ca="1" si="28"/>
        <v>61.140100996438569</v>
      </c>
      <c r="R47" s="22">
        <f t="shared" ca="1" si="28"/>
        <v>138.78095894776501</v>
      </c>
      <c r="S47" s="22">
        <f t="shared" ca="1" si="28"/>
        <v>77.756485693096892</v>
      </c>
      <c r="T47" s="22">
        <f t="shared" si="28"/>
        <v>82.78095169973696</v>
      </c>
      <c r="U47" s="22">
        <f t="shared" ca="1" si="28"/>
        <v>81.759552402451959</v>
      </c>
      <c r="V47" s="22">
        <f t="shared" ca="1" si="28"/>
        <v>94.595624012637415</v>
      </c>
      <c r="W47" s="22">
        <f t="shared" ca="1" si="28"/>
        <v>76.520996738502944</v>
      </c>
      <c r="X47" s="22">
        <f t="shared" ca="1" si="28"/>
        <v>85.931814964379299</v>
      </c>
      <c r="Y47" s="22">
        <f t="shared" ca="1" si="28"/>
        <v>83.664224380477393</v>
      </c>
      <c r="Z47" s="22">
        <f t="shared" ca="1" si="28"/>
        <v>81.759552402451959</v>
      </c>
      <c r="AA47" s="22">
        <f t="shared" ca="1" si="28"/>
        <v>92.20279989177439</v>
      </c>
      <c r="AB47" s="22">
        <f t="shared" ca="1" si="28"/>
        <v>95.035704736007318</v>
      </c>
      <c r="AC47" s="22">
        <f t="shared" ca="1" si="28"/>
        <v>113.54805732089865</v>
      </c>
      <c r="AD47" s="22">
        <f t="shared" ca="1" si="28"/>
        <v>74.726790106758259</v>
      </c>
      <c r="AE47" s="22">
        <f t="shared" ca="1" si="28"/>
        <v>61.140100996438569</v>
      </c>
      <c r="AF47" s="22">
        <f t="shared" ca="1" si="28"/>
        <v>95.035704736007318</v>
      </c>
      <c r="AG47" s="22">
        <f t="shared" ca="1" si="28"/>
        <v>59.070491684911723</v>
      </c>
      <c r="AH47" s="22">
        <f t="shared" ca="1" si="28"/>
        <v>130.81440226882464</v>
      </c>
      <c r="AI47" s="22">
        <f t="shared" ca="1" si="28"/>
        <v>70.307848607219427</v>
      </c>
      <c r="AJ47" s="22">
        <f t="shared" ca="1" si="28"/>
        <v>59.070491684911723</v>
      </c>
      <c r="AK47" s="22">
        <f t="shared" ca="1" si="28"/>
        <v>100.06729839396496</v>
      </c>
      <c r="AL47" s="22">
        <f t="shared" ca="1" si="28"/>
        <v>91.462177172304294</v>
      </c>
      <c r="AM47" s="22">
        <f t="shared" ca="1" si="28"/>
        <v>101.17671874412297</v>
      </c>
      <c r="AN47" s="22">
        <f ca="1">AVERAGE(OFFSET($A47,0,Fixtures!$D$6,1,3))</f>
        <v>76.96753194640138</v>
      </c>
      <c r="AO47" s="22">
        <f ca="1">AVERAGE(OFFSET($A47,0,Fixtures!$D$6,1,6))</f>
        <v>81.849223066693312</v>
      </c>
      <c r="AP47" s="22">
        <f ca="1">AVERAGE(OFFSET($A47,0,Fixtures!$D$6,1,9))</f>
        <v>82.410589516815662</v>
      </c>
      <c r="AQ47" s="22">
        <f ca="1">AVERAGE(OFFSET($A47,0,Fixtures!$D$6,1,12))</f>
        <v>83.474064950713213</v>
      </c>
      <c r="AR47" s="22">
        <f ca="1">IF(OR(Fixtures!$D$6&lt;=0,Fixtures!$D$6&gt;39),AVERAGE(A47:AM47),AVERAGE(OFFSET($A47,0,Fixtures!$D$6,1,39-Fixtures!$D$6)))</f>
        <v>84.287202439546391</v>
      </c>
    </row>
    <row r="48" spans="1:44" x14ac:dyDescent="0.25">
      <c r="A48" s="30" t="s">
        <v>63</v>
      </c>
      <c r="B48" s="22">
        <f>MIN(VLOOKUP($A38,$A$2:$AM$12,B$14+1,FALSE),VLOOKUP($A48,$A$2:$AM$12,B$14+1,FALSE))</f>
        <v>75.43865445690632</v>
      </c>
      <c r="C48" s="22">
        <f t="shared" ref="C48:AM48" ca="1" si="29">MIN(VLOOKUP($A38,$A$2:$AM$12,C$14+1,FALSE),VLOOKUP($A48,$A$2:$AM$12,C$14+1,FALSE))</f>
        <v>99.928341825219064</v>
      </c>
      <c r="D48" s="22">
        <f t="shared" ca="1" si="29"/>
        <v>93.525662680392486</v>
      </c>
      <c r="E48" s="22">
        <f t="shared" ca="1" si="29"/>
        <v>70.307848607219427</v>
      </c>
      <c r="F48" s="22">
        <f t="shared" ca="1" si="29"/>
        <v>97.341565699059785</v>
      </c>
      <c r="G48" s="22">
        <f t="shared" ca="1" si="29"/>
        <v>107.02996549267471</v>
      </c>
      <c r="H48" s="22">
        <f t="shared" ca="1" si="29"/>
        <v>81.873244140516775</v>
      </c>
      <c r="I48" s="22">
        <f t="shared" ca="1" si="29"/>
        <v>61.140100996438569</v>
      </c>
      <c r="J48" s="22">
        <f t="shared" ca="1" si="29"/>
        <v>70.307848607219427</v>
      </c>
      <c r="K48" s="22">
        <f t="shared" ca="1" si="29"/>
        <v>75.43865445690632</v>
      </c>
      <c r="L48" s="22">
        <f t="shared" ca="1" si="29"/>
        <v>59.070491684911723</v>
      </c>
      <c r="M48" s="22">
        <f t="shared" ca="1" si="29"/>
        <v>72.197267614892112</v>
      </c>
      <c r="N48" s="22">
        <f t="shared" ca="1" si="29"/>
        <v>89.191335259225426</v>
      </c>
      <c r="O48" s="22">
        <f t="shared" ca="1" si="29"/>
        <v>109.01163198349775</v>
      </c>
      <c r="P48" s="22">
        <f t="shared" ca="1" si="29"/>
        <v>74.726790106758259</v>
      </c>
      <c r="Q48" s="22">
        <f t="shared" ca="1" si="29"/>
        <v>82.78095169973696</v>
      </c>
      <c r="R48" s="22">
        <f t="shared" ca="1" si="29"/>
        <v>111.78710543281636</v>
      </c>
      <c r="S48" s="22">
        <f t="shared" ca="1" si="29"/>
        <v>77.756485693096892</v>
      </c>
      <c r="T48" s="22">
        <f t="shared" ca="1" si="29"/>
        <v>74.726790106758259</v>
      </c>
      <c r="U48" s="22">
        <f t="shared" ca="1" si="29"/>
        <v>102.25627424280572</v>
      </c>
      <c r="V48" s="22">
        <f t="shared" ca="1" si="29"/>
        <v>71.032704126610952</v>
      </c>
      <c r="W48" s="22">
        <f t="shared" ca="1" si="29"/>
        <v>76.520996738502944</v>
      </c>
      <c r="X48" s="22">
        <f t="shared" ca="1" si="29"/>
        <v>85.931814964379299</v>
      </c>
      <c r="Y48" s="22">
        <f t="shared" ca="1" si="29"/>
        <v>83.664224380477393</v>
      </c>
      <c r="Z48" s="22">
        <f t="shared" ca="1" si="29"/>
        <v>81.759552402451959</v>
      </c>
      <c r="AA48" s="22">
        <f t="shared" si="29"/>
        <v>92.20279989177439</v>
      </c>
      <c r="AB48" s="22">
        <f t="shared" ca="1" si="29"/>
        <v>95.035704736007318</v>
      </c>
      <c r="AC48" s="22">
        <f t="shared" ca="1" si="29"/>
        <v>91.462177172304294</v>
      </c>
      <c r="AD48" s="22">
        <f t="shared" ca="1" si="29"/>
        <v>101.17671874412297</v>
      </c>
      <c r="AE48" s="22">
        <f t="shared" ca="1" si="29"/>
        <v>61.140100996438569</v>
      </c>
      <c r="AF48" s="22">
        <f t="shared" ca="1" si="29"/>
        <v>109.01163198349775</v>
      </c>
      <c r="AG48" s="22">
        <f t="shared" ca="1" si="29"/>
        <v>59.070491684911723</v>
      </c>
      <c r="AH48" s="22">
        <f t="shared" ca="1" si="29"/>
        <v>72.197267614892112</v>
      </c>
      <c r="AI48" s="22">
        <f t="shared" ca="1" si="29"/>
        <v>77.756485693096892</v>
      </c>
      <c r="AJ48" s="22">
        <f t="shared" ca="1" si="29"/>
        <v>85.931814964379299</v>
      </c>
      <c r="AK48" s="22">
        <f t="shared" ca="1" si="29"/>
        <v>76.520996738502944</v>
      </c>
      <c r="AL48" s="22">
        <f t="shared" ca="1" si="29"/>
        <v>91.462177172304294</v>
      </c>
      <c r="AM48" s="22">
        <f t="shared" ca="1" si="29"/>
        <v>81.759552402451959</v>
      </c>
      <c r="AN48" s="22">
        <f ca="1">AVERAGE(OFFSET($A48,0,Fixtures!$D$6,1,3))</f>
        <v>90.442817241353097</v>
      </c>
      <c r="AO48" s="22">
        <f ca="1">AVERAGE(OFFSET($A48,0,Fixtures!$D$6,1,6))</f>
        <v>80.058782786159995</v>
      </c>
      <c r="AP48" s="22">
        <f ca="1">AVERAGE(OFFSET($A48,0,Fixtures!$D$6,1,9))</f>
        <v>81.585298399127396</v>
      </c>
      <c r="AQ48" s="22">
        <f ca="1">AVERAGE(OFFSET($A48,0,Fixtures!$D$6,1,12))</f>
        <v>82.210736501842632</v>
      </c>
      <c r="AR48" s="22">
        <f ca="1">IF(OR(Fixtures!$D$6&lt;=0,Fixtures!$D$6&gt;39),AVERAGE(A48:AM48),AVERAGE(OFFSET($A48,0,Fixtures!$D$6,1,39-Fixtures!$D$6)))</f>
        <v>81.602723799459852</v>
      </c>
    </row>
    <row r="50" spans="1:44" x14ac:dyDescent="0.25">
      <c r="A50" s="31" t="s">
        <v>61</v>
      </c>
      <c r="B50" s="2">
        <v>1</v>
      </c>
      <c r="C50" s="2">
        <v>2</v>
      </c>
      <c r="D50" s="2">
        <v>3</v>
      </c>
      <c r="E50" s="2">
        <v>4</v>
      </c>
      <c r="F50" s="2">
        <v>5</v>
      </c>
      <c r="G50" s="2">
        <v>6</v>
      </c>
      <c r="H50" s="2">
        <v>7</v>
      </c>
      <c r="I50" s="2">
        <v>8</v>
      </c>
      <c r="J50" s="2">
        <v>9</v>
      </c>
      <c r="K50" s="2">
        <v>10</v>
      </c>
      <c r="L50" s="2">
        <v>11</v>
      </c>
      <c r="M50" s="2">
        <v>12</v>
      </c>
      <c r="N50" s="2">
        <v>13</v>
      </c>
      <c r="O50" s="2">
        <v>14</v>
      </c>
      <c r="P50" s="2">
        <v>15</v>
      </c>
      <c r="Q50" s="2">
        <v>16</v>
      </c>
      <c r="R50" s="2">
        <v>17</v>
      </c>
      <c r="S50" s="2">
        <v>18</v>
      </c>
      <c r="T50" s="2">
        <v>19</v>
      </c>
      <c r="U50" s="2">
        <v>20</v>
      </c>
      <c r="V50" s="2">
        <v>21</v>
      </c>
      <c r="W50" s="2">
        <v>22</v>
      </c>
      <c r="X50" s="2">
        <v>23</v>
      </c>
      <c r="Y50" s="2">
        <v>24</v>
      </c>
      <c r="Z50" s="2">
        <v>25</v>
      </c>
      <c r="AA50" s="2">
        <v>26</v>
      </c>
      <c r="AB50" s="2">
        <v>27</v>
      </c>
      <c r="AC50" s="2">
        <v>28</v>
      </c>
      <c r="AD50" s="2">
        <v>29</v>
      </c>
      <c r="AE50" s="2">
        <v>30</v>
      </c>
      <c r="AF50" s="2">
        <v>31</v>
      </c>
      <c r="AG50" s="2">
        <v>32</v>
      </c>
      <c r="AH50" s="2">
        <v>33</v>
      </c>
      <c r="AI50" s="2">
        <v>34</v>
      </c>
      <c r="AJ50" s="2">
        <v>35</v>
      </c>
      <c r="AK50" s="2">
        <v>36</v>
      </c>
      <c r="AL50" s="2">
        <v>37</v>
      </c>
      <c r="AM50" s="2">
        <v>38</v>
      </c>
      <c r="AN50" s="31" t="s">
        <v>56</v>
      </c>
      <c r="AO50" s="31" t="s">
        <v>57</v>
      </c>
      <c r="AP50" s="31" t="s">
        <v>58</v>
      </c>
      <c r="AQ50" s="31" t="s">
        <v>82</v>
      </c>
      <c r="AR50" s="31" t="s">
        <v>59</v>
      </c>
    </row>
    <row r="51" spans="1:44" x14ac:dyDescent="0.25">
      <c r="A51" s="30" t="s">
        <v>111</v>
      </c>
      <c r="B51" s="22">
        <f t="shared" ref="B51:AM51" ca="1" si="30">MIN(VLOOKUP($A50,$A$2:$AM$12,B$14+1,FALSE),VLOOKUP($A51,$A$2:$AM$12,B$14+1,FALSE))</f>
        <v>91.462177172304294</v>
      </c>
      <c r="C51" s="22">
        <f t="shared" ca="1" si="30"/>
        <v>71.032704126610952</v>
      </c>
      <c r="D51" s="22">
        <f t="shared" ca="1" si="30"/>
        <v>97.341565699059785</v>
      </c>
      <c r="E51" s="22">
        <f t="shared" ca="1" si="30"/>
        <v>74.726790106758259</v>
      </c>
      <c r="F51" s="22">
        <f t="shared" ca="1" si="30"/>
        <v>81.873244140516775</v>
      </c>
      <c r="G51" s="22">
        <f t="shared" ca="1" si="30"/>
        <v>70.307848607219427</v>
      </c>
      <c r="H51" s="22">
        <f t="shared" ca="1" si="30"/>
        <v>77.756485693096892</v>
      </c>
      <c r="I51" s="22">
        <f t="shared" ca="1" si="30"/>
        <v>85.931814964379299</v>
      </c>
      <c r="J51" s="22">
        <f t="shared" ca="1" si="30"/>
        <v>83.664224380477393</v>
      </c>
      <c r="K51" s="22">
        <f t="shared" ca="1" si="30"/>
        <v>113.54805732089865</v>
      </c>
      <c r="L51" s="22">
        <f t="shared" ca="1" si="30"/>
        <v>92.20279989177439</v>
      </c>
      <c r="M51" s="22">
        <f t="shared" ca="1" si="30"/>
        <v>81.873244140516775</v>
      </c>
      <c r="N51" s="22">
        <f t="shared" ca="1" si="30"/>
        <v>59.070491684911723</v>
      </c>
      <c r="O51" s="22">
        <f t="shared" ca="1" si="30"/>
        <v>61.140100996438569</v>
      </c>
      <c r="P51" s="22">
        <f t="shared" ca="1" si="30"/>
        <v>138.78095894776501</v>
      </c>
      <c r="Q51" s="22">
        <f t="shared" ca="1" si="30"/>
        <v>105.56832591893418</v>
      </c>
      <c r="R51" s="22">
        <f t="shared" ca="1" si="30"/>
        <v>59.070491684911723</v>
      </c>
      <c r="S51" s="22">
        <f t="shared" ca="1" si="30"/>
        <v>86.817749488080054</v>
      </c>
      <c r="T51" s="22">
        <f t="shared" ca="1" si="30"/>
        <v>70.307848607219427</v>
      </c>
      <c r="U51" s="22">
        <f t="shared" ca="1" si="30"/>
        <v>93.525662680392486</v>
      </c>
      <c r="V51" s="22">
        <f t="shared" ca="1" si="30"/>
        <v>81.759552402451959</v>
      </c>
      <c r="W51" s="22">
        <f t="shared" ca="1" si="30"/>
        <v>138.78095894776501</v>
      </c>
      <c r="X51" s="22">
        <f t="shared" ca="1" si="30"/>
        <v>102.25627424280572</v>
      </c>
      <c r="Y51" s="22">
        <f t="shared" ca="1" si="30"/>
        <v>76.520996738502944</v>
      </c>
      <c r="Z51" s="22">
        <f t="shared" ca="1" si="30"/>
        <v>82.78095169973696</v>
      </c>
      <c r="AA51" s="22">
        <f t="shared" ca="1" si="30"/>
        <v>89.191335259225426</v>
      </c>
      <c r="AB51" s="22">
        <f t="shared" ca="1" si="30"/>
        <v>71.032704126610952</v>
      </c>
      <c r="AC51" s="22">
        <f t="shared" ca="1" si="30"/>
        <v>72.197267614892112</v>
      </c>
      <c r="AD51" s="22">
        <f t="shared" ca="1" si="30"/>
        <v>89.191335259225426</v>
      </c>
      <c r="AE51" s="22">
        <f t="shared" ca="1" si="30"/>
        <v>113.54805732089865</v>
      </c>
      <c r="AF51" s="22">
        <f t="shared" ca="1" si="30"/>
        <v>72.197267614892112</v>
      </c>
      <c r="AG51" s="22">
        <f t="shared" ca="1" si="30"/>
        <v>74.726790106758259</v>
      </c>
      <c r="AH51" s="22">
        <f t="shared" ca="1" si="30"/>
        <v>75.43865445690632</v>
      </c>
      <c r="AI51" s="22">
        <f t="shared" ca="1" si="30"/>
        <v>100.06729839396496</v>
      </c>
      <c r="AJ51" s="22">
        <f t="shared" ca="1" si="30"/>
        <v>61.140100996438569</v>
      </c>
      <c r="AK51" s="22">
        <f t="shared" ca="1" si="30"/>
        <v>94.595624012637415</v>
      </c>
      <c r="AL51" s="22">
        <f t="shared" ca="1" si="30"/>
        <v>82.78095169973696</v>
      </c>
      <c r="AM51" s="22">
        <f t="shared" ca="1" si="30"/>
        <v>83.664224380477393</v>
      </c>
      <c r="AN51" s="22">
        <f ca="1">AVERAGE(OFFSET($A51,0,Fixtures!$D$6,1,3))</f>
        <v>91.645553398338734</v>
      </c>
      <c r="AO51" s="22">
        <f ca="1">AVERAGE(OFFSET($A51,0,Fixtures!$D$6,1,6))</f>
        <v>87.528233858774286</v>
      </c>
      <c r="AP51" s="22">
        <f ca="1">AVERAGE(OFFSET($A51,0,Fixtures!$D$6,1,9))</f>
        <v>84.854008873495403</v>
      </c>
      <c r="AQ51" s="22">
        <f ca="1">AVERAGE(OFFSET($A51,0,Fixtures!$D$6,1,12))</f>
        <v>85.543674291587422</v>
      </c>
      <c r="AR51" s="22">
        <f ca="1">IF(OR(Fixtures!$D$6&lt;=0,Fixtures!$D$6&gt;39),AVERAGE(A51:AM51),AVERAGE(OFFSET($A51,0,Fixtures!$D$6,1,39-Fixtures!$D$6)))</f>
        <v>84.73503042419361</v>
      </c>
    </row>
    <row r="52" spans="1:44" x14ac:dyDescent="0.25">
      <c r="A52" s="30" t="s">
        <v>121</v>
      </c>
      <c r="B52" s="22">
        <f ca="1">MIN(VLOOKUP($A50,$A$2:$AM$12,B$14+1,FALSE),VLOOKUP($A52,$A$2:$AM$12,B$14+1,FALSE))</f>
        <v>91.462177172304294</v>
      </c>
      <c r="C52" s="22">
        <f t="shared" ref="C52:AM52" ca="1" si="31">MIN(VLOOKUP($A50,$A$2:$AM$12,C$14+1,FALSE),VLOOKUP($A52,$A$2:$AM$12,C$14+1,FALSE))</f>
        <v>81.873244140516775</v>
      </c>
      <c r="D52" s="22">
        <f t="shared" ca="1" si="31"/>
        <v>91.462177172304294</v>
      </c>
      <c r="E52" s="22">
        <f t="shared" ca="1" si="31"/>
        <v>125.81362792280754</v>
      </c>
      <c r="F52" s="22">
        <f t="shared" ca="1" si="31"/>
        <v>77.756485693096892</v>
      </c>
      <c r="G52" s="22">
        <f t="shared" ca="1" si="31"/>
        <v>70.307848607219427</v>
      </c>
      <c r="H52" s="22">
        <f t="shared" ca="1" si="31"/>
        <v>99.928341825219064</v>
      </c>
      <c r="I52" s="22">
        <f t="shared" ca="1" si="31"/>
        <v>89.191335259225426</v>
      </c>
      <c r="J52" s="22">
        <f t="shared" ca="1" si="31"/>
        <v>99.928341825219064</v>
      </c>
      <c r="K52" s="22">
        <f t="shared" ca="1" si="31"/>
        <v>97.341565699059785</v>
      </c>
      <c r="L52" s="22">
        <f t="shared" ca="1" si="31"/>
        <v>70.307848607219427</v>
      </c>
      <c r="M52" s="22">
        <f t="shared" ca="1" si="31"/>
        <v>81.873244140516775</v>
      </c>
      <c r="N52" s="22">
        <f t="shared" ca="1" si="31"/>
        <v>93.525662680392486</v>
      </c>
      <c r="O52" s="22">
        <f t="shared" ca="1" si="31"/>
        <v>61.140100996438569</v>
      </c>
      <c r="P52" s="22">
        <f t="shared" si="31"/>
        <v>101.17671874412297</v>
      </c>
      <c r="Q52" s="22">
        <f t="shared" ca="1" si="31"/>
        <v>94.595624012637415</v>
      </c>
      <c r="R52" s="22">
        <f t="shared" ca="1" si="31"/>
        <v>59.070491684911723</v>
      </c>
      <c r="S52" s="22">
        <f t="shared" ca="1" si="31"/>
        <v>75.43865445690632</v>
      </c>
      <c r="T52" s="22">
        <f t="shared" ca="1" si="31"/>
        <v>109.01163198349775</v>
      </c>
      <c r="U52" s="22">
        <f t="shared" ca="1" si="31"/>
        <v>71.032704126610952</v>
      </c>
      <c r="V52" s="22">
        <f t="shared" ca="1" si="31"/>
        <v>81.759552402451959</v>
      </c>
      <c r="W52" s="22">
        <f t="shared" ca="1" si="31"/>
        <v>118.9730247432953</v>
      </c>
      <c r="X52" s="22">
        <f t="shared" ca="1" si="31"/>
        <v>81.759552402451959</v>
      </c>
      <c r="Y52" s="22">
        <f t="shared" ca="1" si="31"/>
        <v>86.817749488080054</v>
      </c>
      <c r="Z52" s="22">
        <f t="shared" ca="1" si="31"/>
        <v>82.78095169973696</v>
      </c>
      <c r="AA52" s="22">
        <f t="shared" ca="1" si="31"/>
        <v>76.520996738502944</v>
      </c>
      <c r="AB52" s="22">
        <f t="shared" ca="1" si="31"/>
        <v>71.032704126610952</v>
      </c>
      <c r="AC52" s="22">
        <f t="shared" ca="1" si="31"/>
        <v>61.140100996438569</v>
      </c>
      <c r="AD52" s="22">
        <f t="shared" ca="1" si="31"/>
        <v>89.191335259225426</v>
      </c>
      <c r="AE52" s="22">
        <f t="shared" si="31"/>
        <v>82.78095169973696</v>
      </c>
      <c r="AF52" s="22">
        <f t="shared" ca="1" si="31"/>
        <v>76.520996738502944</v>
      </c>
      <c r="AG52" s="22">
        <f t="shared" ca="1" si="31"/>
        <v>74.726790106758259</v>
      </c>
      <c r="AH52" s="22">
        <f t="shared" ca="1" si="31"/>
        <v>75.43865445690632</v>
      </c>
      <c r="AI52" s="22">
        <f t="shared" ca="1" si="31"/>
        <v>100.06729839396496</v>
      </c>
      <c r="AJ52" s="22">
        <f t="shared" ca="1" si="31"/>
        <v>152.87477153608495</v>
      </c>
      <c r="AK52" s="22">
        <f t="shared" ca="1" si="31"/>
        <v>94.595624012637415</v>
      </c>
      <c r="AL52" s="22">
        <f t="shared" ca="1" si="31"/>
        <v>59.070491684911723</v>
      </c>
      <c r="AM52" s="22">
        <f t="shared" ca="1" si="31"/>
        <v>83.664224380477393</v>
      </c>
      <c r="AN52" s="22">
        <f ca="1">AVERAGE(OFFSET($A52,0,Fixtures!$D$6,1,3))</f>
        <v>82.831094565821786</v>
      </c>
      <c r="AO52" s="22">
        <f ca="1">AVERAGE(OFFSET($A52,0,Fixtures!$D$6,1,6))</f>
        <v>83.121004442515812</v>
      </c>
      <c r="AP52" s="22">
        <f ca="1">AVERAGE(OFFSET($A52,0,Fixtures!$D$6,1,9))</f>
        <v>89.47410154319212</v>
      </c>
      <c r="AQ52" s="22">
        <f ca="1">AVERAGE(OFFSET($A52,0,Fixtures!$D$6,1,12))</f>
        <v>87.906936439795345</v>
      </c>
      <c r="AR52" s="22">
        <f ca="1">IF(OR(Fixtures!$D$6&lt;=0,Fixtures!$D$6&gt;39),AVERAGE(A52:AM52),AVERAGE(OFFSET($A52,0,Fixtures!$D$6,1,39-Fixtures!$D$6)))</f>
        <v>88.893113826920654</v>
      </c>
    </row>
    <row r="53" spans="1:44" x14ac:dyDescent="0.25">
      <c r="A53" s="30" t="s">
        <v>73</v>
      </c>
      <c r="B53" s="22">
        <f ca="1">MIN(VLOOKUP($A50,$A$2:$AM$12,B$14+1,FALSE),VLOOKUP($A53,$A$2:$AM$12,B$14+1,FALSE))</f>
        <v>75.43865445690632</v>
      </c>
      <c r="C53" s="22">
        <f t="shared" ref="C53:AM53" si="32">MIN(VLOOKUP($A50,$A$2:$AM$12,C$14+1,FALSE),VLOOKUP($A53,$A$2:$AM$12,C$14+1,FALSE))</f>
        <v>99.928341825219064</v>
      </c>
      <c r="D53" s="22">
        <f t="shared" ca="1" si="32"/>
        <v>115.61687379322352</v>
      </c>
      <c r="E53" s="22">
        <f t="shared" ca="1" si="32"/>
        <v>125.81362792280754</v>
      </c>
      <c r="F53" s="22">
        <f t="shared" ca="1" si="32"/>
        <v>97.341565699059785</v>
      </c>
      <c r="G53" s="22">
        <f t="shared" ca="1" si="32"/>
        <v>70.307848607219427</v>
      </c>
      <c r="H53" s="22">
        <f t="shared" ca="1" si="32"/>
        <v>81.873244140516775</v>
      </c>
      <c r="I53" s="22">
        <f t="shared" ca="1" si="32"/>
        <v>97.341565699059785</v>
      </c>
      <c r="J53" s="22">
        <f t="shared" ca="1" si="32"/>
        <v>70.307848607219427</v>
      </c>
      <c r="K53" s="22">
        <f t="shared" ca="1" si="32"/>
        <v>93.525662680392486</v>
      </c>
      <c r="L53" s="22">
        <f t="shared" ca="1" si="32"/>
        <v>92.20279989177439</v>
      </c>
      <c r="M53" s="22">
        <f t="shared" ca="1" si="32"/>
        <v>72.197267614892112</v>
      </c>
      <c r="N53" s="22">
        <f t="shared" ca="1" si="32"/>
        <v>93.525662680392486</v>
      </c>
      <c r="O53" s="22">
        <f t="shared" ca="1" si="32"/>
        <v>61.140100996438569</v>
      </c>
      <c r="P53" s="22">
        <f t="shared" ca="1" si="32"/>
        <v>74.726790106758259</v>
      </c>
      <c r="Q53" s="22">
        <f t="shared" ca="1" si="32"/>
        <v>109.01163198349775</v>
      </c>
      <c r="R53" s="22">
        <f t="shared" ca="1" si="32"/>
        <v>59.070491684911723</v>
      </c>
      <c r="S53" s="22">
        <f t="shared" ca="1" si="32"/>
        <v>77.756485693096892</v>
      </c>
      <c r="T53" s="22">
        <f t="shared" ca="1" si="32"/>
        <v>82.78095169973696</v>
      </c>
      <c r="U53" s="22">
        <f t="shared" ca="1" si="32"/>
        <v>102.25627424280572</v>
      </c>
      <c r="V53" s="22">
        <f t="shared" ca="1" si="32"/>
        <v>81.759552402451959</v>
      </c>
      <c r="W53" s="22">
        <f t="shared" ca="1" si="32"/>
        <v>76.520996738502944</v>
      </c>
      <c r="X53" s="22">
        <f t="shared" ca="1" si="32"/>
        <v>85.931814964379299</v>
      </c>
      <c r="Y53" s="22">
        <f t="shared" ca="1" si="32"/>
        <v>83.664224380477393</v>
      </c>
      <c r="Z53" s="22">
        <f t="shared" si="32"/>
        <v>81.759552402451959</v>
      </c>
      <c r="AA53" s="22">
        <f t="shared" ca="1" si="32"/>
        <v>92.20279989177439</v>
      </c>
      <c r="AB53" s="22">
        <f t="shared" ca="1" si="32"/>
        <v>71.032704126610952</v>
      </c>
      <c r="AC53" s="22">
        <f t="shared" ca="1" si="32"/>
        <v>72.197267614892112</v>
      </c>
      <c r="AD53" s="22">
        <f t="shared" ca="1" si="32"/>
        <v>89.191335259225426</v>
      </c>
      <c r="AE53" s="22">
        <f t="shared" ca="1" si="32"/>
        <v>61.140100996438569</v>
      </c>
      <c r="AF53" s="22">
        <f t="shared" ca="1" si="32"/>
        <v>76.520996738502944</v>
      </c>
      <c r="AG53" s="22">
        <f t="shared" ca="1" si="32"/>
        <v>59.070491684911723</v>
      </c>
      <c r="AH53" s="22">
        <f t="shared" ca="1" si="32"/>
        <v>75.43865445690632</v>
      </c>
      <c r="AI53" s="22">
        <f t="shared" ca="1" si="32"/>
        <v>89.191335259225426</v>
      </c>
      <c r="AJ53" s="22">
        <f t="shared" ca="1" si="32"/>
        <v>105.56832591893418</v>
      </c>
      <c r="AK53" s="22">
        <f t="shared" ca="1" si="32"/>
        <v>94.595624012637415</v>
      </c>
      <c r="AL53" s="22">
        <f t="shared" ca="1" si="32"/>
        <v>85.931814964379299</v>
      </c>
      <c r="AM53" s="22">
        <f t="shared" ca="1" si="32"/>
        <v>83.664224380477393</v>
      </c>
      <c r="AN53" s="22">
        <f ca="1">AVERAGE(OFFSET($A53,0,Fixtures!$D$6,1,3))</f>
        <v>75.617477664722301</v>
      </c>
      <c r="AO53" s="22">
        <f ca="1">AVERAGE(OFFSET($A53,0,Fixtures!$D$6,1,6))</f>
        <v>75.092152399201723</v>
      </c>
      <c r="AP53" s="22">
        <f ca="1">AVERAGE(OFFSET($A53,0,Fixtures!$D$6,1,9))</f>
        <v>81.849853254573475</v>
      </c>
      <c r="AQ53" s="22">
        <f ca="1">AVERAGE(OFFSET($A53,0,Fixtures!$D$6,1,12))</f>
        <v>80.91854447796355</v>
      </c>
      <c r="AR53" s="22">
        <f ca="1">IF(OR(Fixtures!$D$6&lt;=0,Fixtures!$D$6&gt;39),AVERAGE(A53:AM53),AVERAGE(OFFSET($A53,0,Fixtures!$D$6,1,39-Fixtures!$D$6)))</f>
        <v>82.031290367163862</v>
      </c>
    </row>
    <row r="54" spans="1:44" x14ac:dyDescent="0.25">
      <c r="A54" s="30" t="s">
        <v>53</v>
      </c>
      <c r="B54" s="22">
        <f ca="1">MIN(VLOOKUP($A50,$A$2:$AM$12,B$14+1,FALSE),VLOOKUP($A54,$A$2:$AM$12,B$14+1,FALSE))</f>
        <v>91.462177172304294</v>
      </c>
      <c r="C54" s="22">
        <f t="shared" ref="C54:AM54" si="33">MIN(VLOOKUP($A50,$A$2:$AM$12,C$14+1,FALSE),VLOOKUP($A54,$A$2:$AM$12,C$14+1,FALSE))</f>
        <v>92.20279989177439</v>
      </c>
      <c r="D54" s="22">
        <f t="shared" ca="1" si="33"/>
        <v>115.61687379322352</v>
      </c>
      <c r="E54" s="22">
        <f t="shared" ca="1" si="33"/>
        <v>81.759552402451959</v>
      </c>
      <c r="F54" s="22">
        <f t="shared" ca="1" si="33"/>
        <v>102.25627424280572</v>
      </c>
      <c r="G54" s="22">
        <f t="shared" ca="1" si="33"/>
        <v>70.307848607219427</v>
      </c>
      <c r="H54" s="22">
        <f t="shared" ca="1" si="33"/>
        <v>70.307848607219427</v>
      </c>
      <c r="I54" s="22">
        <f t="shared" ca="1" si="33"/>
        <v>97.341565699059785</v>
      </c>
      <c r="J54" s="22">
        <f t="shared" ca="1" si="33"/>
        <v>129.02795390091956</v>
      </c>
      <c r="K54" s="22">
        <f t="shared" ca="1" si="33"/>
        <v>101.17671874412297</v>
      </c>
      <c r="L54" s="22">
        <f t="shared" ca="1" si="33"/>
        <v>92.20279989177439</v>
      </c>
      <c r="M54" s="22">
        <f t="shared" ca="1" si="33"/>
        <v>81.873244140516775</v>
      </c>
      <c r="N54" s="22">
        <f t="shared" ca="1" si="33"/>
        <v>93.525662680392486</v>
      </c>
      <c r="O54" s="22">
        <f t="shared" ca="1" si="33"/>
        <v>61.140100996438569</v>
      </c>
      <c r="P54" s="22">
        <f t="shared" ca="1" si="33"/>
        <v>71.032704126610952</v>
      </c>
      <c r="Q54" s="22">
        <f t="shared" ca="1" si="33"/>
        <v>93.525662680392486</v>
      </c>
      <c r="R54" s="22">
        <f t="shared" ca="1" si="33"/>
        <v>59.070491684911723</v>
      </c>
      <c r="S54" s="22">
        <f t="shared" ca="1" si="33"/>
        <v>72.197267614892112</v>
      </c>
      <c r="T54" s="22">
        <f t="shared" ca="1" si="33"/>
        <v>81.873244140516775</v>
      </c>
      <c r="U54" s="22">
        <f t="shared" ca="1" si="33"/>
        <v>107.02996549267471</v>
      </c>
      <c r="V54" s="22">
        <f t="shared" ca="1" si="33"/>
        <v>81.759552402451959</v>
      </c>
      <c r="W54" s="22">
        <f t="shared" ca="1" si="33"/>
        <v>82.78095169973696</v>
      </c>
      <c r="X54" s="22">
        <f t="shared" ca="1" si="33"/>
        <v>105.56832591893418</v>
      </c>
      <c r="Y54" s="22">
        <f t="shared" ca="1" si="33"/>
        <v>91.462177172304294</v>
      </c>
      <c r="Z54" s="22">
        <f t="shared" si="33"/>
        <v>75.43865445690632</v>
      </c>
      <c r="AA54" s="22">
        <f t="shared" ca="1" si="33"/>
        <v>111.78710543281636</v>
      </c>
      <c r="AB54" s="22">
        <f t="shared" ca="1" si="33"/>
        <v>59.070491684911723</v>
      </c>
      <c r="AC54" s="22">
        <f t="shared" ca="1" si="33"/>
        <v>72.197267614892112</v>
      </c>
      <c r="AD54" s="22">
        <f t="shared" ca="1" si="33"/>
        <v>76.520996738502944</v>
      </c>
      <c r="AE54" s="22">
        <f t="shared" ca="1" si="33"/>
        <v>86.817749488080054</v>
      </c>
      <c r="AF54" s="22">
        <f t="shared" ca="1" si="33"/>
        <v>76.520996738502944</v>
      </c>
      <c r="AG54" s="22">
        <f t="shared" ca="1" si="33"/>
        <v>74.726790106758259</v>
      </c>
      <c r="AH54" s="22">
        <f t="shared" ca="1" si="33"/>
        <v>75.43865445690632</v>
      </c>
      <c r="AI54" s="22">
        <f t="shared" ca="1" si="33"/>
        <v>100.06729839396496</v>
      </c>
      <c r="AJ54" s="22">
        <f t="shared" ca="1" si="33"/>
        <v>99.928341825219064</v>
      </c>
      <c r="AK54" s="22">
        <f t="shared" ca="1" si="33"/>
        <v>94.595624012637415</v>
      </c>
      <c r="AL54" s="22">
        <f t="shared" ca="1" si="33"/>
        <v>85.931814964379299</v>
      </c>
      <c r="AM54" s="22">
        <f t="shared" ca="1" si="33"/>
        <v>83.664224380477393</v>
      </c>
      <c r="AN54" s="22">
        <f ca="1">AVERAGE(OFFSET($A54,0,Fixtures!$D$6,1,3))</f>
        <v>79.953247655028648</v>
      </c>
      <c r="AO54" s="22">
        <f ca="1">AVERAGE(OFFSET($A54,0,Fixtures!$D$6,1,6))</f>
        <v>81.682080987119249</v>
      </c>
      <c r="AP54" s="22">
        <f ca="1">AVERAGE(OFFSET($A54,0,Fixtures!$D$6,1,9))</f>
        <v>85.616474080550134</v>
      </c>
      <c r="AQ54" s="22">
        <f ca="1">AVERAGE(OFFSET($A54,0,Fixtures!$D$6,1,12))</f>
        <v>84.653984978964715</v>
      </c>
      <c r="AR54" s="22">
        <f ca="1">IF(OR(Fixtures!$D$6&lt;=0,Fixtures!$D$6&gt;39),AVERAGE(A54:AM54),AVERAGE(OFFSET($A54,0,Fixtures!$D$6,1,39-Fixtures!$D$6)))</f>
        <v>85.42124911054286</v>
      </c>
    </row>
    <row r="55" spans="1:44" x14ac:dyDescent="0.25">
      <c r="A55" s="30" t="s">
        <v>2</v>
      </c>
      <c r="B55" s="22">
        <f ca="1">MIN(VLOOKUP($A50,$A$2:$AM$12,B$14+1,FALSE),VLOOKUP($A55,$A$2:$AM$12,B$14+1,FALSE))</f>
        <v>82.78095169973696</v>
      </c>
      <c r="C55" s="22">
        <f t="shared" ref="C55:AM55" ca="1" si="34">MIN(VLOOKUP($A50,$A$2:$AM$12,C$14+1,FALSE),VLOOKUP($A55,$A$2:$AM$12,C$14+1,FALSE))</f>
        <v>85.931814964379299</v>
      </c>
      <c r="D55" s="22">
        <f t="shared" ca="1" si="34"/>
        <v>109.01163198349775</v>
      </c>
      <c r="E55" s="22">
        <f t="shared" ca="1" si="34"/>
        <v>76.520996738502944</v>
      </c>
      <c r="F55" s="22">
        <f t="shared" ca="1" si="34"/>
        <v>102.25627424280572</v>
      </c>
      <c r="G55" s="22">
        <f t="shared" ca="1" si="34"/>
        <v>70.307848607219427</v>
      </c>
      <c r="H55" s="22">
        <f t="shared" ca="1" si="34"/>
        <v>99.928341825219064</v>
      </c>
      <c r="I55" s="22">
        <f t="shared" ca="1" si="34"/>
        <v>97.341565699059785</v>
      </c>
      <c r="J55" s="22">
        <f t="shared" ca="1" si="34"/>
        <v>129.02795390091956</v>
      </c>
      <c r="K55" s="22">
        <f t="shared" ca="1" si="34"/>
        <v>94.595624012637415</v>
      </c>
      <c r="L55" s="22">
        <f t="shared" ca="1" si="34"/>
        <v>92.20279989177439</v>
      </c>
      <c r="M55" s="22">
        <f t="shared" ca="1" si="34"/>
        <v>71.032704126610952</v>
      </c>
      <c r="N55" s="22">
        <f t="shared" ca="1" si="34"/>
        <v>93.525662680392486</v>
      </c>
      <c r="O55" s="22">
        <f t="shared" ca="1" si="34"/>
        <v>61.140100996438569</v>
      </c>
      <c r="P55" s="22">
        <f t="shared" si="34"/>
        <v>92.20279989177439</v>
      </c>
      <c r="Q55" s="22">
        <f t="shared" ca="1" si="34"/>
        <v>91.462177172304294</v>
      </c>
      <c r="R55" s="22">
        <f t="shared" ca="1" si="34"/>
        <v>59.070491684911723</v>
      </c>
      <c r="S55" s="22">
        <f t="shared" ca="1" si="34"/>
        <v>61.140100996438569</v>
      </c>
      <c r="T55" s="22">
        <f t="shared" ca="1" si="34"/>
        <v>118.9730247432953</v>
      </c>
      <c r="U55" s="22">
        <f t="shared" ca="1" si="34"/>
        <v>97.341565699059785</v>
      </c>
      <c r="V55" s="22">
        <f t="shared" ca="1" si="34"/>
        <v>81.759552402451959</v>
      </c>
      <c r="W55" s="22">
        <f t="shared" ca="1" si="34"/>
        <v>115.61687379322352</v>
      </c>
      <c r="X55" s="22">
        <f t="shared" ca="1" si="34"/>
        <v>105.56832591893418</v>
      </c>
      <c r="Y55" s="22">
        <f t="shared" ca="1" si="34"/>
        <v>118.9730247432953</v>
      </c>
      <c r="Z55" s="22">
        <f t="shared" ca="1" si="34"/>
        <v>70.307848607219427</v>
      </c>
      <c r="AA55" s="22">
        <f t="shared" ca="1" si="34"/>
        <v>101.17671874412297</v>
      </c>
      <c r="AB55" s="22">
        <f t="shared" ca="1" si="34"/>
        <v>71.032704126610952</v>
      </c>
      <c r="AC55" s="22">
        <f t="shared" ca="1" si="34"/>
        <v>72.197267614892112</v>
      </c>
      <c r="AD55" s="22">
        <f t="shared" ca="1" si="34"/>
        <v>89.191335259225426</v>
      </c>
      <c r="AE55" s="22">
        <f t="shared" si="34"/>
        <v>75.43865445690632</v>
      </c>
      <c r="AF55" s="22">
        <f t="shared" ca="1" si="34"/>
        <v>76.520996738502944</v>
      </c>
      <c r="AG55" s="22">
        <f t="shared" ca="1" si="34"/>
        <v>74.726790106758259</v>
      </c>
      <c r="AH55" s="22">
        <f t="shared" ca="1" si="34"/>
        <v>75.43865445690632</v>
      </c>
      <c r="AI55" s="22">
        <f t="shared" ca="1" si="34"/>
        <v>100.06729839396496</v>
      </c>
      <c r="AJ55" s="22">
        <f t="shared" ca="1" si="34"/>
        <v>93.525662680392486</v>
      </c>
      <c r="AK55" s="22">
        <f t="shared" ca="1" si="34"/>
        <v>89.191335259225426</v>
      </c>
      <c r="AL55" s="22">
        <f t="shared" ca="1" si="34"/>
        <v>85.931814964379299</v>
      </c>
      <c r="AM55" s="22">
        <f t="shared" ca="1" si="34"/>
        <v>83.664224380477393</v>
      </c>
      <c r="AN55" s="22">
        <f ca="1">AVERAGE(OFFSET($A55,0,Fixtures!$D$6,1,3))</f>
        <v>80.383662151544897</v>
      </c>
      <c r="AO55" s="22">
        <f ca="1">AVERAGE(OFFSET($A55,0,Fixtures!$D$6,1,6))</f>
        <v>81.89728823537736</v>
      </c>
      <c r="AP55" s="22">
        <f ca="1">AVERAGE(OFFSET($A55,0,Fixtures!$D$6,1,9))</f>
        <v>84.448060257362371</v>
      </c>
      <c r="AQ55" s="22">
        <f ca="1">AVERAGE(OFFSET($A55,0,Fixtures!$D$6,1,12))</f>
        <v>83.831476423638421</v>
      </c>
      <c r="AR55" s="22">
        <f ca="1">IF(OR(Fixtures!$D$6&lt;=0,Fixtures!$D$6&gt;39),AVERAGE(A55:AM55),AVERAGE(OFFSET($A55,0,Fixtures!$D$6,1,39-Fixtures!$D$6)))</f>
        <v>84.369676669673879</v>
      </c>
    </row>
    <row r="56" spans="1:44" x14ac:dyDescent="0.25">
      <c r="A56" s="30" t="s">
        <v>113</v>
      </c>
      <c r="B56" s="22">
        <f ca="1">MIN(VLOOKUP($A50,$A$2:$AM$12,B$14+1,FALSE),VLOOKUP($A56,$A$2:$AM$12,B$14+1,FALSE))</f>
        <v>91.462177172304294</v>
      </c>
      <c r="C56" s="22">
        <f t="shared" ref="C56:AM56" ca="1" si="35">MIN(VLOOKUP($A50,$A$2:$AM$12,C$14+1,FALSE),VLOOKUP($A56,$A$2:$AM$12,C$14+1,FALSE))</f>
        <v>59.070491684911723</v>
      </c>
      <c r="D56" s="22">
        <f t="shared" ca="1" si="35"/>
        <v>113.54805732089865</v>
      </c>
      <c r="E56" s="22">
        <f t="shared" ca="1" si="35"/>
        <v>100.06729839396496</v>
      </c>
      <c r="F56" s="22">
        <f t="shared" ca="1" si="35"/>
        <v>102.25627424280572</v>
      </c>
      <c r="G56" s="22">
        <f t="shared" ca="1" si="35"/>
        <v>70.307848607219427</v>
      </c>
      <c r="H56" s="22">
        <f t="shared" ca="1" si="35"/>
        <v>74.726790106758259</v>
      </c>
      <c r="I56" s="22">
        <f t="shared" ca="1" si="35"/>
        <v>81.759552402451959</v>
      </c>
      <c r="J56" s="22">
        <f t="shared" ca="1" si="35"/>
        <v>86.817749488080054</v>
      </c>
      <c r="K56" s="22">
        <f t="shared" ca="1" si="35"/>
        <v>107.02996549267471</v>
      </c>
      <c r="L56" s="22">
        <f t="shared" ca="1" si="35"/>
        <v>92.20279989177439</v>
      </c>
      <c r="M56" s="22">
        <f t="shared" ca="1" si="35"/>
        <v>76.520996738502944</v>
      </c>
      <c r="N56" s="22">
        <f t="shared" ca="1" si="35"/>
        <v>93.525662680392486</v>
      </c>
      <c r="O56" s="22">
        <f t="shared" ca="1" si="35"/>
        <v>61.140100996438569</v>
      </c>
      <c r="P56" s="22">
        <f t="shared" ca="1" si="35"/>
        <v>111.78710543281636</v>
      </c>
      <c r="Q56" s="22">
        <f t="shared" ca="1" si="35"/>
        <v>75.43865445690632</v>
      </c>
      <c r="R56" s="22">
        <f t="shared" ca="1" si="35"/>
        <v>59.070491684911723</v>
      </c>
      <c r="S56" s="22">
        <f t="shared" ca="1" si="35"/>
        <v>86.817749488080054</v>
      </c>
      <c r="T56" s="22">
        <f t="shared" ca="1" si="35"/>
        <v>99.928341825219064</v>
      </c>
      <c r="U56" s="22">
        <f t="shared" ca="1" si="35"/>
        <v>89.191335259225426</v>
      </c>
      <c r="V56" s="22">
        <f t="shared" ca="1" si="35"/>
        <v>61.140100996438569</v>
      </c>
      <c r="W56" s="22">
        <f t="shared" ca="1" si="35"/>
        <v>130.81440226882464</v>
      </c>
      <c r="X56" s="22">
        <f t="shared" ca="1" si="35"/>
        <v>71.032704126610952</v>
      </c>
      <c r="Y56" s="22">
        <f t="shared" ca="1" si="35"/>
        <v>109.01163198349775</v>
      </c>
      <c r="Z56" s="22">
        <f t="shared" ca="1" si="35"/>
        <v>72.197267614892112</v>
      </c>
      <c r="AA56" s="22">
        <f t="shared" ca="1" si="35"/>
        <v>111.78710543281636</v>
      </c>
      <c r="AB56" s="22">
        <f t="shared" ca="1" si="35"/>
        <v>71.032704126610952</v>
      </c>
      <c r="AC56" s="22">
        <f t="shared" ca="1" si="35"/>
        <v>72.197267614892112</v>
      </c>
      <c r="AD56" s="22">
        <f t="shared" ca="1" si="35"/>
        <v>89.191335259225426</v>
      </c>
      <c r="AE56" s="22">
        <f t="shared" ca="1" si="35"/>
        <v>91.462177172304294</v>
      </c>
      <c r="AF56" s="22">
        <f t="shared" ca="1" si="35"/>
        <v>76.520996738502944</v>
      </c>
      <c r="AG56" s="22">
        <f t="shared" ca="1" si="35"/>
        <v>74.726790106758259</v>
      </c>
      <c r="AH56" s="22">
        <f t="shared" ca="1" si="35"/>
        <v>75.43865445690632</v>
      </c>
      <c r="AI56" s="22">
        <f t="shared" ca="1" si="35"/>
        <v>93.525662680392486</v>
      </c>
      <c r="AJ56" s="22">
        <f t="shared" ca="1" si="35"/>
        <v>81.873244140516775</v>
      </c>
      <c r="AK56" s="22">
        <f t="shared" ca="1" si="35"/>
        <v>94.595624012637415</v>
      </c>
      <c r="AL56" s="22">
        <f t="shared" ca="1" si="35"/>
        <v>77.756485693096892</v>
      </c>
      <c r="AM56" s="22">
        <f t="shared" ca="1" si="35"/>
        <v>83.664224380477393</v>
      </c>
      <c r="AN56" s="22">
        <f ca="1">AVERAGE(OFFSET($A56,0,Fixtures!$D$6,1,3))</f>
        <v>85.724836390010879</v>
      </c>
      <c r="AO56" s="22">
        <f ca="1">AVERAGE(OFFSET($A56,0,Fixtures!$D$6,1,6))</f>
        <v>83.477602735681614</v>
      </c>
      <c r="AP56" s="22">
        <f ca="1">AVERAGE(OFFSET($A56,0,Fixtures!$D$6,1,9))</f>
        <v>83.898996695593425</v>
      </c>
      <c r="AQ56" s="22">
        <f ca="1">AVERAGE(OFFSET($A56,0,Fixtures!$D$6,1,12))</f>
        <v>83.996469480542558</v>
      </c>
      <c r="AR56" s="22">
        <f ca="1">IF(OR(Fixtures!$D$6&lt;=0,Fixtures!$D$6&gt;39),AVERAGE(A56:AM56),AVERAGE(OFFSET($A56,0,Fixtures!$D$6,1,39-Fixtures!$D$6)))</f>
        <v>83.875519464081819</v>
      </c>
    </row>
    <row r="57" spans="1:44" x14ac:dyDescent="0.25">
      <c r="A57" s="30" t="s">
        <v>112</v>
      </c>
      <c r="B57" s="22">
        <f ca="1">MIN(VLOOKUP($A50,$A$2:$AM$12,B$14+1,FALSE),VLOOKUP($A57,$A$2:$AM$12,B$14+1,FALSE))</f>
        <v>86.817749488080054</v>
      </c>
      <c r="C57" s="22">
        <f t="shared" ref="C57:AM57" ca="1" si="36">MIN(VLOOKUP($A50,$A$2:$AM$12,C$14+1,FALSE),VLOOKUP($A57,$A$2:$AM$12,C$14+1,FALSE))</f>
        <v>61.140100996438569</v>
      </c>
      <c r="D57" s="22">
        <f t="shared" ca="1" si="36"/>
        <v>105.56832591893418</v>
      </c>
      <c r="E57" s="22">
        <f t="shared" ca="1" si="36"/>
        <v>125.81362792280754</v>
      </c>
      <c r="F57" s="22">
        <f t="shared" ca="1" si="36"/>
        <v>91.462177172304294</v>
      </c>
      <c r="G57" s="22">
        <f t="shared" ca="1" si="36"/>
        <v>70.307848607219427</v>
      </c>
      <c r="H57" s="22">
        <f t="shared" ca="1" si="36"/>
        <v>99.928341825219064</v>
      </c>
      <c r="I57" s="22">
        <f t="shared" ca="1" si="36"/>
        <v>93.525662680392486</v>
      </c>
      <c r="J57" s="22">
        <f t="shared" ca="1" si="36"/>
        <v>82.78095169973696</v>
      </c>
      <c r="K57" s="22">
        <f t="shared" ca="1" si="36"/>
        <v>100.06729839396496</v>
      </c>
      <c r="L57" s="22">
        <f t="shared" ca="1" si="36"/>
        <v>77.756485693096892</v>
      </c>
      <c r="M57" s="22">
        <f t="shared" ca="1" si="36"/>
        <v>81.873244140516775</v>
      </c>
      <c r="N57" s="22">
        <f t="shared" ca="1" si="36"/>
        <v>93.525662680392486</v>
      </c>
      <c r="O57" s="22">
        <f t="shared" ca="1" si="36"/>
        <v>61.140100996438569</v>
      </c>
      <c r="P57" s="22">
        <f t="shared" ca="1" si="36"/>
        <v>59.070491684911723</v>
      </c>
      <c r="Q57" s="22">
        <f t="shared" ca="1" si="36"/>
        <v>85.931814964379299</v>
      </c>
      <c r="R57" s="22">
        <f t="shared" ca="1" si="36"/>
        <v>59.070491684911723</v>
      </c>
      <c r="S57" s="22">
        <f t="shared" ca="1" si="36"/>
        <v>86.817749488080054</v>
      </c>
      <c r="T57" s="22">
        <f t="shared" ca="1" si="36"/>
        <v>76.520996738502944</v>
      </c>
      <c r="U57" s="22">
        <f t="shared" ca="1" si="36"/>
        <v>107.02996549267471</v>
      </c>
      <c r="V57" s="22">
        <f t="shared" ca="1" si="36"/>
        <v>81.759552402451959</v>
      </c>
      <c r="W57" s="22">
        <f t="shared" ca="1" si="36"/>
        <v>81.873244140516775</v>
      </c>
      <c r="X57" s="22">
        <f t="shared" ca="1" si="36"/>
        <v>101.17671874412297</v>
      </c>
      <c r="Y57" s="22">
        <f t="shared" ca="1" si="36"/>
        <v>130.81440226882464</v>
      </c>
      <c r="Z57" s="22">
        <f t="shared" ca="1" si="36"/>
        <v>74.726790106758259</v>
      </c>
      <c r="AA57" s="22">
        <f t="shared" ca="1" si="36"/>
        <v>71.032704126610952</v>
      </c>
      <c r="AB57" s="22">
        <f t="shared" ca="1" si="36"/>
        <v>71.032704126610952</v>
      </c>
      <c r="AC57" s="22">
        <f t="shared" ca="1" si="36"/>
        <v>72.197267614892112</v>
      </c>
      <c r="AD57" s="22">
        <f t="shared" ca="1" si="36"/>
        <v>70.307848607219427</v>
      </c>
      <c r="AE57" s="22">
        <f t="shared" ca="1" si="36"/>
        <v>72.197267614892112</v>
      </c>
      <c r="AF57" s="22">
        <f t="shared" ca="1" si="36"/>
        <v>76.520996738502944</v>
      </c>
      <c r="AG57" s="22">
        <f t="shared" ca="1" si="36"/>
        <v>74.726790106758259</v>
      </c>
      <c r="AH57" s="22">
        <f t="shared" ca="1" si="36"/>
        <v>75.43865445690632</v>
      </c>
      <c r="AI57" s="22">
        <f t="shared" ca="1" si="36"/>
        <v>94.595624012637415</v>
      </c>
      <c r="AJ57" s="22">
        <f t="shared" ca="1" si="36"/>
        <v>113.54805732089865</v>
      </c>
      <c r="AK57" s="22">
        <f t="shared" ca="1" si="36"/>
        <v>94.595624012637415</v>
      </c>
      <c r="AL57" s="22">
        <f t="shared" ca="1" si="36"/>
        <v>85.931814964379299</v>
      </c>
      <c r="AM57" s="22">
        <f t="shared" ca="1" si="36"/>
        <v>83.664224380477393</v>
      </c>
      <c r="AN57" s="22">
        <f ca="1">AVERAGE(OFFSET($A57,0,Fixtures!$D$6,1,3))</f>
        <v>73.008704320204842</v>
      </c>
      <c r="AO57" s="22">
        <f ca="1">AVERAGE(OFFSET($A57,0,Fixtures!$D$6,1,6))</f>
        <v>77.297863589486084</v>
      </c>
      <c r="AP57" s="22">
        <f ca="1">AVERAGE(OFFSET($A57,0,Fixtures!$D$6,1,9))</f>
        <v>84.2069642038702</v>
      </c>
      <c r="AQ57" s="22">
        <f ca="1">AVERAGE(OFFSET($A57,0,Fixtures!$D$6,1,12))</f>
        <v>82.652789177083349</v>
      </c>
      <c r="AR57" s="22">
        <f ca="1">IF(OR(Fixtures!$D$6&lt;=0,Fixtures!$D$6&gt;39),AVERAGE(A57:AM57),AVERAGE(OFFSET($A57,0,Fixtures!$D$6,1,39-Fixtures!$D$6)))</f>
        <v>84.152690221530932</v>
      </c>
    </row>
    <row r="58" spans="1:44" x14ac:dyDescent="0.25">
      <c r="A58" s="30" t="s">
        <v>10</v>
      </c>
      <c r="B58" s="22">
        <f ca="1">MIN(VLOOKUP($A50,$A$2:$AM$12,B$14+1,FALSE),VLOOKUP($A58,$A$2:$AM$12,B$14+1,FALSE))</f>
        <v>91.462177172304294</v>
      </c>
      <c r="C58" s="22">
        <f t="shared" ref="C58:AM58" ca="1" si="37">MIN(VLOOKUP($A50,$A$2:$AM$12,C$14+1,FALSE),VLOOKUP($A58,$A$2:$AM$12,C$14+1,FALSE))</f>
        <v>101.17671874412297</v>
      </c>
      <c r="D58" s="22">
        <f t="shared" ca="1" si="37"/>
        <v>102.25627424280572</v>
      </c>
      <c r="E58" s="22">
        <f t="shared" ca="1" si="37"/>
        <v>107.02996549267471</v>
      </c>
      <c r="F58" s="22">
        <f t="shared" ca="1" si="37"/>
        <v>92.20279989177439</v>
      </c>
      <c r="G58" s="22">
        <f t="shared" ca="1" si="37"/>
        <v>70.307848607219427</v>
      </c>
      <c r="H58" s="22">
        <f t="shared" ca="1" si="37"/>
        <v>99.928341825219064</v>
      </c>
      <c r="I58" s="22">
        <f t="shared" ca="1" si="37"/>
        <v>97.341565699059785</v>
      </c>
      <c r="J58" s="22">
        <f t="shared" ca="1" si="37"/>
        <v>115.61687379322352</v>
      </c>
      <c r="K58" s="22">
        <f t="shared" ca="1" si="37"/>
        <v>105.56832591893418</v>
      </c>
      <c r="L58" s="22">
        <f t="shared" si="37"/>
        <v>92.20279989177439</v>
      </c>
      <c r="M58" s="22">
        <f t="shared" ca="1" si="37"/>
        <v>81.873244140516775</v>
      </c>
      <c r="N58" s="22">
        <f t="shared" ca="1" si="37"/>
        <v>93.525662680392486</v>
      </c>
      <c r="O58" s="22">
        <f t="shared" ca="1" si="37"/>
        <v>61.140100996438569</v>
      </c>
      <c r="P58" s="22">
        <f t="shared" ca="1" si="37"/>
        <v>70.307848607219427</v>
      </c>
      <c r="Q58" s="22">
        <f t="shared" ca="1" si="37"/>
        <v>72.197267614892112</v>
      </c>
      <c r="R58" s="22">
        <f t="shared" ca="1" si="37"/>
        <v>59.070491684911723</v>
      </c>
      <c r="S58" s="22">
        <f t="shared" ca="1" si="37"/>
        <v>86.817749488080054</v>
      </c>
      <c r="T58" s="22">
        <f t="shared" ca="1" si="37"/>
        <v>118.9730247432953</v>
      </c>
      <c r="U58" s="22">
        <f t="shared" ca="1" si="37"/>
        <v>61.140100996438569</v>
      </c>
      <c r="V58" s="22">
        <f t="shared" ca="1" si="37"/>
        <v>81.759552402451959</v>
      </c>
      <c r="W58" s="22">
        <f t="shared" ca="1" si="37"/>
        <v>129.02795390091956</v>
      </c>
      <c r="X58" s="22">
        <f t="shared" ca="1" si="37"/>
        <v>94.595624012637415</v>
      </c>
      <c r="Y58" s="22">
        <f t="shared" ca="1" si="37"/>
        <v>74.726790106758259</v>
      </c>
      <c r="Z58" s="22">
        <f t="shared" ca="1" si="37"/>
        <v>82.78095169973696</v>
      </c>
      <c r="AA58" s="22">
        <f t="shared" ca="1" si="37"/>
        <v>77.756485693096892</v>
      </c>
      <c r="AB58" s="22">
        <f t="shared" ca="1" si="37"/>
        <v>71.032704126610952</v>
      </c>
      <c r="AC58" s="22">
        <f t="shared" ca="1" si="37"/>
        <v>72.197267614892112</v>
      </c>
      <c r="AD58" s="22">
        <f t="shared" ca="1" si="37"/>
        <v>59.070491684911723</v>
      </c>
      <c r="AE58" s="22">
        <f t="shared" ca="1" si="37"/>
        <v>85.931814964379299</v>
      </c>
      <c r="AF58" s="22">
        <f t="shared" ca="1" si="37"/>
        <v>76.520996738502944</v>
      </c>
      <c r="AG58" s="22">
        <f t="shared" ca="1" si="37"/>
        <v>74.726790106758259</v>
      </c>
      <c r="AH58" s="22">
        <f t="shared" si="37"/>
        <v>75.43865445690632</v>
      </c>
      <c r="AI58" s="22">
        <f t="shared" ca="1" si="37"/>
        <v>100.06729839396496</v>
      </c>
      <c r="AJ58" s="22">
        <f t="shared" ca="1" si="37"/>
        <v>130.81440226882464</v>
      </c>
      <c r="AK58" s="22">
        <f t="shared" ca="1" si="37"/>
        <v>83.664224380477393</v>
      </c>
      <c r="AL58" s="22">
        <f t="shared" ca="1" si="37"/>
        <v>85.931814964379299</v>
      </c>
      <c r="AM58" s="22">
        <f t="shared" ca="1" si="37"/>
        <v>75.43865445690632</v>
      </c>
      <c r="AN58" s="22">
        <f ca="1">AVERAGE(OFFSET($A58,0,Fixtures!$D$6,1,3))</f>
        <v>73.841101129264658</v>
      </c>
      <c r="AO58" s="22">
        <f ca="1">AVERAGE(OFFSET($A58,0,Fixtures!$D$6,1,6))</f>
        <v>78.626007724237255</v>
      </c>
      <c r="AP58" s="22">
        <f ca="1">AVERAGE(OFFSET($A58,0,Fixtures!$D$6,1,9))</f>
        <v>85.796276439900538</v>
      </c>
      <c r="AQ58" s="22">
        <f ca="1">AVERAGE(OFFSET($A58,0,Fixtures!$D$6,1,12))</f>
        <v>83.339354272459431</v>
      </c>
      <c r="AR58" s="22">
        <f ca="1">IF(OR(Fixtures!$D$6&lt;=0,Fixtures!$D$6&gt;39),AVERAGE(A58:AM58),AVERAGE(OFFSET($A58,0,Fixtures!$D$6,1,39-Fixtures!$D$6)))</f>
        <v>84.760514241601115</v>
      </c>
    </row>
    <row r="59" spans="1:44" x14ac:dyDescent="0.25">
      <c r="A59" s="30" t="s">
        <v>71</v>
      </c>
      <c r="B59" s="22">
        <f ca="1">MIN(VLOOKUP($A50,$A$2:$AM$12,B$14+1,FALSE),VLOOKUP($A59,$A$2:$AM$12,B$14+1,FALSE))</f>
        <v>83.664224380477393</v>
      </c>
      <c r="C59" s="22">
        <f t="shared" ref="C59:AM59" ca="1" si="38">MIN(VLOOKUP($A50,$A$2:$AM$12,C$14+1,FALSE),VLOOKUP($A59,$A$2:$AM$12,C$14+1,FALSE))</f>
        <v>101.17671874412297</v>
      </c>
      <c r="D59" s="22">
        <f t="shared" ca="1" si="38"/>
        <v>81.873244140516775</v>
      </c>
      <c r="E59" s="22">
        <f t="shared" ca="1" si="38"/>
        <v>72.197267614892112</v>
      </c>
      <c r="F59" s="22">
        <f t="shared" ca="1" si="38"/>
        <v>82.78095169973696</v>
      </c>
      <c r="G59" s="22">
        <f t="shared" ca="1" si="38"/>
        <v>70.307848607219427</v>
      </c>
      <c r="H59" s="22">
        <f t="shared" ca="1" si="38"/>
        <v>99.928341825219064</v>
      </c>
      <c r="I59" s="22">
        <f t="shared" ca="1" si="38"/>
        <v>75.43865445690632</v>
      </c>
      <c r="J59" s="22">
        <f t="shared" ca="1" si="38"/>
        <v>109.01163198349775</v>
      </c>
      <c r="K59" s="22">
        <f t="shared" ca="1" si="38"/>
        <v>71.032704126610952</v>
      </c>
      <c r="L59" s="22">
        <f t="shared" ca="1" si="38"/>
        <v>92.20279989177439</v>
      </c>
      <c r="M59" s="22">
        <f t="shared" ca="1" si="38"/>
        <v>81.873244140516775</v>
      </c>
      <c r="N59" s="22">
        <f t="shared" ca="1" si="38"/>
        <v>77.756485693096892</v>
      </c>
      <c r="O59" s="22">
        <f t="shared" ca="1" si="38"/>
        <v>61.140100996438569</v>
      </c>
      <c r="P59" s="22">
        <f t="shared" ca="1" si="38"/>
        <v>129.02795390091956</v>
      </c>
      <c r="Q59" s="22">
        <f t="shared" ca="1" si="38"/>
        <v>61.140100996438569</v>
      </c>
      <c r="R59" s="22">
        <f t="shared" ca="1" si="38"/>
        <v>59.070491684911723</v>
      </c>
      <c r="S59" s="22">
        <f t="shared" ca="1" si="38"/>
        <v>86.817749488080054</v>
      </c>
      <c r="T59" s="22">
        <f t="shared" ca="1" si="38"/>
        <v>92.20279989177439</v>
      </c>
      <c r="U59" s="22">
        <f t="shared" ca="1" si="38"/>
        <v>81.759552402451959</v>
      </c>
      <c r="V59" s="22">
        <f t="shared" ca="1" si="38"/>
        <v>81.759552402451959</v>
      </c>
      <c r="W59" s="22">
        <f t="shared" ca="1" si="38"/>
        <v>86.817749488080054</v>
      </c>
      <c r="X59" s="22">
        <f t="shared" ca="1" si="38"/>
        <v>89.191335259225426</v>
      </c>
      <c r="Y59" s="22">
        <f t="shared" ca="1" si="38"/>
        <v>99.928341825219064</v>
      </c>
      <c r="Z59" s="22">
        <f t="shared" ca="1" si="38"/>
        <v>82.78095169973696</v>
      </c>
      <c r="AA59" s="22">
        <f t="shared" ca="1" si="38"/>
        <v>102.25627424280572</v>
      </c>
      <c r="AB59" s="22">
        <f t="shared" ca="1" si="38"/>
        <v>71.032704126610952</v>
      </c>
      <c r="AC59" s="22">
        <f t="shared" ca="1" si="38"/>
        <v>72.197267614892112</v>
      </c>
      <c r="AD59" s="22">
        <f t="shared" ca="1" si="38"/>
        <v>74.726790106758259</v>
      </c>
      <c r="AE59" s="22">
        <f t="shared" ca="1" si="38"/>
        <v>105.56832591893418</v>
      </c>
      <c r="AF59" s="22">
        <f t="shared" ca="1" si="38"/>
        <v>76.520996738502944</v>
      </c>
      <c r="AG59" s="22">
        <f t="shared" ca="1" si="38"/>
        <v>74.726790106758259</v>
      </c>
      <c r="AH59" s="22">
        <f t="shared" ca="1" si="38"/>
        <v>75.43865445690632</v>
      </c>
      <c r="AI59" s="22">
        <f t="shared" ca="1" si="38"/>
        <v>70.307848607219427</v>
      </c>
      <c r="AJ59" s="22">
        <f t="shared" ca="1" si="38"/>
        <v>59.070491684911723</v>
      </c>
      <c r="AK59" s="22">
        <f t="shared" ca="1" si="38"/>
        <v>94.595624012637415</v>
      </c>
      <c r="AL59" s="22">
        <f t="shared" ca="1" si="38"/>
        <v>85.931814964379299</v>
      </c>
      <c r="AM59" s="22">
        <f t="shared" ca="1" si="38"/>
        <v>83.664224380477393</v>
      </c>
      <c r="AN59" s="22">
        <f ca="1">AVERAGE(OFFSET($A59,0,Fixtures!$D$6,1,3))</f>
        <v>85.60537092139846</v>
      </c>
      <c r="AO59" s="22">
        <f ca="1">AVERAGE(OFFSET($A59,0,Fixtures!$D$6,1,6))</f>
        <v>79.548234322513224</v>
      </c>
      <c r="AP59" s="22">
        <f ca="1">AVERAGE(OFFSET($A59,0,Fixtures!$D$6,1,9))</f>
        <v>79.65414851077864</v>
      </c>
      <c r="AQ59" s="22">
        <f ca="1">AVERAGE(OFFSET($A59,0,Fixtures!$D$6,1,12))</f>
        <v>80.475430518449741</v>
      </c>
      <c r="AR59" s="22">
        <f ca="1">IF(OR(Fixtures!$D$6&lt;=0,Fixtures!$D$6&gt;39),AVERAGE(A59:AM59),AVERAGE(OFFSET($A59,0,Fixtures!$D$6,1,39-Fixtures!$D$6)))</f>
        <v>80.055156097748522</v>
      </c>
    </row>
    <row r="60" spans="1:44" x14ac:dyDescent="0.25">
      <c r="A60" s="30" t="s">
        <v>63</v>
      </c>
      <c r="B60" s="22">
        <f ca="1">MIN(VLOOKUP($A50,$A$2:$AM$12,B$14+1,FALSE),VLOOKUP($A60,$A$2:$AM$12,B$14+1,FALSE))</f>
        <v>91.462177172304294</v>
      </c>
      <c r="C60" s="22">
        <f t="shared" ref="C60:AM60" ca="1" si="39">MIN(VLOOKUP($A50,$A$2:$AM$12,C$14+1,FALSE),VLOOKUP($A60,$A$2:$AM$12,C$14+1,FALSE))</f>
        <v>101.17671874412297</v>
      </c>
      <c r="D60" s="22">
        <f t="shared" ca="1" si="39"/>
        <v>93.525662680392486</v>
      </c>
      <c r="E60" s="22">
        <f t="shared" ca="1" si="39"/>
        <v>70.307848607219427</v>
      </c>
      <c r="F60" s="22">
        <f t="shared" ca="1" si="39"/>
        <v>99.928341825219064</v>
      </c>
      <c r="G60" s="22">
        <f t="shared" ca="1" si="39"/>
        <v>70.307848607219427</v>
      </c>
      <c r="H60" s="22">
        <f t="shared" ca="1" si="39"/>
        <v>86.817749488080054</v>
      </c>
      <c r="I60" s="22">
        <f t="shared" ca="1" si="39"/>
        <v>61.140100996438569</v>
      </c>
      <c r="J60" s="22">
        <f t="shared" ca="1" si="39"/>
        <v>118.9730247432953</v>
      </c>
      <c r="K60" s="22">
        <f t="shared" ca="1" si="39"/>
        <v>75.43865445690632</v>
      </c>
      <c r="L60" s="22">
        <f t="shared" ca="1" si="39"/>
        <v>59.070491684911723</v>
      </c>
      <c r="M60" s="22">
        <f t="shared" ca="1" si="39"/>
        <v>81.873244140516775</v>
      </c>
      <c r="N60" s="22">
        <f t="shared" ca="1" si="39"/>
        <v>89.191335259225426</v>
      </c>
      <c r="O60" s="22">
        <f t="shared" ca="1" si="39"/>
        <v>61.140100996438569</v>
      </c>
      <c r="P60" s="22">
        <f t="shared" ca="1" si="39"/>
        <v>115.61687379322352</v>
      </c>
      <c r="Q60" s="22">
        <f t="shared" ca="1" si="39"/>
        <v>82.78095169973696</v>
      </c>
      <c r="R60" s="22">
        <f t="shared" ca="1" si="39"/>
        <v>59.070491684911723</v>
      </c>
      <c r="S60" s="22">
        <f t="shared" ca="1" si="39"/>
        <v>86.817749488080054</v>
      </c>
      <c r="T60" s="22">
        <f t="shared" ca="1" si="39"/>
        <v>74.726790106758259</v>
      </c>
      <c r="U60" s="22">
        <f t="shared" ca="1" si="39"/>
        <v>105.56832591893418</v>
      </c>
      <c r="V60" s="22">
        <f t="shared" ca="1" si="39"/>
        <v>71.032704126610952</v>
      </c>
      <c r="W60" s="22">
        <f t="shared" ca="1" si="39"/>
        <v>92.20279989177439</v>
      </c>
      <c r="X60" s="22">
        <f t="shared" ca="1" si="39"/>
        <v>97.341565699059785</v>
      </c>
      <c r="Y60" s="22">
        <f t="shared" ca="1" si="39"/>
        <v>129.02795390091956</v>
      </c>
      <c r="Z60" s="22">
        <f t="shared" ca="1" si="39"/>
        <v>82.78095169973696</v>
      </c>
      <c r="AA60" s="22">
        <f t="shared" ca="1" si="39"/>
        <v>111.78710543281636</v>
      </c>
      <c r="AB60" s="22">
        <f t="shared" ca="1" si="39"/>
        <v>71.032704126610952</v>
      </c>
      <c r="AC60" s="22">
        <f t="shared" ca="1" si="39"/>
        <v>72.197267614892112</v>
      </c>
      <c r="AD60" s="22">
        <f t="shared" ca="1" si="39"/>
        <v>89.191335259225426</v>
      </c>
      <c r="AE60" s="22">
        <f t="shared" ca="1" si="39"/>
        <v>94.595624012637415</v>
      </c>
      <c r="AF60" s="22">
        <f t="shared" ca="1" si="39"/>
        <v>76.520996738502944</v>
      </c>
      <c r="AG60" s="22">
        <f t="shared" ca="1" si="39"/>
        <v>74.726790106758259</v>
      </c>
      <c r="AH60" s="22">
        <f t="shared" ca="1" si="39"/>
        <v>72.197267614892112</v>
      </c>
      <c r="AI60" s="22">
        <f t="shared" ca="1" si="39"/>
        <v>77.756485693096892</v>
      </c>
      <c r="AJ60" s="22">
        <f t="shared" ca="1" si="39"/>
        <v>85.931814964379299</v>
      </c>
      <c r="AK60" s="22">
        <f t="shared" ca="1" si="39"/>
        <v>76.520996738502944</v>
      </c>
      <c r="AL60" s="22">
        <f t="shared" ca="1" si="39"/>
        <v>85.931814964379299</v>
      </c>
      <c r="AM60" s="22">
        <f t="shared" ca="1" si="39"/>
        <v>81.759552402451959</v>
      </c>
      <c r="AN60" s="22">
        <f ca="1">AVERAGE(OFFSET($A60,0,Fixtures!$D$6,1,3))</f>
        <v>86.769318670121933</v>
      </c>
      <c r="AO60" s="22">
        <f ca="1">AVERAGE(OFFSET($A60,0,Fixtures!$D$6,1,6))</f>
        <v>80.83141657085217</v>
      </c>
      <c r="AP60" s="22">
        <f ca="1">AVERAGE(OFFSET($A60,0,Fixtures!$D$6,1,9))</f>
        <v>81.485902899152734</v>
      </c>
      <c r="AQ60" s="22">
        <f ca="1">AVERAGE(OFFSET($A60,0,Fixtures!$D$6,1,12))</f>
        <v>81.894451144650063</v>
      </c>
      <c r="AR60" s="22">
        <f ca="1">IF(OR(Fixtures!$D$6&lt;=0,Fixtures!$D$6&gt;39),AVERAGE(A60:AM60),AVERAGE(OFFSET($A60,0,Fixtures!$D$6,1,39-Fixtures!$D$6)))</f>
        <v>81.513267849482659</v>
      </c>
    </row>
    <row r="62" spans="1:44" x14ac:dyDescent="0.25">
      <c r="A62" s="31" t="s">
        <v>53</v>
      </c>
      <c r="B62" s="2">
        <v>1</v>
      </c>
      <c r="C62" s="2">
        <v>2</v>
      </c>
      <c r="D62" s="2">
        <v>3</v>
      </c>
      <c r="E62" s="2">
        <v>4</v>
      </c>
      <c r="F62" s="2">
        <v>5</v>
      </c>
      <c r="G62" s="2">
        <v>6</v>
      </c>
      <c r="H62" s="2">
        <v>7</v>
      </c>
      <c r="I62" s="2">
        <v>8</v>
      </c>
      <c r="J62" s="2">
        <v>9</v>
      </c>
      <c r="K62" s="2">
        <v>10</v>
      </c>
      <c r="L62" s="2">
        <v>11</v>
      </c>
      <c r="M62" s="2">
        <v>12</v>
      </c>
      <c r="N62" s="2">
        <v>13</v>
      </c>
      <c r="O62" s="2">
        <v>14</v>
      </c>
      <c r="P62" s="2">
        <v>15</v>
      </c>
      <c r="Q62" s="2">
        <v>16</v>
      </c>
      <c r="R62" s="2">
        <v>17</v>
      </c>
      <c r="S62" s="2">
        <v>18</v>
      </c>
      <c r="T62" s="2">
        <v>19</v>
      </c>
      <c r="U62" s="2">
        <v>20</v>
      </c>
      <c r="V62" s="2">
        <v>21</v>
      </c>
      <c r="W62" s="2">
        <v>22</v>
      </c>
      <c r="X62" s="2">
        <v>23</v>
      </c>
      <c r="Y62" s="2">
        <v>24</v>
      </c>
      <c r="Z62" s="2">
        <v>25</v>
      </c>
      <c r="AA62" s="2">
        <v>26</v>
      </c>
      <c r="AB62" s="2">
        <v>27</v>
      </c>
      <c r="AC62" s="2">
        <v>28</v>
      </c>
      <c r="AD62" s="2">
        <v>29</v>
      </c>
      <c r="AE62" s="2">
        <v>30</v>
      </c>
      <c r="AF62" s="2">
        <v>31</v>
      </c>
      <c r="AG62" s="2">
        <v>32</v>
      </c>
      <c r="AH62" s="2">
        <v>33</v>
      </c>
      <c r="AI62" s="2">
        <v>34</v>
      </c>
      <c r="AJ62" s="2">
        <v>35</v>
      </c>
      <c r="AK62" s="2">
        <v>36</v>
      </c>
      <c r="AL62" s="2">
        <v>37</v>
      </c>
      <c r="AM62" s="2">
        <v>38</v>
      </c>
      <c r="AN62" s="31" t="s">
        <v>56</v>
      </c>
      <c r="AO62" s="31" t="s">
        <v>57</v>
      </c>
      <c r="AP62" s="31" t="s">
        <v>58</v>
      </c>
      <c r="AQ62" s="31" t="s">
        <v>82</v>
      </c>
      <c r="AR62" s="31" t="s">
        <v>59</v>
      </c>
    </row>
    <row r="63" spans="1:44" x14ac:dyDescent="0.25">
      <c r="A63" s="30" t="s">
        <v>111</v>
      </c>
      <c r="B63" s="22">
        <f t="shared" ref="B63:AM63" ca="1" si="40">MIN(VLOOKUP($A62,$A$2:$AM$12,B$14+1,FALSE),VLOOKUP($A63,$A$2:$AM$12,B$14+1,FALSE))</f>
        <v>97.341565699059785</v>
      </c>
      <c r="C63" s="22">
        <f t="shared" ca="1" si="40"/>
        <v>71.032704126610952</v>
      </c>
      <c r="D63" s="22">
        <f t="shared" ca="1" si="40"/>
        <v>97.341565699059785</v>
      </c>
      <c r="E63" s="22">
        <f t="shared" ca="1" si="40"/>
        <v>74.726790106758259</v>
      </c>
      <c r="F63" s="22">
        <f t="shared" ca="1" si="40"/>
        <v>81.873244140516775</v>
      </c>
      <c r="G63" s="22">
        <f t="shared" ca="1" si="40"/>
        <v>94.595624012637415</v>
      </c>
      <c r="H63" s="22">
        <f t="shared" ca="1" si="40"/>
        <v>70.307848607219427</v>
      </c>
      <c r="I63" s="22">
        <f t="shared" ca="1" si="40"/>
        <v>85.931814964379299</v>
      </c>
      <c r="J63" s="22">
        <f t="shared" ca="1" si="40"/>
        <v>83.664224380477393</v>
      </c>
      <c r="K63" s="22">
        <f t="shared" si="40"/>
        <v>101.17671874412297</v>
      </c>
      <c r="L63" s="22">
        <f t="shared" ca="1" si="40"/>
        <v>105.56832591893418</v>
      </c>
      <c r="M63" s="22">
        <f t="shared" ca="1" si="40"/>
        <v>115.61687379322352</v>
      </c>
      <c r="N63" s="22">
        <f t="shared" ca="1" si="40"/>
        <v>59.070491684911723</v>
      </c>
      <c r="O63" s="22">
        <f t="shared" ca="1" si="40"/>
        <v>95.035704736007318</v>
      </c>
      <c r="P63" s="22">
        <f t="shared" ca="1" si="40"/>
        <v>71.032704126610952</v>
      </c>
      <c r="Q63" s="22">
        <f t="shared" ca="1" si="40"/>
        <v>93.525662680392486</v>
      </c>
      <c r="R63" s="22">
        <f t="shared" ca="1" si="40"/>
        <v>83.664224380477393</v>
      </c>
      <c r="S63" s="22">
        <f t="shared" ca="1" si="40"/>
        <v>72.197267614892112</v>
      </c>
      <c r="T63" s="22">
        <f t="shared" ca="1" si="40"/>
        <v>70.307848607219427</v>
      </c>
      <c r="U63" s="22">
        <f t="shared" ca="1" si="40"/>
        <v>93.525662680392486</v>
      </c>
      <c r="V63" s="22">
        <f t="shared" ca="1" si="40"/>
        <v>85.931814964379299</v>
      </c>
      <c r="W63" s="22">
        <f t="shared" si="40"/>
        <v>82.78095169973696</v>
      </c>
      <c r="X63" s="22">
        <f t="shared" ca="1" si="40"/>
        <v>102.25627424280572</v>
      </c>
      <c r="Y63" s="22">
        <f t="shared" ca="1" si="40"/>
        <v>76.520996738502944</v>
      </c>
      <c r="Z63" s="22">
        <f t="shared" ca="1" si="40"/>
        <v>75.43865445690632</v>
      </c>
      <c r="AA63" s="22">
        <f t="shared" ca="1" si="40"/>
        <v>89.191335259225426</v>
      </c>
      <c r="AB63" s="22">
        <f t="shared" ca="1" si="40"/>
        <v>59.070491684911723</v>
      </c>
      <c r="AC63" s="22">
        <f t="shared" ca="1" si="40"/>
        <v>75.43865445690632</v>
      </c>
      <c r="AD63" s="22">
        <f t="shared" ca="1" si="40"/>
        <v>76.520996738502944</v>
      </c>
      <c r="AE63" s="22">
        <f t="shared" ca="1" si="40"/>
        <v>86.817749488080054</v>
      </c>
      <c r="AF63" s="22">
        <f t="shared" ca="1" si="40"/>
        <v>72.197267614892112</v>
      </c>
      <c r="AG63" s="22">
        <f t="shared" ca="1" si="40"/>
        <v>77.756485693096892</v>
      </c>
      <c r="AH63" s="22">
        <f t="shared" ca="1" si="40"/>
        <v>129.02795390091956</v>
      </c>
      <c r="AI63" s="22">
        <f t="shared" ca="1" si="40"/>
        <v>107.02996549267471</v>
      </c>
      <c r="AJ63" s="22">
        <f t="shared" ca="1" si="40"/>
        <v>61.140100996438569</v>
      </c>
      <c r="AK63" s="22">
        <f t="shared" ca="1" si="40"/>
        <v>107.02996549267471</v>
      </c>
      <c r="AL63" s="22">
        <f t="shared" ca="1" si="40"/>
        <v>82.78095169973696</v>
      </c>
      <c r="AM63" s="22">
        <f t="shared" ca="1" si="40"/>
        <v>89.191335259225426</v>
      </c>
      <c r="AN63" s="22">
        <f ca="1">AVERAGE(OFFSET($A63,0,Fixtures!$D$6,1,3))</f>
        <v>78.512004613825027</v>
      </c>
      <c r="AO63" s="22">
        <f ca="1">AVERAGE(OFFSET($A63,0,Fixtures!$D$6,1,6))</f>
        <v>91.558403154694375</v>
      </c>
      <c r="AP63" s="22">
        <f ca="1">AVERAGE(OFFSET($A63,0,Fixtures!$D$6,1,9))</f>
        <v>88.922381901890731</v>
      </c>
      <c r="AQ63" s="22">
        <f ca="1">AVERAGE(OFFSET($A63,0,Fixtures!$D$6,1,12))</f>
        <v>88.296931678730118</v>
      </c>
      <c r="AR63" s="22">
        <f ca="1">IF(OR(Fixtures!$D$6&lt;=0,Fixtures!$D$6&gt;39),AVERAGE(A63:AM63),AVERAGE(OFFSET($A63,0,Fixtures!$D$6,1,39-Fixtures!$D$6)))</f>
        <v>88.949277237624202</v>
      </c>
    </row>
    <row r="64" spans="1:44" x14ac:dyDescent="0.25">
      <c r="A64" s="30" t="s">
        <v>121</v>
      </c>
      <c r="B64" s="22">
        <f ca="1">MIN(VLOOKUP($A62,$A$2:$AM$12,B$14+1,FALSE),VLOOKUP($A64,$A$2:$AM$12,B$14+1,FALSE))</f>
        <v>93.525662680392486</v>
      </c>
      <c r="C64" s="22">
        <f t="shared" ref="C64:AM64" ca="1" si="41">MIN(VLOOKUP($A62,$A$2:$AM$12,C$14+1,FALSE),VLOOKUP($A64,$A$2:$AM$12,C$14+1,FALSE))</f>
        <v>81.873244140516775</v>
      </c>
      <c r="D64" s="22">
        <f t="shared" ca="1" si="41"/>
        <v>91.462177172304294</v>
      </c>
      <c r="E64" s="22">
        <f t="shared" si="41"/>
        <v>81.759552402451959</v>
      </c>
      <c r="F64" s="22">
        <f t="shared" ca="1" si="41"/>
        <v>77.756485693096892</v>
      </c>
      <c r="G64" s="22">
        <f t="shared" ca="1" si="41"/>
        <v>72.197267614892112</v>
      </c>
      <c r="H64" s="22">
        <f t="shared" ca="1" si="41"/>
        <v>70.307848607219427</v>
      </c>
      <c r="I64" s="22">
        <f t="shared" ca="1" si="41"/>
        <v>89.191335259225426</v>
      </c>
      <c r="J64" s="22">
        <f t="shared" si="41"/>
        <v>99.928341825219064</v>
      </c>
      <c r="K64" s="22">
        <f t="shared" ca="1" si="41"/>
        <v>97.341565699059785</v>
      </c>
      <c r="L64" s="22">
        <f t="shared" ca="1" si="41"/>
        <v>70.307848607219427</v>
      </c>
      <c r="M64" s="22">
        <f t="shared" ca="1" si="41"/>
        <v>130.81440226882464</v>
      </c>
      <c r="N64" s="22">
        <f t="shared" ca="1" si="41"/>
        <v>105.56832591893418</v>
      </c>
      <c r="O64" s="22">
        <f t="shared" ca="1" si="41"/>
        <v>95.035704736007318</v>
      </c>
      <c r="P64" s="22">
        <f t="shared" ca="1" si="41"/>
        <v>71.032704126610952</v>
      </c>
      <c r="Q64" s="22">
        <f t="shared" ca="1" si="41"/>
        <v>93.525662680392486</v>
      </c>
      <c r="R64" s="22">
        <f t="shared" ca="1" si="41"/>
        <v>74.726790106758259</v>
      </c>
      <c r="S64" s="22">
        <f t="shared" ca="1" si="41"/>
        <v>72.197267614892112</v>
      </c>
      <c r="T64" s="22">
        <f t="shared" ca="1" si="41"/>
        <v>81.873244140516775</v>
      </c>
      <c r="U64" s="22">
        <f t="shared" ca="1" si="41"/>
        <v>71.032704126610952</v>
      </c>
      <c r="V64" s="22">
        <f t="shared" ca="1" si="41"/>
        <v>85.931814964379299</v>
      </c>
      <c r="W64" s="22">
        <f t="shared" ca="1" si="41"/>
        <v>82.78095169973696</v>
      </c>
      <c r="X64" s="22">
        <f t="shared" si="41"/>
        <v>81.759552402451959</v>
      </c>
      <c r="Y64" s="22">
        <f t="shared" ca="1" si="41"/>
        <v>86.817749488080054</v>
      </c>
      <c r="Z64" s="22">
        <f t="shared" ca="1" si="41"/>
        <v>75.43865445690632</v>
      </c>
      <c r="AA64" s="22">
        <f t="shared" ca="1" si="41"/>
        <v>76.520996738502944</v>
      </c>
      <c r="AB64" s="22">
        <f t="shared" ca="1" si="41"/>
        <v>59.070491684911723</v>
      </c>
      <c r="AC64" s="22">
        <f t="shared" ca="1" si="41"/>
        <v>61.140100996438569</v>
      </c>
      <c r="AD64" s="22">
        <f t="shared" ca="1" si="41"/>
        <v>76.520996738502944</v>
      </c>
      <c r="AE64" s="22">
        <f t="shared" ca="1" si="41"/>
        <v>82.78095169973696</v>
      </c>
      <c r="AF64" s="22">
        <f t="shared" ca="1" si="41"/>
        <v>129.02795390091956</v>
      </c>
      <c r="AG64" s="22">
        <f t="shared" ca="1" si="41"/>
        <v>77.756485693096892</v>
      </c>
      <c r="AH64" s="22">
        <f t="shared" ca="1" si="41"/>
        <v>85.931814964379299</v>
      </c>
      <c r="AI64" s="22">
        <f t="shared" ca="1" si="41"/>
        <v>113.54805732089865</v>
      </c>
      <c r="AJ64" s="22">
        <f t="shared" si="41"/>
        <v>99.928341825219064</v>
      </c>
      <c r="AK64" s="22">
        <f t="shared" ca="1" si="41"/>
        <v>107.02996549267471</v>
      </c>
      <c r="AL64" s="22">
        <f t="shared" ca="1" si="41"/>
        <v>59.070491684911723</v>
      </c>
      <c r="AM64" s="22">
        <f t="shared" ca="1" si="41"/>
        <v>89.191335259225426</v>
      </c>
      <c r="AN64" s="22">
        <f ca="1">AVERAGE(OFFSET($A64,0,Fixtures!$D$6,1,3))</f>
        <v>96.109967446386477</v>
      </c>
      <c r="AO64" s="22">
        <f ca="1">AVERAGE(OFFSET($A64,0,Fixtures!$D$6,1,6))</f>
        <v>94.261043386255722</v>
      </c>
      <c r="AP64" s="22">
        <f ca="1">AVERAGE(OFFSET($A64,0,Fixtures!$D$6,1,9))</f>
        <v>92.399451035593316</v>
      </c>
      <c r="AQ64" s="22">
        <f ca="1">AVERAGE(OFFSET($A64,0,Fixtures!$D$6,1,12))</f>
        <v>92.59645045101729</v>
      </c>
      <c r="AR64" s="22">
        <f ca="1">IF(OR(Fixtures!$D$6&lt;=0,Fixtures!$D$6&gt;39),AVERAGE(A64:AM64),AVERAGE(OFFSET($A64,0,Fixtures!$D$6,1,39-Fixtures!$D$6)))</f>
        <v>92.078639457956527</v>
      </c>
    </row>
    <row r="65" spans="1:44" x14ac:dyDescent="0.25">
      <c r="A65" s="30" t="s">
        <v>73</v>
      </c>
      <c r="B65" s="22">
        <f ca="1">MIN(VLOOKUP($A62,$A$2:$AM$12,B$14+1,FALSE),VLOOKUP($A65,$A$2:$AM$12,B$14+1,FALSE))</f>
        <v>75.43865445690632</v>
      </c>
      <c r="C65" s="22">
        <f t="shared" ref="C65:AM65" si="42">MIN(VLOOKUP($A62,$A$2:$AM$12,C$14+1,FALSE),VLOOKUP($A65,$A$2:$AM$12,C$14+1,FALSE))</f>
        <v>92.20279989177439</v>
      </c>
      <c r="D65" s="22">
        <f t="shared" ca="1" si="42"/>
        <v>130.81440226882464</v>
      </c>
      <c r="E65" s="22">
        <f t="shared" ca="1" si="42"/>
        <v>81.759552402451959</v>
      </c>
      <c r="F65" s="22">
        <f t="shared" ca="1" si="42"/>
        <v>97.341565699059785</v>
      </c>
      <c r="G65" s="22">
        <f t="shared" ca="1" si="42"/>
        <v>94.595624012637415</v>
      </c>
      <c r="H65" s="22">
        <f t="shared" ca="1" si="42"/>
        <v>70.307848607219427</v>
      </c>
      <c r="I65" s="22">
        <f t="shared" ca="1" si="42"/>
        <v>100.06729839396496</v>
      </c>
      <c r="J65" s="22">
        <f t="shared" ca="1" si="42"/>
        <v>70.307848607219427</v>
      </c>
      <c r="K65" s="22">
        <f t="shared" ca="1" si="42"/>
        <v>93.525662680392486</v>
      </c>
      <c r="L65" s="22">
        <f t="shared" ca="1" si="42"/>
        <v>105.56832591893418</v>
      </c>
      <c r="M65" s="22">
        <f t="shared" ca="1" si="42"/>
        <v>72.197267614892112</v>
      </c>
      <c r="N65" s="22">
        <f t="shared" ca="1" si="42"/>
        <v>94.595624012637415</v>
      </c>
      <c r="O65" s="22">
        <f t="shared" ca="1" si="42"/>
        <v>95.035704736007318</v>
      </c>
      <c r="P65" s="22">
        <f t="shared" ca="1" si="42"/>
        <v>71.032704126610952</v>
      </c>
      <c r="Q65" s="22">
        <f t="shared" ca="1" si="42"/>
        <v>93.525662680392486</v>
      </c>
      <c r="R65" s="22">
        <f t="shared" ca="1" si="42"/>
        <v>83.664224380477393</v>
      </c>
      <c r="S65" s="22">
        <f t="shared" ca="1" si="42"/>
        <v>72.197267614892112</v>
      </c>
      <c r="T65" s="22">
        <f t="shared" ca="1" si="42"/>
        <v>81.873244140516775</v>
      </c>
      <c r="U65" s="22">
        <f t="shared" ca="1" si="42"/>
        <v>102.25627424280572</v>
      </c>
      <c r="V65" s="22">
        <f t="shared" ca="1" si="42"/>
        <v>85.931814964379299</v>
      </c>
      <c r="W65" s="22">
        <f t="shared" ca="1" si="42"/>
        <v>76.520996738502944</v>
      </c>
      <c r="X65" s="22">
        <f t="shared" ca="1" si="42"/>
        <v>85.931814964379299</v>
      </c>
      <c r="Y65" s="22">
        <f t="shared" ca="1" si="42"/>
        <v>83.664224380477393</v>
      </c>
      <c r="Z65" s="22">
        <f t="shared" si="42"/>
        <v>75.43865445690632</v>
      </c>
      <c r="AA65" s="22">
        <f t="shared" ca="1" si="42"/>
        <v>92.20279989177439</v>
      </c>
      <c r="AB65" s="22">
        <f t="shared" ca="1" si="42"/>
        <v>59.070491684911723</v>
      </c>
      <c r="AC65" s="22">
        <f t="shared" ca="1" si="42"/>
        <v>102.25627424280572</v>
      </c>
      <c r="AD65" s="22">
        <f t="shared" ca="1" si="42"/>
        <v>76.520996738502944</v>
      </c>
      <c r="AE65" s="22">
        <f t="shared" ca="1" si="42"/>
        <v>61.140100996438569</v>
      </c>
      <c r="AF65" s="22">
        <f t="shared" ca="1" si="42"/>
        <v>115.61687379322352</v>
      </c>
      <c r="AG65" s="22">
        <f t="shared" ca="1" si="42"/>
        <v>59.070491684911723</v>
      </c>
      <c r="AH65" s="22">
        <f t="shared" ca="1" si="42"/>
        <v>129.02795390091956</v>
      </c>
      <c r="AI65" s="22">
        <f t="shared" ca="1" si="42"/>
        <v>89.191335259225426</v>
      </c>
      <c r="AJ65" s="22">
        <f t="shared" ca="1" si="42"/>
        <v>99.928341825219064</v>
      </c>
      <c r="AK65" s="22">
        <f t="shared" ca="1" si="42"/>
        <v>107.02996549267471</v>
      </c>
      <c r="AL65" s="22">
        <f t="shared" ca="1" si="42"/>
        <v>91.462177172304294</v>
      </c>
      <c r="AM65" s="22">
        <f t="shared" ca="1" si="42"/>
        <v>89.191335259225426</v>
      </c>
      <c r="AN65" s="22">
        <f ca="1">AVERAGE(OFFSET($A65,0,Fixtures!$D$6,1,3))</f>
        <v>84.425990509388342</v>
      </c>
      <c r="AO65" s="22">
        <f ca="1">AVERAGE(OFFSET($A65,0,Fixtures!$D$6,1,6))</f>
        <v>88.427958728870294</v>
      </c>
      <c r="AP65" s="22">
        <f ca="1">AVERAGE(OFFSET($A65,0,Fixtures!$D$6,1,9))</f>
        <v>92.109804095935544</v>
      </c>
      <c r="AQ65" s="22">
        <f ca="1">AVERAGE(OFFSET($A65,0,Fixtures!$D$6,1,12))</f>
        <v>90.919460113408661</v>
      </c>
      <c r="AR65" s="22">
        <f ca="1">IF(OR(Fixtures!$D$6&lt;=0,Fixtures!$D$6&gt;39),AVERAGE(A65:AM65),AVERAGE(OFFSET($A65,0,Fixtures!$D$6,1,39-Fixtures!$D$6)))</f>
        <v>91.817957212264531</v>
      </c>
    </row>
    <row r="66" spans="1:44" x14ac:dyDescent="0.25">
      <c r="A66" s="30" t="s">
        <v>61</v>
      </c>
      <c r="B66" s="22">
        <f ca="1">MIN(VLOOKUP($A62,$A$2:$AM$12,B$14+1,FALSE),VLOOKUP($A66,$A$2:$AM$12,B$14+1,FALSE))</f>
        <v>91.462177172304294</v>
      </c>
      <c r="C66" s="22">
        <f t="shared" ref="C66:AM66" si="43">MIN(VLOOKUP($A62,$A$2:$AM$12,C$14+1,FALSE),VLOOKUP($A66,$A$2:$AM$12,C$14+1,FALSE))</f>
        <v>92.20279989177439</v>
      </c>
      <c r="D66" s="22">
        <f t="shared" ca="1" si="43"/>
        <v>115.61687379322352</v>
      </c>
      <c r="E66" s="22">
        <f t="shared" ca="1" si="43"/>
        <v>81.759552402451959</v>
      </c>
      <c r="F66" s="22">
        <f t="shared" ca="1" si="43"/>
        <v>102.25627424280572</v>
      </c>
      <c r="G66" s="22">
        <f t="shared" ca="1" si="43"/>
        <v>70.307848607219427</v>
      </c>
      <c r="H66" s="22">
        <f t="shared" ca="1" si="43"/>
        <v>70.307848607219427</v>
      </c>
      <c r="I66" s="22">
        <f t="shared" ca="1" si="43"/>
        <v>97.341565699059785</v>
      </c>
      <c r="J66" s="22">
        <f t="shared" ca="1" si="43"/>
        <v>129.02795390091956</v>
      </c>
      <c r="K66" s="22">
        <f t="shared" ca="1" si="43"/>
        <v>101.17671874412297</v>
      </c>
      <c r="L66" s="22">
        <f t="shared" ca="1" si="43"/>
        <v>92.20279989177439</v>
      </c>
      <c r="M66" s="22">
        <f t="shared" ca="1" si="43"/>
        <v>81.873244140516775</v>
      </c>
      <c r="N66" s="22">
        <f t="shared" ca="1" si="43"/>
        <v>93.525662680392486</v>
      </c>
      <c r="O66" s="22">
        <f t="shared" ca="1" si="43"/>
        <v>61.140100996438569</v>
      </c>
      <c r="P66" s="22">
        <f t="shared" ca="1" si="43"/>
        <v>71.032704126610952</v>
      </c>
      <c r="Q66" s="22">
        <f t="shared" ca="1" si="43"/>
        <v>93.525662680392486</v>
      </c>
      <c r="R66" s="22">
        <f t="shared" ca="1" si="43"/>
        <v>59.070491684911723</v>
      </c>
      <c r="S66" s="22">
        <f t="shared" ca="1" si="43"/>
        <v>72.197267614892112</v>
      </c>
      <c r="T66" s="22">
        <f t="shared" ca="1" si="43"/>
        <v>81.873244140516775</v>
      </c>
      <c r="U66" s="22">
        <f t="shared" ca="1" si="43"/>
        <v>107.02996549267471</v>
      </c>
      <c r="V66" s="22">
        <f t="shared" ca="1" si="43"/>
        <v>81.759552402451959</v>
      </c>
      <c r="W66" s="22">
        <f t="shared" ca="1" si="43"/>
        <v>82.78095169973696</v>
      </c>
      <c r="X66" s="22">
        <f t="shared" ca="1" si="43"/>
        <v>105.56832591893418</v>
      </c>
      <c r="Y66" s="22">
        <f t="shared" ca="1" si="43"/>
        <v>91.462177172304294</v>
      </c>
      <c r="Z66" s="22">
        <f t="shared" si="43"/>
        <v>75.43865445690632</v>
      </c>
      <c r="AA66" s="22">
        <f t="shared" ca="1" si="43"/>
        <v>111.78710543281636</v>
      </c>
      <c r="AB66" s="22">
        <f t="shared" ca="1" si="43"/>
        <v>59.070491684911723</v>
      </c>
      <c r="AC66" s="22">
        <f t="shared" ca="1" si="43"/>
        <v>72.197267614892112</v>
      </c>
      <c r="AD66" s="22">
        <f t="shared" ca="1" si="43"/>
        <v>76.520996738502944</v>
      </c>
      <c r="AE66" s="22">
        <f t="shared" ca="1" si="43"/>
        <v>86.817749488080054</v>
      </c>
      <c r="AF66" s="22">
        <f t="shared" ca="1" si="43"/>
        <v>76.520996738502944</v>
      </c>
      <c r="AG66" s="22">
        <f t="shared" ca="1" si="43"/>
        <v>74.726790106758259</v>
      </c>
      <c r="AH66" s="22">
        <f t="shared" ca="1" si="43"/>
        <v>75.43865445690632</v>
      </c>
      <c r="AI66" s="22">
        <f t="shared" ca="1" si="43"/>
        <v>100.06729839396496</v>
      </c>
      <c r="AJ66" s="22">
        <f t="shared" ca="1" si="43"/>
        <v>99.928341825219064</v>
      </c>
      <c r="AK66" s="22">
        <f t="shared" ca="1" si="43"/>
        <v>94.595624012637415</v>
      </c>
      <c r="AL66" s="22">
        <f t="shared" ca="1" si="43"/>
        <v>85.931814964379299</v>
      </c>
      <c r="AM66" s="22">
        <f t="shared" ca="1" si="43"/>
        <v>83.664224380477393</v>
      </c>
      <c r="AN66" s="22">
        <f ca="1">AVERAGE(OFFSET($A66,0,Fixtures!$D$6,1,3))</f>
        <v>79.953247655028648</v>
      </c>
      <c r="AO66" s="22">
        <f ca="1">AVERAGE(OFFSET($A66,0,Fixtures!$D$6,1,6))</f>
        <v>81.682080987119249</v>
      </c>
      <c r="AP66" s="22">
        <f ca="1">AVERAGE(OFFSET($A66,0,Fixtures!$D$6,1,9))</f>
        <v>85.616474080550134</v>
      </c>
      <c r="AQ66" s="22">
        <f ca="1">AVERAGE(OFFSET($A66,0,Fixtures!$D$6,1,12))</f>
        <v>84.653984978964715</v>
      </c>
      <c r="AR66" s="22">
        <f ca="1">IF(OR(Fixtures!$D$6&lt;=0,Fixtures!$D$6&gt;39),AVERAGE(A66:AM66),AVERAGE(OFFSET($A66,0,Fixtures!$D$6,1,39-Fixtures!$D$6)))</f>
        <v>85.42124911054286</v>
      </c>
    </row>
    <row r="67" spans="1:44" x14ac:dyDescent="0.25">
      <c r="A67" s="30" t="s">
        <v>2</v>
      </c>
      <c r="B67" s="22">
        <f ca="1">MIN(VLOOKUP($A62,$A$2:$AM$12,B$14+1,FALSE),VLOOKUP($A67,$A$2:$AM$12,B$14+1,FALSE))</f>
        <v>82.78095169973696</v>
      </c>
      <c r="C67" s="22">
        <f t="shared" ref="C67:AM67" ca="1" si="44">MIN(VLOOKUP($A62,$A$2:$AM$12,C$14+1,FALSE),VLOOKUP($A67,$A$2:$AM$12,C$14+1,FALSE))</f>
        <v>85.931814964379299</v>
      </c>
      <c r="D67" s="22">
        <f t="shared" ca="1" si="44"/>
        <v>109.01163198349775</v>
      </c>
      <c r="E67" s="22">
        <f t="shared" ca="1" si="44"/>
        <v>76.520996738502944</v>
      </c>
      <c r="F67" s="22">
        <f t="shared" ca="1" si="44"/>
        <v>109.01163198349775</v>
      </c>
      <c r="G67" s="22">
        <f t="shared" ca="1" si="44"/>
        <v>83.664224380477393</v>
      </c>
      <c r="H67" s="22">
        <f t="shared" ca="1" si="44"/>
        <v>70.307848607219427</v>
      </c>
      <c r="I67" s="22">
        <f t="shared" ca="1" si="44"/>
        <v>100.06729839396496</v>
      </c>
      <c r="J67" s="22">
        <f t="shared" ca="1" si="44"/>
        <v>138.78095894776501</v>
      </c>
      <c r="K67" s="22">
        <f t="shared" ca="1" si="44"/>
        <v>94.595624012637415</v>
      </c>
      <c r="L67" s="22">
        <f t="shared" ca="1" si="44"/>
        <v>100.06729839396496</v>
      </c>
      <c r="M67" s="22">
        <f t="shared" ca="1" si="44"/>
        <v>71.032704126610952</v>
      </c>
      <c r="N67" s="22">
        <f t="shared" ca="1" si="44"/>
        <v>99.928341825219064</v>
      </c>
      <c r="O67" s="22">
        <f t="shared" ca="1" si="44"/>
        <v>95.035704736007318</v>
      </c>
      <c r="P67" s="22">
        <f t="shared" ca="1" si="44"/>
        <v>71.032704126610952</v>
      </c>
      <c r="Q67" s="22">
        <f t="shared" ca="1" si="44"/>
        <v>91.462177172304294</v>
      </c>
      <c r="R67" s="22">
        <f t="shared" ca="1" si="44"/>
        <v>83.664224380477393</v>
      </c>
      <c r="S67" s="22">
        <f t="shared" ca="1" si="44"/>
        <v>61.140100996438569</v>
      </c>
      <c r="T67" s="22">
        <f t="shared" ca="1" si="44"/>
        <v>81.873244140516775</v>
      </c>
      <c r="U67" s="22">
        <f t="shared" ca="1" si="44"/>
        <v>97.341565699059785</v>
      </c>
      <c r="V67" s="22">
        <f t="shared" ca="1" si="44"/>
        <v>85.931814964379299</v>
      </c>
      <c r="W67" s="22">
        <f t="shared" ca="1" si="44"/>
        <v>82.78095169973696</v>
      </c>
      <c r="X67" s="22">
        <f t="shared" ca="1" si="44"/>
        <v>113.54805732089865</v>
      </c>
      <c r="Y67" s="22">
        <f t="shared" ca="1" si="44"/>
        <v>91.462177172304294</v>
      </c>
      <c r="Z67" s="22">
        <f t="shared" ca="1" si="44"/>
        <v>70.307848607219427</v>
      </c>
      <c r="AA67" s="22">
        <f t="shared" ca="1" si="44"/>
        <v>101.17671874412297</v>
      </c>
      <c r="AB67" s="22">
        <f t="shared" ca="1" si="44"/>
        <v>59.070491684911723</v>
      </c>
      <c r="AC67" s="22">
        <f t="shared" ca="1" si="44"/>
        <v>77.756485693096892</v>
      </c>
      <c r="AD67" s="22">
        <f t="shared" ca="1" si="44"/>
        <v>76.520996738502944</v>
      </c>
      <c r="AE67" s="22">
        <f t="shared" ca="1" si="44"/>
        <v>75.43865445690632</v>
      </c>
      <c r="AF67" s="22">
        <f t="shared" ca="1" si="44"/>
        <v>81.759552402451959</v>
      </c>
      <c r="AG67" s="22">
        <f t="shared" ca="1" si="44"/>
        <v>77.756485693096892</v>
      </c>
      <c r="AH67" s="22">
        <f t="shared" ca="1" si="44"/>
        <v>81.873244140516775</v>
      </c>
      <c r="AI67" s="22">
        <f t="shared" ca="1" si="44"/>
        <v>113.54805732089865</v>
      </c>
      <c r="AJ67" s="22">
        <f t="shared" ca="1" si="44"/>
        <v>93.525662680392486</v>
      </c>
      <c r="AK67" s="22">
        <f t="shared" ca="1" si="44"/>
        <v>89.191335259225426</v>
      </c>
      <c r="AL67" s="22">
        <f t="shared" ca="1" si="44"/>
        <v>102.25627424280572</v>
      </c>
      <c r="AM67" s="22">
        <f t="shared" ca="1" si="44"/>
        <v>89.191335259225426</v>
      </c>
      <c r="AN67" s="22">
        <f ca="1">AVERAGE(OFFSET($A67,0,Fixtures!$D$6,1,3))</f>
        <v>77.906401199287075</v>
      </c>
      <c r="AO67" s="22">
        <f ca="1">AVERAGE(OFFSET($A67,0,Fixtures!$D$6,1,6))</f>
        <v>84.482831792062257</v>
      </c>
      <c r="AP67" s="22">
        <f ca="1">AVERAGE(OFFSET($A67,0,Fixtures!$D$6,1,9))</f>
        <v>87.985584770533023</v>
      </c>
      <c r="AQ67" s="22">
        <f ca="1">AVERAGE(OFFSET($A67,0,Fixtures!$D$6,1,12))</f>
        <v>86.954235932114329</v>
      </c>
      <c r="AR67" s="22">
        <f ca="1">IF(OR(Fixtures!$D$6&lt;=0,Fixtures!$D$6&gt;39),AVERAGE(A67:AM67),AVERAGE(OFFSET($A67,0,Fixtures!$D$6,1,39-Fixtures!$D$6)))</f>
        <v>88.106159819402265</v>
      </c>
    </row>
    <row r="68" spans="1:44" x14ac:dyDescent="0.25">
      <c r="A68" s="30" t="s">
        <v>113</v>
      </c>
      <c r="B68" s="22">
        <f ca="1">MIN(VLOOKUP($A62,$A$2:$AM$12,B$14+1,FALSE),VLOOKUP($A68,$A$2:$AM$12,B$14+1,FALSE))</f>
        <v>97.341565699059785</v>
      </c>
      <c r="C68" s="22">
        <f t="shared" ref="C68:AM68" ca="1" si="45">MIN(VLOOKUP($A62,$A$2:$AM$12,C$14+1,FALSE),VLOOKUP($A68,$A$2:$AM$12,C$14+1,FALSE))</f>
        <v>59.070491684911723</v>
      </c>
      <c r="D68" s="22">
        <f t="shared" ca="1" si="45"/>
        <v>113.54805732089865</v>
      </c>
      <c r="E68" s="22">
        <f t="shared" ca="1" si="45"/>
        <v>81.759552402451959</v>
      </c>
      <c r="F68" s="22">
        <f t="shared" ca="1" si="45"/>
        <v>109.01163198349775</v>
      </c>
      <c r="G68" s="22">
        <f t="shared" ca="1" si="45"/>
        <v>94.595624012637415</v>
      </c>
      <c r="H68" s="22">
        <f t="shared" ca="1" si="45"/>
        <v>70.307848607219427</v>
      </c>
      <c r="I68" s="22">
        <f t="shared" ca="1" si="45"/>
        <v>81.759552402451959</v>
      </c>
      <c r="J68" s="22">
        <f t="shared" ca="1" si="45"/>
        <v>86.817749488080054</v>
      </c>
      <c r="K68" s="22">
        <f t="shared" ca="1" si="45"/>
        <v>101.17671874412297</v>
      </c>
      <c r="L68" s="22">
        <f t="shared" ca="1" si="45"/>
        <v>102.25627424280572</v>
      </c>
      <c r="M68" s="22">
        <f t="shared" ca="1" si="45"/>
        <v>76.520996738502944</v>
      </c>
      <c r="N68" s="22">
        <f t="shared" ca="1" si="45"/>
        <v>118.9730247432953</v>
      </c>
      <c r="O68" s="22">
        <f t="shared" ca="1" si="45"/>
        <v>82.78095169973696</v>
      </c>
      <c r="P68" s="22">
        <f t="shared" ca="1" si="45"/>
        <v>71.032704126610952</v>
      </c>
      <c r="Q68" s="22">
        <f t="shared" ca="1" si="45"/>
        <v>75.43865445690632</v>
      </c>
      <c r="R68" s="22">
        <f t="shared" ca="1" si="45"/>
        <v>83.664224380477393</v>
      </c>
      <c r="S68" s="22">
        <f t="shared" ca="1" si="45"/>
        <v>72.197267614892112</v>
      </c>
      <c r="T68" s="22">
        <f t="shared" ca="1" si="45"/>
        <v>81.873244140516775</v>
      </c>
      <c r="U68" s="22">
        <f t="shared" ca="1" si="45"/>
        <v>89.191335259225426</v>
      </c>
      <c r="V68" s="22">
        <f t="shared" ca="1" si="45"/>
        <v>61.140100996438569</v>
      </c>
      <c r="W68" s="22">
        <f t="shared" ca="1" si="45"/>
        <v>82.78095169973696</v>
      </c>
      <c r="X68" s="22">
        <f t="shared" ca="1" si="45"/>
        <v>71.032704126610952</v>
      </c>
      <c r="Y68" s="22">
        <f t="shared" ca="1" si="45"/>
        <v>91.462177172304294</v>
      </c>
      <c r="Z68" s="22">
        <f t="shared" ca="1" si="45"/>
        <v>72.197267614892112</v>
      </c>
      <c r="AA68" s="22">
        <f t="shared" ca="1" si="45"/>
        <v>118.9730247432953</v>
      </c>
      <c r="AB68" s="22">
        <f t="shared" ca="1" si="45"/>
        <v>59.070491684911723</v>
      </c>
      <c r="AC68" s="22">
        <f t="shared" ca="1" si="45"/>
        <v>102.25627424280572</v>
      </c>
      <c r="AD68" s="22">
        <f t="shared" ca="1" si="45"/>
        <v>76.520996738502944</v>
      </c>
      <c r="AE68" s="22">
        <f t="shared" ca="1" si="45"/>
        <v>86.817749488080054</v>
      </c>
      <c r="AF68" s="22">
        <f t="shared" ca="1" si="45"/>
        <v>97.341565699059785</v>
      </c>
      <c r="AG68" s="22">
        <f t="shared" ca="1" si="45"/>
        <v>77.756485693096892</v>
      </c>
      <c r="AH68" s="22">
        <f t="shared" ca="1" si="45"/>
        <v>83.664224380477393</v>
      </c>
      <c r="AI68" s="22">
        <f t="shared" ca="1" si="45"/>
        <v>93.525662680392486</v>
      </c>
      <c r="AJ68" s="22">
        <f t="shared" ca="1" si="45"/>
        <v>81.873244140516775</v>
      </c>
      <c r="AK68" s="22">
        <f t="shared" ca="1" si="45"/>
        <v>107.02996549267471</v>
      </c>
      <c r="AL68" s="22">
        <f t="shared" ca="1" si="45"/>
        <v>77.756485693096892</v>
      </c>
      <c r="AM68" s="22">
        <f t="shared" ca="1" si="45"/>
        <v>89.191335259225426</v>
      </c>
      <c r="AN68" s="22">
        <f ca="1">AVERAGE(OFFSET($A68,0,Fixtures!$D$6,1,3))</f>
        <v>86.893437308547604</v>
      </c>
      <c r="AO68" s="22">
        <f ca="1">AVERAGE(OFFSET($A68,0,Fixtures!$D$6,1,6))</f>
        <v>85.937780779934926</v>
      </c>
      <c r="AP68" s="22">
        <f ca="1">AVERAGE(OFFSET($A68,0,Fixtures!$D$6,1,9))</f>
        <v>86.920708889544215</v>
      </c>
      <c r="AQ68" s="22">
        <f ca="1">AVERAGE(OFFSET($A68,0,Fixtures!$D$6,1,12))</f>
        <v>87.025744446133828</v>
      </c>
      <c r="AR68" s="22">
        <f ca="1">IF(OR(Fixtures!$D$6&lt;=0,Fixtures!$D$6&gt;39),AVERAGE(A68:AM68),AVERAGE(OFFSET($A68,0,Fixtures!$D$6,1,39-Fixtures!$D$6)))</f>
        <v>87.147771526512344</v>
      </c>
    </row>
    <row r="69" spans="1:44" x14ac:dyDescent="0.25">
      <c r="A69" s="30" t="s">
        <v>112</v>
      </c>
      <c r="B69" s="22">
        <f ca="1">MIN(VLOOKUP($A62,$A$2:$AM$12,B$14+1,FALSE),VLOOKUP($A69,$A$2:$AM$12,B$14+1,FALSE))</f>
        <v>86.817749488080054</v>
      </c>
      <c r="C69" s="22">
        <f t="shared" ref="C69:AM69" ca="1" si="46">MIN(VLOOKUP($A62,$A$2:$AM$12,C$14+1,FALSE),VLOOKUP($A69,$A$2:$AM$12,C$14+1,FALSE))</f>
        <v>61.140100996438569</v>
      </c>
      <c r="D69" s="22">
        <f t="shared" ca="1" si="46"/>
        <v>105.56832591893418</v>
      </c>
      <c r="E69" s="22">
        <f t="shared" ca="1" si="46"/>
        <v>81.759552402451959</v>
      </c>
      <c r="F69" s="22">
        <f t="shared" ca="1" si="46"/>
        <v>91.462177172304294</v>
      </c>
      <c r="G69" s="22">
        <f t="shared" ca="1" si="46"/>
        <v>94.595624012637415</v>
      </c>
      <c r="H69" s="22">
        <f t="shared" ca="1" si="46"/>
        <v>70.307848607219427</v>
      </c>
      <c r="I69" s="22">
        <f t="shared" ca="1" si="46"/>
        <v>93.525662680392486</v>
      </c>
      <c r="J69" s="22">
        <f t="shared" si="46"/>
        <v>82.78095169973696</v>
      </c>
      <c r="K69" s="22">
        <f t="shared" ca="1" si="46"/>
        <v>100.06729839396496</v>
      </c>
      <c r="L69" s="22">
        <f t="shared" ca="1" si="46"/>
        <v>77.756485693096892</v>
      </c>
      <c r="M69" s="22">
        <f t="shared" ca="1" si="46"/>
        <v>109.01163198349775</v>
      </c>
      <c r="N69" s="22">
        <f t="shared" ca="1" si="46"/>
        <v>107.02996549267471</v>
      </c>
      <c r="O69" s="22">
        <f t="shared" ca="1" si="46"/>
        <v>95.035704736007318</v>
      </c>
      <c r="P69" s="22">
        <f t="shared" ca="1" si="46"/>
        <v>59.070491684911723</v>
      </c>
      <c r="Q69" s="22">
        <f t="shared" ca="1" si="46"/>
        <v>85.931814964379299</v>
      </c>
      <c r="R69" s="22">
        <f t="shared" ca="1" si="46"/>
        <v>81.759552402451959</v>
      </c>
      <c r="S69" s="22">
        <f t="shared" ca="1" si="46"/>
        <v>72.197267614892112</v>
      </c>
      <c r="T69" s="22">
        <f t="shared" ca="1" si="46"/>
        <v>76.520996738502944</v>
      </c>
      <c r="U69" s="22">
        <f t="shared" ca="1" si="46"/>
        <v>111.78710543281636</v>
      </c>
      <c r="V69" s="22">
        <f t="shared" ca="1" si="46"/>
        <v>85.931814964379299</v>
      </c>
      <c r="W69" s="22">
        <f t="shared" ca="1" si="46"/>
        <v>81.873244140516775</v>
      </c>
      <c r="X69" s="22">
        <f t="shared" si="46"/>
        <v>101.17671874412297</v>
      </c>
      <c r="Y69" s="22">
        <f t="shared" ca="1" si="46"/>
        <v>91.462177172304294</v>
      </c>
      <c r="Z69" s="22">
        <f t="shared" ca="1" si="46"/>
        <v>74.726790106758259</v>
      </c>
      <c r="AA69" s="22">
        <f t="shared" ca="1" si="46"/>
        <v>71.032704126610952</v>
      </c>
      <c r="AB69" s="22">
        <f t="shared" ca="1" si="46"/>
        <v>59.070491684911723</v>
      </c>
      <c r="AC69" s="22">
        <f t="shared" ca="1" si="46"/>
        <v>99.928341825219064</v>
      </c>
      <c r="AD69" s="22">
        <f t="shared" ca="1" si="46"/>
        <v>70.307848607219427</v>
      </c>
      <c r="AE69" s="22">
        <f t="shared" ca="1" si="46"/>
        <v>72.197267614892112</v>
      </c>
      <c r="AF69" s="22">
        <f t="shared" ca="1" si="46"/>
        <v>130.81440226882464</v>
      </c>
      <c r="AG69" s="22">
        <f t="shared" ca="1" si="46"/>
        <v>77.756485693096892</v>
      </c>
      <c r="AH69" s="22">
        <f t="shared" ca="1" si="46"/>
        <v>95.035704736007318</v>
      </c>
      <c r="AI69" s="22">
        <f t="shared" ca="1" si="46"/>
        <v>94.595624012637415</v>
      </c>
      <c r="AJ69" s="22">
        <f t="shared" ca="1" si="46"/>
        <v>99.928341825219064</v>
      </c>
      <c r="AK69" s="22">
        <f t="shared" ca="1" si="46"/>
        <v>107.02996549267471</v>
      </c>
      <c r="AL69" s="22">
        <f t="shared" ca="1" si="46"/>
        <v>97.341565699059785</v>
      </c>
      <c r="AM69" s="22">
        <f t="shared" ca="1" si="46"/>
        <v>89.191335259225426</v>
      </c>
      <c r="AN69" s="22">
        <f ca="1">AVERAGE(OFFSET($A69,0,Fixtures!$D$6,1,3))</f>
        <v>91.106506163645392</v>
      </c>
      <c r="AO69" s="22">
        <f ca="1">AVERAGE(OFFSET($A69,0,Fixtures!$D$6,1,6))</f>
        <v>90.117888822112988</v>
      </c>
      <c r="AP69" s="22">
        <f ca="1">AVERAGE(OFFSET($A69,0,Fixtures!$D$6,1,9))</f>
        <v>93.889689549959044</v>
      </c>
      <c r="AQ69" s="22">
        <f ca="1">AVERAGE(OFFSET($A69,0,Fixtures!$D$6,1,12))</f>
        <v>92.951911349551267</v>
      </c>
      <c r="AR69" s="22">
        <f ca="1">IF(OR(Fixtures!$D$6&lt;=0,Fixtures!$D$6&gt;39),AVERAGE(A69:AM69),AVERAGE(OFFSET($A69,0,Fixtures!$D$6,1,39-Fixtures!$D$6)))</f>
        <v>93.419854120885674</v>
      </c>
    </row>
    <row r="70" spans="1:44" x14ac:dyDescent="0.25">
      <c r="A70" s="30" t="s">
        <v>10</v>
      </c>
      <c r="B70" s="22">
        <f ca="1">MIN(VLOOKUP($A62,$A$2:$AM$12,B$14+1,FALSE),VLOOKUP($A70,$A$2:$AM$12,B$14+1,FALSE))</f>
        <v>95.035704736007318</v>
      </c>
      <c r="C70" s="22">
        <f t="shared" ref="C70:AM70" ca="1" si="47">MIN(VLOOKUP($A62,$A$2:$AM$12,C$14+1,FALSE),VLOOKUP($A70,$A$2:$AM$12,C$14+1,FALSE))</f>
        <v>92.20279989177439</v>
      </c>
      <c r="D70" s="22">
        <f t="shared" ca="1" si="47"/>
        <v>102.25627424280572</v>
      </c>
      <c r="E70" s="22">
        <f t="shared" ca="1" si="47"/>
        <v>81.759552402451959</v>
      </c>
      <c r="F70" s="22">
        <f t="shared" ca="1" si="47"/>
        <v>92.20279989177439</v>
      </c>
      <c r="G70" s="22">
        <f t="shared" ca="1" si="47"/>
        <v>71.032704126610952</v>
      </c>
      <c r="H70" s="22">
        <f t="shared" ca="1" si="47"/>
        <v>70.307848607219427</v>
      </c>
      <c r="I70" s="22">
        <f t="shared" ca="1" si="47"/>
        <v>100.06729839396496</v>
      </c>
      <c r="J70" s="22">
        <f t="shared" ca="1" si="47"/>
        <v>115.61687379322352</v>
      </c>
      <c r="K70" s="22">
        <f t="shared" ca="1" si="47"/>
        <v>101.17671874412297</v>
      </c>
      <c r="L70" s="22">
        <f t="shared" ca="1" si="47"/>
        <v>105.56832591893418</v>
      </c>
      <c r="M70" s="22">
        <f t="shared" ca="1" si="47"/>
        <v>97.341565699059785</v>
      </c>
      <c r="N70" s="22">
        <f t="shared" ca="1" si="47"/>
        <v>101.17671874412297</v>
      </c>
      <c r="O70" s="22">
        <f t="shared" ca="1" si="47"/>
        <v>76.520996738502944</v>
      </c>
      <c r="P70" s="22">
        <f t="shared" ca="1" si="47"/>
        <v>70.307848607219427</v>
      </c>
      <c r="Q70" s="22">
        <f t="shared" ca="1" si="47"/>
        <v>72.197267614892112</v>
      </c>
      <c r="R70" s="22">
        <f t="shared" ca="1" si="47"/>
        <v>81.873244140516775</v>
      </c>
      <c r="S70" s="22">
        <f t="shared" ca="1" si="47"/>
        <v>72.197267614892112</v>
      </c>
      <c r="T70" s="22">
        <f t="shared" ca="1" si="47"/>
        <v>81.873244140516775</v>
      </c>
      <c r="U70" s="22">
        <f t="shared" ca="1" si="47"/>
        <v>61.140100996438569</v>
      </c>
      <c r="V70" s="22">
        <f t="shared" ca="1" si="47"/>
        <v>85.931814964379299</v>
      </c>
      <c r="W70" s="22">
        <f t="shared" ca="1" si="47"/>
        <v>82.78095169973696</v>
      </c>
      <c r="X70" s="22">
        <f t="shared" ca="1" si="47"/>
        <v>94.595624012637415</v>
      </c>
      <c r="Y70" s="22">
        <f t="shared" ca="1" si="47"/>
        <v>74.726790106758259</v>
      </c>
      <c r="Z70" s="22">
        <f t="shared" ca="1" si="47"/>
        <v>75.43865445690632</v>
      </c>
      <c r="AA70" s="22">
        <f t="shared" ca="1" si="47"/>
        <v>77.756485693096892</v>
      </c>
      <c r="AB70" s="22">
        <f t="shared" ca="1" si="47"/>
        <v>59.070491684911723</v>
      </c>
      <c r="AC70" s="22">
        <f t="shared" ca="1" si="47"/>
        <v>100.06729839396496</v>
      </c>
      <c r="AD70" s="22">
        <f t="shared" ca="1" si="47"/>
        <v>59.070491684911723</v>
      </c>
      <c r="AE70" s="22">
        <f t="shared" ca="1" si="47"/>
        <v>85.931814964379299</v>
      </c>
      <c r="AF70" s="22">
        <f t="shared" ca="1" si="47"/>
        <v>82.78095169973696</v>
      </c>
      <c r="AG70" s="22">
        <f t="shared" ca="1" si="47"/>
        <v>77.756485693096892</v>
      </c>
      <c r="AH70" s="22">
        <f t="shared" ca="1" si="47"/>
        <v>129.02795390091956</v>
      </c>
      <c r="AI70" s="22">
        <f t="shared" ca="1" si="47"/>
        <v>113.54805732089865</v>
      </c>
      <c r="AJ70" s="22">
        <f t="shared" ca="1" si="47"/>
        <v>99.928341825219064</v>
      </c>
      <c r="AK70" s="22">
        <f t="shared" ca="1" si="47"/>
        <v>83.664224380477393</v>
      </c>
      <c r="AL70" s="22">
        <f t="shared" ca="1" si="47"/>
        <v>86.817749488080054</v>
      </c>
      <c r="AM70" s="22">
        <f t="shared" ca="1" si="47"/>
        <v>75.43865445690632</v>
      </c>
      <c r="AN70" s="22">
        <f ca="1">AVERAGE(OFFSET($A70,0,Fixtures!$D$6,1,3))</f>
        <v>75.927752783009325</v>
      </c>
      <c r="AO70" s="22">
        <f ca="1">AVERAGE(OFFSET($A70,0,Fixtures!$D$6,1,6))</f>
        <v>91.35262587732386</v>
      </c>
      <c r="AP70" s="22">
        <f ca="1">AVERAGE(OFFSET($A70,0,Fixtures!$D$6,1,9))</f>
        <v>90.947341217524411</v>
      </c>
      <c r="AQ70" s="22">
        <f ca="1">AVERAGE(OFFSET($A70,0,Fixtures!$D$6,1,12))</f>
        <v>88.437092006246587</v>
      </c>
      <c r="AR70" s="22">
        <f ca="1">IF(OR(Fixtures!$D$6&lt;=0,Fixtures!$D$6&gt;39),AVERAGE(A70:AM70),AVERAGE(OFFSET($A70,0,Fixtures!$D$6,1,39-Fixtures!$D$6)))</f>
        <v>89.3964725414626</v>
      </c>
    </row>
    <row r="71" spans="1:44" x14ac:dyDescent="0.25">
      <c r="A71" s="30" t="s">
        <v>71</v>
      </c>
      <c r="B71" s="22">
        <f ca="1">MIN(VLOOKUP($A62,$A$2:$AM$12,B$14+1,FALSE),VLOOKUP($A71,$A$2:$AM$12,B$14+1,FALSE))</f>
        <v>83.664224380477393</v>
      </c>
      <c r="C71" s="22">
        <f t="shared" ref="C71:AM71" ca="1" si="48">MIN(VLOOKUP($A62,$A$2:$AM$12,C$14+1,FALSE),VLOOKUP($A71,$A$2:$AM$12,C$14+1,FALSE))</f>
        <v>92.20279989177439</v>
      </c>
      <c r="D71" s="22">
        <f t="shared" ca="1" si="48"/>
        <v>81.873244140516775</v>
      </c>
      <c r="E71" s="22">
        <f t="shared" ca="1" si="48"/>
        <v>72.197267614892112</v>
      </c>
      <c r="F71" s="22">
        <f t="shared" ca="1" si="48"/>
        <v>82.78095169973696</v>
      </c>
      <c r="G71" s="22">
        <f t="shared" ca="1" si="48"/>
        <v>94.595624012637415</v>
      </c>
      <c r="H71" s="22">
        <f t="shared" ca="1" si="48"/>
        <v>70.307848607219427</v>
      </c>
      <c r="I71" s="22">
        <f t="shared" ca="1" si="48"/>
        <v>75.43865445690632</v>
      </c>
      <c r="J71" s="22">
        <f t="shared" ca="1" si="48"/>
        <v>109.01163198349775</v>
      </c>
      <c r="K71" s="22">
        <f t="shared" ca="1" si="48"/>
        <v>71.032704126610952</v>
      </c>
      <c r="L71" s="22">
        <f t="shared" ca="1" si="48"/>
        <v>105.56832591893418</v>
      </c>
      <c r="M71" s="22">
        <f t="shared" ca="1" si="48"/>
        <v>85.931814964379299</v>
      </c>
      <c r="N71" s="22">
        <f t="shared" ca="1" si="48"/>
        <v>77.756485693096892</v>
      </c>
      <c r="O71" s="22">
        <f t="shared" ca="1" si="48"/>
        <v>95.035704736007318</v>
      </c>
      <c r="P71" s="22">
        <f t="shared" ca="1" si="48"/>
        <v>71.032704126610952</v>
      </c>
      <c r="Q71" s="22">
        <f t="shared" ca="1" si="48"/>
        <v>61.140100996438569</v>
      </c>
      <c r="R71" s="22">
        <f t="shared" ca="1" si="48"/>
        <v>83.664224380477393</v>
      </c>
      <c r="S71" s="22">
        <f t="shared" ca="1" si="48"/>
        <v>72.197267614892112</v>
      </c>
      <c r="T71" s="22">
        <f t="shared" ca="1" si="48"/>
        <v>81.873244140516775</v>
      </c>
      <c r="U71" s="22">
        <f t="shared" ca="1" si="48"/>
        <v>81.759552402451959</v>
      </c>
      <c r="V71" s="22">
        <f t="shared" ca="1" si="48"/>
        <v>85.931814964379299</v>
      </c>
      <c r="W71" s="22">
        <f t="shared" ca="1" si="48"/>
        <v>82.78095169973696</v>
      </c>
      <c r="X71" s="22">
        <f t="shared" ca="1" si="48"/>
        <v>89.191335259225426</v>
      </c>
      <c r="Y71" s="22">
        <f t="shared" ca="1" si="48"/>
        <v>91.462177172304294</v>
      </c>
      <c r="Z71" s="22">
        <f t="shared" ca="1" si="48"/>
        <v>75.43865445690632</v>
      </c>
      <c r="AA71" s="22">
        <f t="shared" ca="1" si="48"/>
        <v>102.25627424280572</v>
      </c>
      <c r="AB71" s="22">
        <f t="shared" ca="1" si="48"/>
        <v>59.070491684911723</v>
      </c>
      <c r="AC71" s="22">
        <f t="shared" ca="1" si="48"/>
        <v>102.25627424280572</v>
      </c>
      <c r="AD71" s="22">
        <f t="shared" ca="1" si="48"/>
        <v>74.726790106758259</v>
      </c>
      <c r="AE71" s="22">
        <f t="shared" ca="1" si="48"/>
        <v>86.817749488080054</v>
      </c>
      <c r="AF71" s="22">
        <f t="shared" ca="1" si="48"/>
        <v>95.035704736007318</v>
      </c>
      <c r="AG71" s="22">
        <f t="shared" ca="1" si="48"/>
        <v>77.756485693096892</v>
      </c>
      <c r="AH71" s="22">
        <f t="shared" ca="1" si="48"/>
        <v>129.02795390091956</v>
      </c>
      <c r="AI71" s="22">
        <f t="shared" ca="1" si="48"/>
        <v>70.307848607219427</v>
      </c>
      <c r="AJ71" s="22">
        <f t="shared" ca="1" si="48"/>
        <v>59.070491684911723</v>
      </c>
      <c r="AK71" s="22">
        <f t="shared" ca="1" si="48"/>
        <v>100.06729839396496</v>
      </c>
      <c r="AL71" s="22">
        <f t="shared" ca="1" si="48"/>
        <v>115.61687379322352</v>
      </c>
      <c r="AM71" s="22">
        <f t="shared" ca="1" si="48"/>
        <v>89.191335259225426</v>
      </c>
      <c r="AN71" s="22">
        <f ca="1">AVERAGE(OFFSET($A71,0,Fixtures!$D$6,1,3))</f>
        <v>85.526748110281872</v>
      </c>
      <c r="AO71" s="22">
        <f ca="1">AVERAGE(OFFSET($A71,0,Fixtures!$D$6,1,6))</f>
        <v>88.945422088680246</v>
      </c>
      <c r="AP71" s="22">
        <f ca="1">AVERAGE(OFFSET($A71,0,Fixtures!$D$6,1,9))</f>
        <v>89.825244044909084</v>
      </c>
      <c r="AQ71" s="22">
        <f ca="1">AVERAGE(OFFSET($A71,0,Fixtures!$D$6,1,12))</f>
        <v>89.340891821864105</v>
      </c>
      <c r="AR71" s="22">
        <f ca="1">IF(OR(Fixtures!$D$6&lt;=0,Fixtures!$D$6&gt;39),AVERAGE(A71:AM71),AVERAGE(OFFSET($A71,0,Fixtures!$D$6,1,39-Fixtures!$D$6)))</f>
        <v>89.761853166340714</v>
      </c>
    </row>
    <row r="72" spans="1:44" x14ac:dyDescent="0.25">
      <c r="A72" s="30" t="s">
        <v>63</v>
      </c>
      <c r="B72" s="22">
        <f ca="1">MIN(VLOOKUP($A62,$A$2:$AM$12,B$14+1,FALSE),VLOOKUP($A72,$A$2:$AM$12,B$14+1,FALSE))</f>
        <v>97.341565699059785</v>
      </c>
      <c r="C72" s="22">
        <f t="shared" ref="C72:AM72" ca="1" si="49">MIN(VLOOKUP($A62,$A$2:$AM$12,C$14+1,FALSE),VLOOKUP($A72,$A$2:$AM$12,C$14+1,FALSE))</f>
        <v>92.20279989177439</v>
      </c>
      <c r="D72" s="22">
        <f t="shared" ca="1" si="49"/>
        <v>93.525662680392486</v>
      </c>
      <c r="E72" s="22">
        <f t="shared" ca="1" si="49"/>
        <v>70.307848607219427</v>
      </c>
      <c r="F72" s="22">
        <f t="shared" ca="1" si="49"/>
        <v>99.928341825219064</v>
      </c>
      <c r="G72" s="22">
        <f t="shared" ca="1" si="49"/>
        <v>94.595624012637415</v>
      </c>
      <c r="H72" s="22">
        <f t="shared" ca="1" si="49"/>
        <v>70.307848607219427</v>
      </c>
      <c r="I72" s="22">
        <f t="shared" ca="1" si="49"/>
        <v>61.140100996438569</v>
      </c>
      <c r="J72" s="22">
        <f t="shared" ca="1" si="49"/>
        <v>118.9730247432953</v>
      </c>
      <c r="K72" s="22">
        <f t="shared" si="49"/>
        <v>75.43865445690632</v>
      </c>
      <c r="L72" s="22">
        <f t="shared" ca="1" si="49"/>
        <v>59.070491684911723</v>
      </c>
      <c r="M72" s="22">
        <f t="shared" ca="1" si="49"/>
        <v>95.035704736007318</v>
      </c>
      <c r="N72" s="22">
        <f t="shared" ca="1" si="49"/>
        <v>89.191335259225426</v>
      </c>
      <c r="O72" s="22">
        <f t="shared" ca="1" si="49"/>
        <v>95.035704736007318</v>
      </c>
      <c r="P72" s="22">
        <f t="shared" ca="1" si="49"/>
        <v>71.032704126610952</v>
      </c>
      <c r="Q72" s="22">
        <f t="shared" ca="1" si="49"/>
        <v>82.78095169973696</v>
      </c>
      <c r="R72" s="22">
        <f t="shared" ca="1" si="49"/>
        <v>83.664224380477393</v>
      </c>
      <c r="S72" s="22">
        <f t="shared" ca="1" si="49"/>
        <v>72.197267614892112</v>
      </c>
      <c r="T72" s="22">
        <f t="shared" ca="1" si="49"/>
        <v>74.726790106758259</v>
      </c>
      <c r="U72" s="22">
        <f t="shared" ca="1" si="49"/>
        <v>105.56832591893418</v>
      </c>
      <c r="V72" s="22">
        <f t="shared" ca="1" si="49"/>
        <v>71.032704126610952</v>
      </c>
      <c r="W72" s="22">
        <f t="shared" si="49"/>
        <v>82.78095169973696</v>
      </c>
      <c r="X72" s="22">
        <f t="shared" ca="1" si="49"/>
        <v>97.341565699059785</v>
      </c>
      <c r="Y72" s="22">
        <f t="shared" ca="1" si="49"/>
        <v>91.462177172304294</v>
      </c>
      <c r="Z72" s="22">
        <f t="shared" ca="1" si="49"/>
        <v>75.43865445690632</v>
      </c>
      <c r="AA72" s="22">
        <f t="shared" ca="1" si="49"/>
        <v>118.9730247432953</v>
      </c>
      <c r="AB72" s="22">
        <f t="shared" ca="1" si="49"/>
        <v>59.070491684911723</v>
      </c>
      <c r="AC72" s="22">
        <f t="shared" ca="1" si="49"/>
        <v>91.462177172304294</v>
      </c>
      <c r="AD72" s="22">
        <f t="shared" ca="1" si="49"/>
        <v>76.520996738502944</v>
      </c>
      <c r="AE72" s="22">
        <f t="shared" ca="1" si="49"/>
        <v>86.817749488080054</v>
      </c>
      <c r="AF72" s="22">
        <f t="shared" ca="1" si="49"/>
        <v>109.01163198349775</v>
      </c>
      <c r="AG72" s="22">
        <f t="shared" ca="1" si="49"/>
        <v>77.756485693096892</v>
      </c>
      <c r="AH72" s="22">
        <f t="shared" ca="1" si="49"/>
        <v>72.197267614892112</v>
      </c>
      <c r="AI72" s="22">
        <f t="shared" ca="1" si="49"/>
        <v>77.756485693096892</v>
      </c>
      <c r="AJ72" s="22">
        <f t="shared" ca="1" si="49"/>
        <v>85.931814964379299</v>
      </c>
      <c r="AK72" s="22">
        <f t="shared" ca="1" si="49"/>
        <v>76.520996738502944</v>
      </c>
      <c r="AL72" s="22">
        <f t="shared" ca="1" si="49"/>
        <v>115.61687379322352</v>
      </c>
      <c r="AM72" s="22">
        <f t="shared" ca="1" si="49"/>
        <v>81.759552402451959</v>
      </c>
      <c r="AN72" s="22">
        <f ca="1">AVERAGE(OFFSET($A72,0,Fixtures!$D$6,1,3))</f>
        <v>90.783459403360254</v>
      </c>
      <c r="AO72" s="22">
        <f ca="1">AVERAGE(OFFSET($A72,0,Fixtures!$D$6,1,6))</f>
        <v>83.34343620186111</v>
      </c>
      <c r="AP72" s="22">
        <f ca="1">AVERAGE(OFFSET($A72,0,Fixtures!$D$6,1,9))</f>
        <v>86.458922523030267</v>
      </c>
      <c r="AQ72" s="22">
        <f ca="1">AVERAGE(OFFSET($A72,0,Fixtures!$D$6,1,12))</f>
        <v>86.168062559578814</v>
      </c>
      <c r="AR72" s="22">
        <f ca="1">IF(OR(Fixtures!$D$6&lt;=0,Fixtures!$D$6&gt;39),AVERAGE(A72:AM72),AVERAGE(OFFSET($A72,0,Fixtures!$D$6,1,39-Fixtures!$D$6)))</f>
        <v>85.988985510972441</v>
      </c>
    </row>
    <row r="74" spans="1:44" x14ac:dyDescent="0.25">
      <c r="A74" s="31" t="s">
        <v>2</v>
      </c>
      <c r="B74" s="2">
        <v>1</v>
      </c>
      <c r="C74" s="2">
        <v>2</v>
      </c>
      <c r="D74" s="2">
        <v>3</v>
      </c>
      <c r="E74" s="2">
        <v>4</v>
      </c>
      <c r="F74" s="2">
        <v>5</v>
      </c>
      <c r="G74" s="2">
        <v>6</v>
      </c>
      <c r="H74" s="2">
        <v>7</v>
      </c>
      <c r="I74" s="2">
        <v>8</v>
      </c>
      <c r="J74" s="2">
        <v>9</v>
      </c>
      <c r="K74" s="2">
        <v>10</v>
      </c>
      <c r="L74" s="2">
        <v>11</v>
      </c>
      <c r="M74" s="2">
        <v>12</v>
      </c>
      <c r="N74" s="2">
        <v>13</v>
      </c>
      <c r="O74" s="2">
        <v>14</v>
      </c>
      <c r="P74" s="2">
        <v>15</v>
      </c>
      <c r="Q74" s="2">
        <v>16</v>
      </c>
      <c r="R74" s="2">
        <v>17</v>
      </c>
      <c r="S74" s="2">
        <v>18</v>
      </c>
      <c r="T74" s="2">
        <v>19</v>
      </c>
      <c r="U74" s="2">
        <v>20</v>
      </c>
      <c r="V74" s="2">
        <v>21</v>
      </c>
      <c r="W74" s="2">
        <v>22</v>
      </c>
      <c r="X74" s="2">
        <v>23</v>
      </c>
      <c r="Y74" s="2">
        <v>24</v>
      </c>
      <c r="Z74" s="2">
        <v>25</v>
      </c>
      <c r="AA74" s="2">
        <v>26</v>
      </c>
      <c r="AB74" s="2">
        <v>27</v>
      </c>
      <c r="AC74" s="2">
        <v>28</v>
      </c>
      <c r="AD74" s="2">
        <v>29</v>
      </c>
      <c r="AE74" s="2">
        <v>30</v>
      </c>
      <c r="AF74" s="2">
        <v>31</v>
      </c>
      <c r="AG74" s="2">
        <v>32</v>
      </c>
      <c r="AH74" s="2">
        <v>33</v>
      </c>
      <c r="AI74" s="2">
        <v>34</v>
      </c>
      <c r="AJ74" s="2">
        <v>35</v>
      </c>
      <c r="AK74" s="2">
        <v>36</v>
      </c>
      <c r="AL74" s="2">
        <v>37</v>
      </c>
      <c r="AM74" s="2">
        <v>38</v>
      </c>
      <c r="AN74" s="31" t="s">
        <v>56</v>
      </c>
      <c r="AO74" s="31" t="s">
        <v>57</v>
      </c>
      <c r="AP74" s="31" t="s">
        <v>58</v>
      </c>
      <c r="AQ74" s="31" t="s">
        <v>82</v>
      </c>
      <c r="AR74" s="31" t="s">
        <v>59</v>
      </c>
    </row>
    <row r="75" spans="1:44" x14ac:dyDescent="0.25">
      <c r="A75" s="30" t="s">
        <v>111</v>
      </c>
      <c r="B75" s="22">
        <f t="shared" ref="B75:AM75" ca="1" si="50">MIN(VLOOKUP($A74,$A$2:$AM$12,B$14+1,FALSE),VLOOKUP($A75,$A$2:$AM$12,B$14+1,FALSE))</f>
        <v>82.78095169973696</v>
      </c>
      <c r="C75" s="22">
        <f t="shared" ca="1" si="50"/>
        <v>71.032704126610952</v>
      </c>
      <c r="D75" s="22">
        <f t="shared" ca="1" si="50"/>
        <v>97.341565699059785</v>
      </c>
      <c r="E75" s="22">
        <f t="shared" ca="1" si="50"/>
        <v>74.726790106758259</v>
      </c>
      <c r="F75" s="22">
        <f t="shared" ca="1" si="50"/>
        <v>81.873244140516775</v>
      </c>
      <c r="G75" s="22">
        <f t="shared" ca="1" si="50"/>
        <v>83.664224380477393</v>
      </c>
      <c r="H75" s="22">
        <f t="shared" ca="1" si="50"/>
        <v>77.756485693096892</v>
      </c>
      <c r="I75" s="22">
        <f t="shared" ca="1" si="50"/>
        <v>85.931814964379299</v>
      </c>
      <c r="J75" s="22">
        <f t="shared" ca="1" si="50"/>
        <v>83.664224380477393</v>
      </c>
      <c r="K75" s="22">
        <f t="shared" ca="1" si="50"/>
        <v>94.595624012637415</v>
      </c>
      <c r="L75" s="22">
        <f t="shared" ca="1" si="50"/>
        <v>100.06729839396496</v>
      </c>
      <c r="M75" s="22">
        <f t="shared" ca="1" si="50"/>
        <v>71.032704126610952</v>
      </c>
      <c r="N75" s="22">
        <f t="shared" ca="1" si="50"/>
        <v>59.070491684911723</v>
      </c>
      <c r="O75" s="22">
        <f t="shared" ca="1" si="50"/>
        <v>130.81440226882464</v>
      </c>
      <c r="P75" s="22">
        <f t="shared" ca="1" si="50"/>
        <v>92.20279989177439</v>
      </c>
      <c r="Q75" s="22">
        <f t="shared" ca="1" si="50"/>
        <v>91.462177172304294</v>
      </c>
      <c r="R75" s="22">
        <f t="shared" ca="1" si="50"/>
        <v>92.20279989177439</v>
      </c>
      <c r="S75" s="22">
        <f t="shared" ca="1" si="50"/>
        <v>61.140100996438569</v>
      </c>
      <c r="T75" s="22">
        <f t="shared" ca="1" si="50"/>
        <v>70.307848607219427</v>
      </c>
      <c r="U75" s="22">
        <f t="shared" ca="1" si="50"/>
        <v>93.525662680392486</v>
      </c>
      <c r="V75" s="22">
        <f t="shared" ca="1" si="50"/>
        <v>95.035704736007318</v>
      </c>
      <c r="W75" s="22">
        <f t="shared" ca="1" si="50"/>
        <v>115.61687379322352</v>
      </c>
      <c r="X75" s="22">
        <f t="shared" ca="1" si="50"/>
        <v>102.25627424280572</v>
      </c>
      <c r="Y75" s="22">
        <f t="shared" ca="1" si="50"/>
        <v>76.520996738502944</v>
      </c>
      <c r="Z75" s="22">
        <f t="shared" ca="1" si="50"/>
        <v>70.307848607219427</v>
      </c>
      <c r="AA75" s="22">
        <f t="shared" ca="1" si="50"/>
        <v>89.191335259225426</v>
      </c>
      <c r="AB75" s="22">
        <f t="shared" ca="1" si="50"/>
        <v>74.726790106758259</v>
      </c>
      <c r="AC75" s="22">
        <f t="shared" ca="1" si="50"/>
        <v>75.43865445690632</v>
      </c>
      <c r="AD75" s="22">
        <f t="shared" ca="1" si="50"/>
        <v>111.78710543281636</v>
      </c>
      <c r="AE75" s="22">
        <f t="shared" ca="1" si="50"/>
        <v>75.43865445690632</v>
      </c>
      <c r="AF75" s="22">
        <f t="shared" ca="1" si="50"/>
        <v>72.197267614892112</v>
      </c>
      <c r="AG75" s="22">
        <f t="shared" ca="1" si="50"/>
        <v>86.817749488080054</v>
      </c>
      <c r="AH75" s="22">
        <f t="shared" ca="1" si="50"/>
        <v>81.873244140516775</v>
      </c>
      <c r="AI75" s="22">
        <f t="shared" ca="1" si="50"/>
        <v>107.02996549267471</v>
      </c>
      <c r="AJ75" s="22">
        <f t="shared" ca="1" si="50"/>
        <v>61.140100996438569</v>
      </c>
      <c r="AK75" s="22">
        <f t="shared" ca="1" si="50"/>
        <v>89.191335259225426</v>
      </c>
      <c r="AL75" s="22">
        <f t="shared" ca="1" si="50"/>
        <v>82.78095169973696</v>
      </c>
      <c r="AM75" s="22">
        <f t="shared" ca="1" si="50"/>
        <v>100.06729839396496</v>
      </c>
      <c r="AN75" s="22">
        <f ca="1">AVERAGE(OFFSET($A75,0,Fixtures!$D$6,1,3))</f>
        <v>86.47434250153826</v>
      </c>
      <c r="AO75" s="22">
        <f ca="1">AVERAGE(OFFSET($A75,0,Fixtures!$D$6,1,6))</f>
        <v>89.190664437647726</v>
      </c>
      <c r="AP75" s="22">
        <f ca="1">AVERAGE(OFFSET($A75,0,Fixtures!$D$6,1,9))</f>
        <v>85.361819397920812</v>
      </c>
      <c r="AQ75" s="22">
        <f ca="1">AVERAGE(OFFSET($A75,0,Fixtures!$D$6,1,12))</f>
        <v>86.999056659536521</v>
      </c>
      <c r="AR75" s="22">
        <f ca="1">IF(OR(Fixtures!$D$6&lt;=0,Fixtures!$D$6&gt;39),AVERAGE(A75:AM75),AVERAGE(OFFSET($A75,0,Fixtures!$D$6,1,39-Fixtures!$D$6)))</f>
        <v>86.832367297525224</v>
      </c>
    </row>
    <row r="76" spans="1:44" x14ac:dyDescent="0.25">
      <c r="A76" s="30" t="s">
        <v>121</v>
      </c>
      <c r="B76" s="22">
        <f ca="1">MIN(VLOOKUP($A74,$A$2:$AM$12,B$14+1,FALSE),VLOOKUP($A76,$A$2:$AM$12,B$14+1,FALSE))</f>
        <v>82.78095169973696</v>
      </c>
      <c r="C76" s="22">
        <f t="shared" ref="C76:AM76" ca="1" si="51">MIN(VLOOKUP($A74,$A$2:$AM$12,C$14+1,FALSE),VLOOKUP($A76,$A$2:$AM$12,C$14+1,FALSE))</f>
        <v>81.873244140516775</v>
      </c>
      <c r="D76" s="22">
        <f t="shared" ca="1" si="51"/>
        <v>91.462177172304294</v>
      </c>
      <c r="E76" s="22">
        <f t="shared" ca="1" si="51"/>
        <v>76.520996738502944</v>
      </c>
      <c r="F76" s="22">
        <f t="shared" ca="1" si="51"/>
        <v>77.756485693096892</v>
      </c>
      <c r="G76" s="22">
        <f t="shared" ca="1" si="51"/>
        <v>72.197267614892112</v>
      </c>
      <c r="H76" s="22">
        <f t="shared" ca="1" si="51"/>
        <v>129.02795390091956</v>
      </c>
      <c r="I76" s="22">
        <f t="shared" ca="1" si="51"/>
        <v>89.191335259225426</v>
      </c>
      <c r="J76" s="22">
        <f t="shared" ca="1" si="51"/>
        <v>99.928341825219064</v>
      </c>
      <c r="K76" s="22">
        <f t="shared" ca="1" si="51"/>
        <v>94.595624012637415</v>
      </c>
      <c r="L76" s="22">
        <f t="shared" ca="1" si="51"/>
        <v>70.307848607219427</v>
      </c>
      <c r="M76" s="22">
        <f t="shared" ca="1" si="51"/>
        <v>71.032704126610952</v>
      </c>
      <c r="N76" s="22">
        <f t="shared" ca="1" si="51"/>
        <v>99.928341825219064</v>
      </c>
      <c r="O76" s="22">
        <f t="shared" ca="1" si="51"/>
        <v>152.87477153608495</v>
      </c>
      <c r="P76" s="22">
        <f t="shared" si="51"/>
        <v>92.20279989177439</v>
      </c>
      <c r="Q76" s="22">
        <f t="shared" ca="1" si="51"/>
        <v>91.462177172304294</v>
      </c>
      <c r="R76" s="22">
        <f t="shared" ca="1" si="51"/>
        <v>74.726790106758259</v>
      </c>
      <c r="S76" s="22">
        <f t="shared" ca="1" si="51"/>
        <v>61.140100996438569</v>
      </c>
      <c r="T76" s="22">
        <f t="shared" ca="1" si="51"/>
        <v>109.01163198349775</v>
      </c>
      <c r="U76" s="22">
        <f t="shared" ca="1" si="51"/>
        <v>71.032704126610952</v>
      </c>
      <c r="V76" s="22">
        <f t="shared" ca="1" si="51"/>
        <v>105.56832591893418</v>
      </c>
      <c r="W76" s="22">
        <f t="shared" ca="1" si="51"/>
        <v>115.61687379322352</v>
      </c>
      <c r="X76" s="22">
        <f t="shared" ca="1" si="51"/>
        <v>81.759552402451959</v>
      </c>
      <c r="Y76" s="22">
        <f t="shared" ca="1" si="51"/>
        <v>86.817749488080054</v>
      </c>
      <c r="Z76" s="22">
        <f t="shared" ca="1" si="51"/>
        <v>70.307848607219427</v>
      </c>
      <c r="AA76" s="22">
        <f t="shared" ca="1" si="51"/>
        <v>76.520996738502944</v>
      </c>
      <c r="AB76" s="22">
        <f t="shared" ca="1" si="51"/>
        <v>74.726790106758259</v>
      </c>
      <c r="AC76" s="22">
        <f t="shared" ca="1" si="51"/>
        <v>61.140100996438569</v>
      </c>
      <c r="AD76" s="22">
        <f t="shared" ca="1" si="51"/>
        <v>111.78710543281636</v>
      </c>
      <c r="AE76" s="22">
        <f t="shared" si="51"/>
        <v>75.43865445690632</v>
      </c>
      <c r="AF76" s="22">
        <f t="shared" ca="1" si="51"/>
        <v>81.759552402451959</v>
      </c>
      <c r="AG76" s="22">
        <f t="shared" ca="1" si="51"/>
        <v>86.817749488080054</v>
      </c>
      <c r="AH76" s="22">
        <f t="shared" ca="1" si="51"/>
        <v>81.873244140516775</v>
      </c>
      <c r="AI76" s="22">
        <f t="shared" ca="1" si="51"/>
        <v>125.81362792280754</v>
      </c>
      <c r="AJ76" s="22">
        <f t="shared" ca="1" si="51"/>
        <v>93.525662680392486</v>
      </c>
      <c r="AK76" s="22">
        <f t="shared" ca="1" si="51"/>
        <v>89.191335259225426</v>
      </c>
      <c r="AL76" s="22">
        <f t="shared" ca="1" si="51"/>
        <v>59.070491684911723</v>
      </c>
      <c r="AM76" s="22">
        <f t="shared" ca="1" si="51"/>
        <v>95.035704736007318</v>
      </c>
      <c r="AN76" s="22">
        <f ca="1">AVERAGE(OFFSET($A76,0,Fixtures!$D$6,1,3))</f>
        <v>89.661770764058204</v>
      </c>
      <c r="AO76" s="22">
        <f ca="1">AVERAGE(OFFSET($A76,0,Fixtures!$D$6,1,6))</f>
        <v>93.914988973929823</v>
      </c>
      <c r="AP76" s="22">
        <f ca="1">AVERAGE(OFFSET($A76,0,Fixtures!$D$6,1,9))</f>
        <v>89.475269274234293</v>
      </c>
      <c r="AQ76" s="22">
        <f ca="1">AVERAGE(OFFSET($A76,0,Fixtures!$D$6,1,12))</f>
        <v>90.324157328508662</v>
      </c>
      <c r="AR76" s="22">
        <f ca="1">IF(OR(Fixtures!$D$6&lt;=0,Fixtures!$D$6&gt;39),AVERAGE(A76:AM76),AVERAGE(OFFSET($A76,0,Fixtures!$D$6,1,39-Fixtures!$D$6)))</f>
        <v>90.0313128204116</v>
      </c>
    </row>
    <row r="77" spans="1:44" x14ac:dyDescent="0.25">
      <c r="A77" s="30" t="s">
        <v>73</v>
      </c>
      <c r="B77" s="22">
        <f>MIN(VLOOKUP($A74,$A$2:$AM$12,B$14+1,FALSE),VLOOKUP($A77,$A$2:$AM$12,B$14+1,FALSE))</f>
        <v>75.43865445690632</v>
      </c>
      <c r="C77" s="22">
        <f t="shared" ref="C77:AM77" ca="1" si="52">MIN(VLOOKUP($A74,$A$2:$AM$12,C$14+1,FALSE),VLOOKUP($A77,$A$2:$AM$12,C$14+1,FALSE))</f>
        <v>85.931814964379299</v>
      </c>
      <c r="D77" s="22">
        <f t="shared" ca="1" si="52"/>
        <v>109.01163198349775</v>
      </c>
      <c r="E77" s="22">
        <f t="shared" ca="1" si="52"/>
        <v>76.520996738502944</v>
      </c>
      <c r="F77" s="22">
        <f t="shared" ca="1" si="52"/>
        <v>97.341565699059785</v>
      </c>
      <c r="G77" s="22">
        <f t="shared" ca="1" si="52"/>
        <v>83.664224380477393</v>
      </c>
      <c r="H77" s="22">
        <f t="shared" ca="1" si="52"/>
        <v>81.873244140516775</v>
      </c>
      <c r="I77" s="22">
        <f t="shared" ca="1" si="52"/>
        <v>101.17671874412297</v>
      </c>
      <c r="J77" s="22">
        <f t="shared" ca="1" si="52"/>
        <v>70.307848607219427</v>
      </c>
      <c r="K77" s="22">
        <f t="shared" ca="1" si="52"/>
        <v>93.525662680392486</v>
      </c>
      <c r="L77" s="22">
        <f t="shared" ca="1" si="52"/>
        <v>100.06729839396496</v>
      </c>
      <c r="M77" s="22">
        <f t="shared" ca="1" si="52"/>
        <v>71.032704126610952</v>
      </c>
      <c r="N77" s="22">
        <f t="shared" ca="1" si="52"/>
        <v>94.595624012637415</v>
      </c>
      <c r="O77" s="22">
        <f t="shared" ca="1" si="52"/>
        <v>109.01163198349775</v>
      </c>
      <c r="P77" s="22">
        <f t="shared" ca="1" si="52"/>
        <v>74.726790106758259</v>
      </c>
      <c r="Q77" s="22">
        <f t="shared" ca="1" si="52"/>
        <v>91.462177172304294</v>
      </c>
      <c r="R77" s="22">
        <f t="shared" ca="1" si="52"/>
        <v>95.035704736007318</v>
      </c>
      <c r="S77" s="22">
        <f t="shared" ca="1" si="52"/>
        <v>61.140100996438569</v>
      </c>
      <c r="T77" s="22">
        <f t="shared" ca="1" si="52"/>
        <v>82.78095169973696</v>
      </c>
      <c r="U77" s="22">
        <f t="shared" ca="1" si="52"/>
        <v>97.341565699059785</v>
      </c>
      <c r="V77" s="22">
        <f t="shared" ca="1" si="52"/>
        <v>100.06729839396496</v>
      </c>
      <c r="W77" s="22">
        <f t="shared" ca="1" si="52"/>
        <v>76.520996738502944</v>
      </c>
      <c r="X77" s="22">
        <f t="shared" ca="1" si="52"/>
        <v>85.931814964379299</v>
      </c>
      <c r="Y77" s="22">
        <f t="shared" ca="1" si="52"/>
        <v>83.664224380477393</v>
      </c>
      <c r="Z77" s="22">
        <f t="shared" ca="1" si="52"/>
        <v>70.307848607219427</v>
      </c>
      <c r="AA77" s="22">
        <f t="shared" si="52"/>
        <v>92.20279989177439</v>
      </c>
      <c r="AB77" s="22">
        <f t="shared" ca="1" si="52"/>
        <v>74.726790106758259</v>
      </c>
      <c r="AC77" s="22">
        <f t="shared" ca="1" si="52"/>
        <v>77.756485693096892</v>
      </c>
      <c r="AD77" s="22">
        <f t="shared" ca="1" si="52"/>
        <v>111.78710543281636</v>
      </c>
      <c r="AE77" s="22">
        <f t="shared" ca="1" si="52"/>
        <v>61.140100996438569</v>
      </c>
      <c r="AF77" s="22">
        <f t="shared" ca="1" si="52"/>
        <v>81.759552402451959</v>
      </c>
      <c r="AG77" s="22">
        <f t="shared" ca="1" si="52"/>
        <v>59.070491684911723</v>
      </c>
      <c r="AH77" s="22">
        <f t="shared" ca="1" si="52"/>
        <v>81.873244140516775</v>
      </c>
      <c r="AI77" s="22">
        <f t="shared" ca="1" si="52"/>
        <v>89.191335259225426</v>
      </c>
      <c r="AJ77" s="22">
        <f t="shared" ca="1" si="52"/>
        <v>93.525662680392486</v>
      </c>
      <c r="AK77" s="22">
        <f t="shared" ca="1" si="52"/>
        <v>89.191335259225426</v>
      </c>
      <c r="AL77" s="22">
        <f t="shared" ca="1" si="52"/>
        <v>91.462177172304294</v>
      </c>
      <c r="AM77" s="22">
        <f t="shared" ca="1" si="52"/>
        <v>118.9730247432953</v>
      </c>
      <c r="AN77" s="22">
        <f ca="1">AVERAGE(OFFSET($A77,0,Fixtures!$D$6,1,3))</f>
        <v>84.895586277235637</v>
      </c>
      <c r="AO77" s="22">
        <f ca="1">AVERAGE(OFFSET($A77,0,Fixtures!$D$6,1,6))</f>
        <v>80.803638319393471</v>
      </c>
      <c r="AP77" s="22">
        <f ca="1">AVERAGE(OFFSET($A77,0,Fixtures!$D$6,1,9))</f>
        <v>84.333445003142558</v>
      </c>
      <c r="AQ77" s="22">
        <f ca="1">AVERAGE(OFFSET($A77,0,Fixtures!$D$6,1,12))</f>
        <v>86.97277119735061</v>
      </c>
      <c r="AR77" s="22">
        <f ca="1">IF(OR(Fixtures!$D$6&lt;=0,Fixtures!$D$6&gt;39),AVERAGE(A77:AM77),AVERAGE(OFFSET($A77,0,Fixtures!$D$6,1,39-Fixtures!$D$6)))</f>
        <v>87.797402977157816</v>
      </c>
    </row>
    <row r="78" spans="1:44" x14ac:dyDescent="0.25">
      <c r="A78" s="30" t="s">
        <v>61</v>
      </c>
      <c r="B78" s="22">
        <f ca="1">MIN(VLOOKUP($A74,$A$2:$AM$12,B$14+1,FALSE),VLOOKUP($A78,$A$2:$AM$12,B$14+1,FALSE))</f>
        <v>82.78095169973696</v>
      </c>
      <c r="C78" s="22">
        <f t="shared" ref="C78:AM78" ca="1" si="53">MIN(VLOOKUP($A74,$A$2:$AM$12,C$14+1,FALSE),VLOOKUP($A78,$A$2:$AM$12,C$14+1,FALSE))</f>
        <v>85.931814964379299</v>
      </c>
      <c r="D78" s="22">
        <f t="shared" ca="1" si="53"/>
        <v>109.01163198349775</v>
      </c>
      <c r="E78" s="22">
        <f t="shared" ca="1" si="53"/>
        <v>76.520996738502944</v>
      </c>
      <c r="F78" s="22">
        <f t="shared" ca="1" si="53"/>
        <v>102.25627424280572</v>
      </c>
      <c r="G78" s="22">
        <f t="shared" ca="1" si="53"/>
        <v>70.307848607219427</v>
      </c>
      <c r="H78" s="22">
        <f t="shared" ca="1" si="53"/>
        <v>99.928341825219064</v>
      </c>
      <c r="I78" s="22">
        <f t="shared" ca="1" si="53"/>
        <v>97.341565699059785</v>
      </c>
      <c r="J78" s="22">
        <f t="shared" ca="1" si="53"/>
        <v>129.02795390091956</v>
      </c>
      <c r="K78" s="22">
        <f t="shared" ca="1" si="53"/>
        <v>94.595624012637415</v>
      </c>
      <c r="L78" s="22">
        <f t="shared" ca="1" si="53"/>
        <v>92.20279989177439</v>
      </c>
      <c r="M78" s="22">
        <f t="shared" ca="1" si="53"/>
        <v>71.032704126610952</v>
      </c>
      <c r="N78" s="22">
        <f t="shared" ca="1" si="53"/>
        <v>93.525662680392486</v>
      </c>
      <c r="O78" s="22">
        <f t="shared" ca="1" si="53"/>
        <v>61.140100996438569</v>
      </c>
      <c r="P78" s="22">
        <f t="shared" si="53"/>
        <v>92.20279989177439</v>
      </c>
      <c r="Q78" s="22">
        <f t="shared" ca="1" si="53"/>
        <v>91.462177172304294</v>
      </c>
      <c r="R78" s="22">
        <f t="shared" ca="1" si="53"/>
        <v>59.070491684911723</v>
      </c>
      <c r="S78" s="22">
        <f t="shared" ca="1" si="53"/>
        <v>61.140100996438569</v>
      </c>
      <c r="T78" s="22">
        <f t="shared" ca="1" si="53"/>
        <v>118.9730247432953</v>
      </c>
      <c r="U78" s="22">
        <f t="shared" ca="1" si="53"/>
        <v>97.341565699059785</v>
      </c>
      <c r="V78" s="22">
        <f t="shared" ca="1" si="53"/>
        <v>81.759552402451959</v>
      </c>
      <c r="W78" s="22">
        <f t="shared" ca="1" si="53"/>
        <v>115.61687379322352</v>
      </c>
      <c r="X78" s="22">
        <f t="shared" ca="1" si="53"/>
        <v>105.56832591893418</v>
      </c>
      <c r="Y78" s="22">
        <f t="shared" ca="1" si="53"/>
        <v>118.9730247432953</v>
      </c>
      <c r="Z78" s="22">
        <f t="shared" ca="1" si="53"/>
        <v>70.307848607219427</v>
      </c>
      <c r="AA78" s="22">
        <f t="shared" ca="1" si="53"/>
        <v>101.17671874412297</v>
      </c>
      <c r="AB78" s="22">
        <f t="shared" ca="1" si="53"/>
        <v>71.032704126610952</v>
      </c>
      <c r="AC78" s="22">
        <f t="shared" ca="1" si="53"/>
        <v>72.197267614892112</v>
      </c>
      <c r="AD78" s="22">
        <f t="shared" ca="1" si="53"/>
        <v>89.191335259225426</v>
      </c>
      <c r="AE78" s="22">
        <f t="shared" si="53"/>
        <v>75.43865445690632</v>
      </c>
      <c r="AF78" s="22">
        <f t="shared" ca="1" si="53"/>
        <v>76.520996738502944</v>
      </c>
      <c r="AG78" s="22">
        <f t="shared" ca="1" si="53"/>
        <v>74.726790106758259</v>
      </c>
      <c r="AH78" s="22">
        <f t="shared" ca="1" si="53"/>
        <v>75.43865445690632</v>
      </c>
      <c r="AI78" s="22">
        <f t="shared" ca="1" si="53"/>
        <v>100.06729839396496</v>
      </c>
      <c r="AJ78" s="22">
        <f t="shared" ca="1" si="53"/>
        <v>93.525662680392486</v>
      </c>
      <c r="AK78" s="22">
        <f t="shared" ca="1" si="53"/>
        <v>89.191335259225426</v>
      </c>
      <c r="AL78" s="22">
        <f t="shared" ca="1" si="53"/>
        <v>85.931814964379299</v>
      </c>
      <c r="AM78" s="22">
        <f t="shared" ca="1" si="53"/>
        <v>83.664224380477393</v>
      </c>
      <c r="AN78" s="22">
        <f ca="1">AVERAGE(OFFSET($A78,0,Fixtures!$D$6,1,3))</f>
        <v>80.383662151544897</v>
      </c>
      <c r="AO78" s="22">
        <f ca="1">AVERAGE(OFFSET($A78,0,Fixtures!$D$6,1,6))</f>
        <v>81.89728823537736</v>
      </c>
      <c r="AP78" s="22">
        <f ca="1">AVERAGE(OFFSET($A78,0,Fixtures!$D$6,1,9))</f>
        <v>84.448060257362371</v>
      </c>
      <c r="AQ78" s="22">
        <f ca="1">AVERAGE(OFFSET($A78,0,Fixtures!$D$6,1,12))</f>
        <v>83.831476423638421</v>
      </c>
      <c r="AR78" s="22">
        <f ca="1">IF(OR(Fixtures!$D$6&lt;=0,Fixtures!$D$6&gt;39),AVERAGE(A78:AM78),AVERAGE(OFFSET($A78,0,Fixtures!$D$6,1,39-Fixtures!$D$6)))</f>
        <v>84.369676669673879</v>
      </c>
    </row>
    <row r="79" spans="1:44" x14ac:dyDescent="0.25">
      <c r="A79" s="30" t="s">
        <v>53</v>
      </c>
      <c r="B79" s="22">
        <f ca="1">MIN(VLOOKUP($A74,$A$2:$AM$12,B$14+1,FALSE),VLOOKUP($A79,$A$2:$AM$12,B$14+1,FALSE))</f>
        <v>82.78095169973696</v>
      </c>
      <c r="C79" s="22">
        <f t="shared" ref="C79:AM79" ca="1" si="54">MIN(VLOOKUP($A74,$A$2:$AM$12,C$14+1,FALSE),VLOOKUP($A79,$A$2:$AM$12,C$14+1,FALSE))</f>
        <v>85.931814964379299</v>
      </c>
      <c r="D79" s="22">
        <f t="shared" ca="1" si="54"/>
        <v>109.01163198349775</v>
      </c>
      <c r="E79" s="22">
        <f t="shared" ca="1" si="54"/>
        <v>76.520996738502944</v>
      </c>
      <c r="F79" s="22">
        <f t="shared" ca="1" si="54"/>
        <v>109.01163198349775</v>
      </c>
      <c r="G79" s="22">
        <f t="shared" ca="1" si="54"/>
        <v>83.664224380477393</v>
      </c>
      <c r="H79" s="22">
        <f t="shared" ca="1" si="54"/>
        <v>70.307848607219427</v>
      </c>
      <c r="I79" s="22">
        <f t="shared" ca="1" si="54"/>
        <v>100.06729839396496</v>
      </c>
      <c r="J79" s="22">
        <f t="shared" ca="1" si="54"/>
        <v>138.78095894776501</v>
      </c>
      <c r="K79" s="22">
        <f t="shared" ca="1" si="54"/>
        <v>94.595624012637415</v>
      </c>
      <c r="L79" s="22">
        <f t="shared" ca="1" si="54"/>
        <v>100.06729839396496</v>
      </c>
      <c r="M79" s="22">
        <f t="shared" ca="1" si="54"/>
        <v>71.032704126610952</v>
      </c>
      <c r="N79" s="22">
        <f t="shared" ca="1" si="54"/>
        <v>99.928341825219064</v>
      </c>
      <c r="O79" s="22">
        <f t="shared" ca="1" si="54"/>
        <v>95.035704736007318</v>
      </c>
      <c r="P79" s="22">
        <f t="shared" ca="1" si="54"/>
        <v>71.032704126610952</v>
      </c>
      <c r="Q79" s="22">
        <f t="shared" ca="1" si="54"/>
        <v>91.462177172304294</v>
      </c>
      <c r="R79" s="22">
        <f t="shared" ca="1" si="54"/>
        <v>83.664224380477393</v>
      </c>
      <c r="S79" s="22">
        <f t="shared" ca="1" si="54"/>
        <v>61.140100996438569</v>
      </c>
      <c r="T79" s="22">
        <f t="shared" ca="1" si="54"/>
        <v>81.873244140516775</v>
      </c>
      <c r="U79" s="22">
        <f t="shared" ca="1" si="54"/>
        <v>97.341565699059785</v>
      </c>
      <c r="V79" s="22">
        <f t="shared" ca="1" si="54"/>
        <v>85.931814964379299</v>
      </c>
      <c r="W79" s="22">
        <f t="shared" ca="1" si="54"/>
        <v>82.78095169973696</v>
      </c>
      <c r="X79" s="22">
        <f t="shared" ca="1" si="54"/>
        <v>113.54805732089865</v>
      </c>
      <c r="Y79" s="22">
        <f t="shared" ca="1" si="54"/>
        <v>91.462177172304294</v>
      </c>
      <c r="Z79" s="22">
        <f t="shared" ca="1" si="54"/>
        <v>70.307848607219427</v>
      </c>
      <c r="AA79" s="22">
        <f t="shared" ca="1" si="54"/>
        <v>101.17671874412297</v>
      </c>
      <c r="AB79" s="22">
        <f t="shared" ca="1" si="54"/>
        <v>59.070491684911723</v>
      </c>
      <c r="AC79" s="22">
        <f t="shared" ca="1" si="54"/>
        <v>77.756485693096892</v>
      </c>
      <c r="AD79" s="22">
        <f t="shared" ca="1" si="54"/>
        <v>76.520996738502944</v>
      </c>
      <c r="AE79" s="22">
        <f t="shared" ca="1" si="54"/>
        <v>75.43865445690632</v>
      </c>
      <c r="AF79" s="22">
        <f t="shared" ca="1" si="54"/>
        <v>81.759552402451959</v>
      </c>
      <c r="AG79" s="22">
        <f t="shared" ca="1" si="54"/>
        <v>77.756485693096892</v>
      </c>
      <c r="AH79" s="22">
        <f t="shared" ca="1" si="54"/>
        <v>81.873244140516775</v>
      </c>
      <c r="AI79" s="22">
        <f t="shared" ca="1" si="54"/>
        <v>113.54805732089865</v>
      </c>
      <c r="AJ79" s="22">
        <f t="shared" ca="1" si="54"/>
        <v>93.525662680392486</v>
      </c>
      <c r="AK79" s="22">
        <f t="shared" ca="1" si="54"/>
        <v>89.191335259225426</v>
      </c>
      <c r="AL79" s="22">
        <f t="shared" ca="1" si="54"/>
        <v>102.25627424280572</v>
      </c>
      <c r="AM79" s="22">
        <f t="shared" ca="1" si="54"/>
        <v>89.191335259225426</v>
      </c>
      <c r="AN79" s="22">
        <f ca="1">AVERAGE(OFFSET($A79,0,Fixtures!$D$6,1,3))</f>
        <v>77.906401199287075</v>
      </c>
      <c r="AO79" s="22">
        <f ca="1">AVERAGE(OFFSET($A79,0,Fixtures!$D$6,1,6))</f>
        <v>84.482831792062257</v>
      </c>
      <c r="AP79" s="22">
        <f ca="1">AVERAGE(OFFSET($A79,0,Fixtures!$D$6,1,9))</f>
        <v>87.985584770533023</v>
      </c>
      <c r="AQ79" s="22">
        <f ca="1">AVERAGE(OFFSET($A79,0,Fixtures!$D$6,1,12))</f>
        <v>86.954235932114329</v>
      </c>
      <c r="AR79" s="22">
        <f ca="1">IF(OR(Fixtures!$D$6&lt;=0,Fixtures!$D$6&gt;39),AVERAGE(A79:AM79),AVERAGE(OFFSET($A79,0,Fixtures!$D$6,1,39-Fixtures!$D$6)))</f>
        <v>88.106159819402265</v>
      </c>
    </row>
    <row r="80" spans="1:44" x14ac:dyDescent="0.25">
      <c r="A80" s="30" t="s">
        <v>113</v>
      </c>
      <c r="B80" s="22">
        <f ca="1">MIN(VLOOKUP($A74,$A$2:$AM$12,B$14+1,FALSE),VLOOKUP($A80,$A$2:$AM$12,B$14+1,FALSE))</f>
        <v>82.78095169973696</v>
      </c>
      <c r="C80" s="22">
        <f t="shared" ref="C80:AM80" ca="1" si="55">MIN(VLOOKUP($A74,$A$2:$AM$12,C$14+1,FALSE),VLOOKUP($A80,$A$2:$AM$12,C$14+1,FALSE))</f>
        <v>59.070491684911723</v>
      </c>
      <c r="D80" s="22">
        <f t="shared" ca="1" si="55"/>
        <v>109.01163198349775</v>
      </c>
      <c r="E80" s="22">
        <f t="shared" ca="1" si="55"/>
        <v>76.520996738502944</v>
      </c>
      <c r="F80" s="22">
        <f t="shared" ca="1" si="55"/>
        <v>152.87477153608495</v>
      </c>
      <c r="G80" s="22">
        <f t="shared" ca="1" si="55"/>
        <v>83.664224380477393</v>
      </c>
      <c r="H80" s="22">
        <f t="shared" ca="1" si="55"/>
        <v>74.726790106758259</v>
      </c>
      <c r="I80" s="22">
        <f t="shared" ca="1" si="55"/>
        <v>81.759552402451959</v>
      </c>
      <c r="J80" s="22">
        <f t="shared" ca="1" si="55"/>
        <v>86.817749488080054</v>
      </c>
      <c r="K80" s="22">
        <f t="shared" ca="1" si="55"/>
        <v>94.595624012637415</v>
      </c>
      <c r="L80" s="22">
        <f t="shared" ca="1" si="55"/>
        <v>100.06729839396496</v>
      </c>
      <c r="M80" s="22">
        <f t="shared" ca="1" si="55"/>
        <v>71.032704126610952</v>
      </c>
      <c r="N80" s="22">
        <f t="shared" ca="1" si="55"/>
        <v>99.928341825219064</v>
      </c>
      <c r="O80" s="22">
        <f t="shared" si="55"/>
        <v>82.78095169973696</v>
      </c>
      <c r="P80" s="22">
        <f t="shared" ca="1" si="55"/>
        <v>92.20279989177439</v>
      </c>
      <c r="Q80" s="22">
        <f t="shared" ca="1" si="55"/>
        <v>75.43865445690632</v>
      </c>
      <c r="R80" s="22">
        <f t="shared" ca="1" si="55"/>
        <v>95.035704736007318</v>
      </c>
      <c r="S80" s="22">
        <f t="shared" ca="1" si="55"/>
        <v>61.140100996438569</v>
      </c>
      <c r="T80" s="22">
        <f t="shared" ca="1" si="55"/>
        <v>99.928341825219064</v>
      </c>
      <c r="U80" s="22">
        <f t="shared" ca="1" si="55"/>
        <v>89.191335259225426</v>
      </c>
      <c r="V80" s="22">
        <f t="shared" ca="1" si="55"/>
        <v>61.140100996438569</v>
      </c>
      <c r="W80" s="22">
        <f t="shared" ca="1" si="55"/>
        <v>115.61687379322352</v>
      </c>
      <c r="X80" s="22">
        <f t="shared" ca="1" si="55"/>
        <v>71.032704126610952</v>
      </c>
      <c r="Y80" s="22">
        <f t="shared" ca="1" si="55"/>
        <v>109.01163198349775</v>
      </c>
      <c r="Z80" s="22">
        <f t="shared" ca="1" si="55"/>
        <v>70.307848607219427</v>
      </c>
      <c r="AA80" s="22">
        <f t="shared" ca="1" si="55"/>
        <v>101.17671874412297</v>
      </c>
      <c r="AB80" s="22">
        <f t="shared" ca="1" si="55"/>
        <v>74.726790106758259</v>
      </c>
      <c r="AC80" s="22">
        <f t="shared" ca="1" si="55"/>
        <v>77.756485693096892</v>
      </c>
      <c r="AD80" s="22">
        <f t="shared" ca="1" si="55"/>
        <v>92.20279989177439</v>
      </c>
      <c r="AE80" s="22">
        <f t="shared" ca="1" si="55"/>
        <v>75.43865445690632</v>
      </c>
      <c r="AF80" s="22">
        <f t="shared" ca="1" si="55"/>
        <v>81.759552402451959</v>
      </c>
      <c r="AG80" s="22">
        <f t="shared" ca="1" si="55"/>
        <v>86.817749488080054</v>
      </c>
      <c r="AH80" s="22">
        <f t="shared" ca="1" si="55"/>
        <v>81.873244140516775</v>
      </c>
      <c r="AI80" s="22">
        <f t="shared" ca="1" si="55"/>
        <v>93.525662680392486</v>
      </c>
      <c r="AJ80" s="22">
        <f t="shared" ca="1" si="55"/>
        <v>81.873244140516775</v>
      </c>
      <c r="AK80" s="22">
        <f t="shared" ca="1" si="55"/>
        <v>89.191335259225426</v>
      </c>
      <c r="AL80" s="22">
        <f t="shared" ca="1" si="55"/>
        <v>77.756485693096892</v>
      </c>
      <c r="AM80" s="22">
        <f t="shared" ca="1" si="55"/>
        <v>125.81362792280754</v>
      </c>
      <c r="AN80" s="22">
        <f ca="1">AVERAGE(OFFSET($A80,0,Fixtures!$D$6,1,3))</f>
        <v>83.133668917044233</v>
      </c>
      <c r="AO80" s="22">
        <f ca="1">AVERAGE(OFFSET($A80,0,Fixtures!$D$6,1,6))</f>
        <v>85.269610510020328</v>
      </c>
      <c r="AP80" s="22">
        <f ca="1">AVERAGE(OFFSET($A80,0,Fixtures!$D$6,1,9))</f>
        <v>84.493192016995678</v>
      </c>
      <c r="AQ80" s="22">
        <f ca="1">AVERAGE(OFFSET($A80,0,Fixtures!$D$6,1,12))</f>
        <v>87.887969625236096</v>
      </c>
      <c r="AR80" s="22">
        <f ca="1">IF(OR(Fixtures!$D$6&lt;=0,Fixtures!$D$6&gt;39),AVERAGE(A80:AM80),AVERAGE(OFFSET($A80,0,Fixtures!$D$6,1,39-Fixtures!$D$6)))</f>
        <v>88.625235607576855</v>
      </c>
    </row>
    <row r="81" spans="1:44" x14ac:dyDescent="0.25">
      <c r="A81" s="30" t="s">
        <v>112</v>
      </c>
      <c r="B81" s="22">
        <f ca="1">MIN(VLOOKUP($A74,$A$2:$AM$12,B$14+1,FALSE),VLOOKUP($A81,$A$2:$AM$12,B$14+1,FALSE))</f>
        <v>82.78095169973696</v>
      </c>
      <c r="C81" s="22">
        <f t="shared" ref="C81:AM81" ca="1" si="56">MIN(VLOOKUP($A74,$A$2:$AM$12,C$14+1,FALSE),VLOOKUP($A81,$A$2:$AM$12,C$14+1,FALSE))</f>
        <v>61.140100996438569</v>
      </c>
      <c r="D81" s="22">
        <f t="shared" ca="1" si="56"/>
        <v>105.56832591893418</v>
      </c>
      <c r="E81" s="22">
        <f t="shared" ca="1" si="56"/>
        <v>76.520996738502944</v>
      </c>
      <c r="F81" s="22">
        <f t="shared" ca="1" si="56"/>
        <v>91.462177172304294</v>
      </c>
      <c r="G81" s="22">
        <f t="shared" ca="1" si="56"/>
        <v>83.664224380477393</v>
      </c>
      <c r="H81" s="22">
        <f t="shared" ca="1" si="56"/>
        <v>125.81362792280754</v>
      </c>
      <c r="I81" s="22">
        <f t="shared" ca="1" si="56"/>
        <v>93.525662680392486</v>
      </c>
      <c r="J81" s="22">
        <f t="shared" ca="1" si="56"/>
        <v>82.78095169973696</v>
      </c>
      <c r="K81" s="22">
        <f t="shared" ca="1" si="56"/>
        <v>94.595624012637415</v>
      </c>
      <c r="L81" s="22">
        <f t="shared" ca="1" si="56"/>
        <v>77.756485693096892</v>
      </c>
      <c r="M81" s="22">
        <f t="shared" ca="1" si="56"/>
        <v>71.032704126610952</v>
      </c>
      <c r="N81" s="22">
        <f t="shared" ca="1" si="56"/>
        <v>99.928341825219064</v>
      </c>
      <c r="O81" s="22">
        <f t="shared" ca="1" si="56"/>
        <v>115.61687379322352</v>
      </c>
      <c r="P81" s="22">
        <f t="shared" ca="1" si="56"/>
        <v>59.070491684911723</v>
      </c>
      <c r="Q81" s="22">
        <f t="shared" ca="1" si="56"/>
        <v>85.931814964379299</v>
      </c>
      <c r="R81" s="22">
        <f t="shared" ca="1" si="56"/>
        <v>81.759552402451959</v>
      </c>
      <c r="S81" s="22">
        <f t="shared" ca="1" si="56"/>
        <v>61.140100996438569</v>
      </c>
      <c r="T81" s="22">
        <f t="shared" ca="1" si="56"/>
        <v>76.520996738502944</v>
      </c>
      <c r="U81" s="22">
        <f t="shared" ca="1" si="56"/>
        <v>97.341565699059785</v>
      </c>
      <c r="V81" s="22">
        <f t="shared" ca="1" si="56"/>
        <v>105.56832591893418</v>
      </c>
      <c r="W81" s="22">
        <f t="shared" ca="1" si="56"/>
        <v>81.873244140516775</v>
      </c>
      <c r="X81" s="22">
        <f t="shared" ca="1" si="56"/>
        <v>101.17671874412297</v>
      </c>
      <c r="Y81" s="22">
        <f t="shared" ca="1" si="56"/>
        <v>118.9730247432953</v>
      </c>
      <c r="Z81" s="22">
        <f t="shared" ca="1" si="56"/>
        <v>70.307848607219427</v>
      </c>
      <c r="AA81" s="22">
        <f t="shared" ca="1" si="56"/>
        <v>71.032704126610952</v>
      </c>
      <c r="AB81" s="22">
        <f t="shared" ca="1" si="56"/>
        <v>74.726790106758259</v>
      </c>
      <c r="AC81" s="22">
        <f t="shared" ca="1" si="56"/>
        <v>77.756485693096892</v>
      </c>
      <c r="AD81" s="22">
        <f t="shared" ca="1" si="56"/>
        <v>70.307848607219427</v>
      </c>
      <c r="AE81" s="22">
        <f t="shared" ca="1" si="56"/>
        <v>72.197267614892112</v>
      </c>
      <c r="AF81" s="22">
        <f t="shared" ca="1" si="56"/>
        <v>81.759552402451959</v>
      </c>
      <c r="AG81" s="22">
        <f t="shared" ca="1" si="56"/>
        <v>86.817749488080054</v>
      </c>
      <c r="AH81" s="22">
        <f t="shared" ca="1" si="56"/>
        <v>81.873244140516775</v>
      </c>
      <c r="AI81" s="22">
        <f t="shared" ca="1" si="56"/>
        <v>94.595624012637415</v>
      </c>
      <c r="AJ81" s="22">
        <f t="shared" ca="1" si="56"/>
        <v>93.525662680392486</v>
      </c>
      <c r="AK81" s="22">
        <f t="shared" ca="1" si="56"/>
        <v>89.191335259225426</v>
      </c>
      <c r="AL81" s="22">
        <f t="shared" ca="1" si="56"/>
        <v>97.341565699059785</v>
      </c>
      <c r="AM81" s="22">
        <f t="shared" ca="1" si="56"/>
        <v>111.78710543281636</v>
      </c>
      <c r="AN81" s="22">
        <f ca="1">AVERAGE(OFFSET($A81,0,Fixtures!$D$6,1,3))</f>
        <v>74.754889541521166</v>
      </c>
      <c r="AO81" s="22">
        <f ca="1">AVERAGE(OFFSET($A81,0,Fixtures!$D$6,1,6))</f>
        <v>81.258547710966283</v>
      </c>
      <c r="AP81" s="22">
        <f ca="1">AVERAGE(OFFSET($A81,0,Fixtures!$D$6,1,9))</f>
        <v>85.289983322719479</v>
      </c>
      <c r="AQ81" s="22">
        <f ca="1">AVERAGE(OFFSET($A81,0,Fixtures!$D$6,1,12))</f>
        <v>86.284199382481589</v>
      </c>
      <c r="AR81" s="22">
        <f ca="1">IF(OR(Fixtures!$D$6&lt;=0,Fixtures!$D$6&gt;39),AVERAGE(A81:AM81),AVERAGE(OFFSET($A81,0,Fixtures!$D$6,1,39-Fixtures!$D$6)))</f>
        <v>87.939695533729179</v>
      </c>
    </row>
    <row r="82" spans="1:44" x14ac:dyDescent="0.25">
      <c r="A82" s="30" t="s">
        <v>10</v>
      </c>
      <c r="B82" s="22">
        <f ca="1">MIN(VLOOKUP($A74,$A$2:$AM$12,B$14+1,FALSE),VLOOKUP($A82,$A$2:$AM$12,B$14+1,FALSE))</f>
        <v>82.78095169973696</v>
      </c>
      <c r="C82" s="22">
        <f t="shared" ref="C82:AM82" ca="1" si="57">MIN(VLOOKUP($A74,$A$2:$AM$12,C$14+1,FALSE),VLOOKUP($A82,$A$2:$AM$12,C$14+1,FALSE))</f>
        <v>85.931814964379299</v>
      </c>
      <c r="D82" s="22">
        <f t="shared" ca="1" si="57"/>
        <v>102.25627424280572</v>
      </c>
      <c r="E82" s="22">
        <f t="shared" ca="1" si="57"/>
        <v>76.520996738502944</v>
      </c>
      <c r="F82" s="22">
        <f t="shared" ca="1" si="57"/>
        <v>92.20279989177439</v>
      </c>
      <c r="G82" s="22">
        <f t="shared" ca="1" si="57"/>
        <v>71.032704126610952</v>
      </c>
      <c r="H82" s="22">
        <f t="shared" ca="1" si="57"/>
        <v>109.01163198349775</v>
      </c>
      <c r="I82" s="22">
        <f t="shared" ca="1" si="57"/>
        <v>107.02996549267471</v>
      </c>
      <c r="J82" s="22">
        <f t="shared" ca="1" si="57"/>
        <v>115.61687379322352</v>
      </c>
      <c r="K82" s="22">
        <f t="shared" ca="1" si="57"/>
        <v>94.595624012637415</v>
      </c>
      <c r="L82" s="22">
        <f t="shared" ca="1" si="57"/>
        <v>100.06729839396496</v>
      </c>
      <c r="M82" s="22">
        <f t="shared" ca="1" si="57"/>
        <v>71.032704126610952</v>
      </c>
      <c r="N82" s="22">
        <f t="shared" si="57"/>
        <v>99.928341825219064</v>
      </c>
      <c r="O82" s="22">
        <f t="shared" ca="1" si="57"/>
        <v>76.520996738502944</v>
      </c>
      <c r="P82" s="22">
        <f t="shared" ca="1" si="57"/>
        <v>70.307848607219427</v>
      </c>
      <c r="Q82" s="22">
        <f t="shared" ca="1" si="57"/>
        <v>72.197267614892112</v>
      </c>
      <c r="R82" s="22">
        <f t="shared" ca="1" si="57"/>
        <v>81.873244140516775</v>
      </c>
      <c r="S82" s="22">
        <f t="shared" ca="1" si="57"/>
        <v>61.140100996438569</v>
      </c>
      <c r="T82" s="22">
        <f t="shared" ca="1" si="57"/>
        <v>130.81440226882464</v>
      </c>
      <c r="U82" s="22">
        <f t="shared" ca="1" si="57"/>
        <v>61.140100996438569</v>
      </c>
      <c r="V82" s="22">
        <f t="shared" ca="1" si="57"/>
        <v>89.191335259225426</v>
      </c>
      <c r="W82" s="22">
        <f t="shared" ca="1" si="57"/>
        <v>115.61687379322352</v>
      </c>
      <c r="X82" s="22">
        <f t="shared" ca="1" si="57"/>
        <v>94.595624012637415</v>
      </c>
      <c r="Y82" s="22">
        <f t="shared" ca="1" si="57"/>
        <v>74.726790106758259</v>
      </c>
      <c r="Z82" s="22">
        <f t="shared" ca="1" si="57"/>
        <v>70.307848607219427</v>
      </c>
      <c r="AA82" s="22">
        <f t="shared" ca="1" si="57"/>
        <v>77.756485693096892</v>
      </c>
      <c r="AB82" s="22">
        <f t="shared" ca="1" si="57"/>
        <v>74.726790106758259</v>
      </c>
      <c r="AC82" s="22">
        <f t="shared" ca="1" si="57"/>
        <v>77.756485693096892</v>
      </c>
      <c r="AD82" s="22">
        <f t="shared" ca="1" si="57"/>
        <v>59.070491684911723</v>
      </c>
      <c r="AE82" s="22">
        <f t="shared" ca="1" si="57"/>
        <v>75.43865445690632</v>
      </c>
      <c r="AF82" s="22">
        <f t="shared" si="57"/>
        <v>81.759552402451959</v>
      </c>
      <c r="AG82" s="22">
        <f t="shared" ca="1" si="57"/>
        <v>86.817749488080054</v>
      </c>
      <c r="AH82" s="22">
        <f t="shared" ca="1" si="57"/>
        <v>81.873244140516775</v>
      </c>
      <c r="AI82" s="22">
        <f t="shared" ca="1" si="57"/>
        <v>118.9730247432953</v>
      </c>
      <c r="AJ82" s="22">
        <f t="shared" ca="1" si="57"/>
        <v>93.525662680392486</v>
      </c>
      <c r="AK82" s="22">
        <f t="shared" ca="1" si="57"/>
        <v>83.664224380477393</v>
      </c>
      <c r="AL82" s="22">
        <f t="shared" ca="1" si="57"/>
        <v>86.817749488080054</v>
      </c>
      <c r="AM82" s="22">
        <f t="shared" ca="1" si="57"/>
        <v>75.43865445690632</v>
      </c>
      <c r="AN82" s="22">
        <f ca="1">AVERAGE(OFFSET($A82,0,Fixtures!$D$6,1,3))</f>
        <v>72.089566181423336</v>
      </c>
      <c r="AO82" s="22">
        <f ca="1">AVERAGE(OFFSET($A82,0,Fixtures!$D$6,1,6))</f>
        <v>83.988786152693692</v>
      </c>
      <c r="AP82" s="22">
        <f ca="1">AVERAGE(OFFSET($A82,0,Fixtures!$D$6,1,9))</f>
        <v>85.326705940568004</v>
      </c>
      <c r="AQ82" s="22">
        <f ca="1">AVERAGE(OFFSET($A82,0,Fixtures!$D$6,1,12))</f>
        <v>83.288113354677947</v>
      </c>
      <c r="AR82" s="22">
        <f ca="1">IF(OR(Fixtures!$D$6&lt;=0,Fixtures!$D$6&gt;39),AVERAGE(A82:AM82),AVERAGE(OFFSET($A82,0,Fixtures!$D$6,1,39-Fixtures!$D$6)))</f>
        <v>84.337900792201836</v>
      </c>
    </row>
    <row r="83" spans="1:44" x14ac:dyDescent="0.25">
      <c r="A83" s="30" t="s">
        <v>71</v>
      </c>
      <c r="B83" s="22">
        <f ca="1">MIN(VLOOKUP($A74,$A$2:$AM$12,B$14+1,FALSE),VLOOKUP($A83,$A$2:$AM$12,B$14+1,FALSE))</f>
        <v>82.78095169973696</v>
      </c>
      <c r="C83" s="22">
        <f t="shared" ref="C83:AM83" ca="1" si="58">MIN(VLOOKUP($A74,$A$2:$AM$12,C$14+1,FALSE),VLOOKUP($A83,$A$2:$AM$12,C$14+1,FALSE))</f>
        <v>85.931814964379299</v>
      </c>
      <c r="D83" s="22">
        <f t="shared" ca="1" si="58"/>
        <v>81.873244140516775</v>
      </c>
      <c r="E83" s="22">
        <f t="shared" ca="1" si="58"/>
        <v>72.197267614892112</v>
      </c>
      <c r="F83" s="22">
        <f t="shared" ca="1" si="58"/>
        <v>82.78095169973696</v>
      </c>
      <c r="G83" s="22">
        <f t="shared" ca="1" si="58"/>
        <v>83.664224380477393</v>
      </c>
      <c r="H83" s="22">
        <f t="shared" ca="1" si="58"/>
        <v>115.61687379322352</v>
      </c>
      <c r="I83" s="22">
        <f t="shared" ca="1" si="58"/>
        <v>75.43865445690632</v>
      </c>
      <c r="J83" s="22">
        <f t="shared" ca="1" si="58"/>
        <v>109.01163198349775</v>
      </c>
      <c r="K83" s="22">
        <f t="shared" ca="1" si="58"/>
        <v>71.032704126610952</v>
      </c>
      <c r="L83" s="22">
        <f t="shared" ca="1" si="58"/>
        <v>100.06729839396496</v>
      </c>
      <c r="M83" s="22">
        <f t="shared" ca="1" si="58"/>
        <v>71.032704126610952</v>
      </c>
      <c r="N83" s="22">
        <f t="shared" ca="1" si="58"/>
        <v>77.756485693096892</v>
      </c>
      <c r="O83" s="22">
        <f t="shared" ca="1" si="58"/>
        <v>111.78710543281636</v>
      </c>
      <c r="P83" s="22">
        <f t="shared" ca="1" si="58"/>
        <v>92.20279989177439</v>
      </c>
      <c r="Q83" s="22">
        <f t="shared" ca="1" si="58"/>
        <v>61.140100996438569</v>
      </c>
      <c r="R83" s="22">
        <f t="shared" ca="1" si="58"/>
        <v>95.035704736007318</v>
      </c>
      <c r="S83" s="22">
        <f t="shared" ca="1" si="58"/>
        <v>61.140100996438569</v>
      </c>
      <c r="T83" s="22">
        <f t="shared" ca="1" si="58"/>
        <v>92.20279989177439</v>
      </c>
      <c r="U83" s="22">
        <f t="shared" ca="1" si="58"/>
        <v>81.759552402451959</v>
      </c>
      <c r="V83" s="22">
        <f t="shared" ca="1" si="58"/>
        <v>94.595624012637415</v>
      </c>
      <c r="W83" s="22">
        <f t="shared" ca="1" si="58"/>
        <v>86.817749488080054</v>
      </c>
      <c r="X83" s="22">
        <f t="shared" ca="1" si="58"/>
        <v>89.191335259225426</v>
      </c>
      <c r="Y83" s="22">
        <f t="shared" ca="1" si="58"/>
        <v>99.928341825219064</v>
      </c>
      <c r="Z83" s="22">
        <f t="shared" ca="1" si="58"/>
        <v>70.307848607219427</v>
      </c>
      <c r="AA83" s="22">
        <f t="shared" ca="1" si="58"/>
        <v>101.17671874412297</v>
      </c>
      <c r="AB83" s="22">
        <f t="shared" ca="1" si="58"/>
        <v>74.726790106758259</v>
      </c>
      <c r="AC83" s="22">
        <f t="shared" ca="1" si="58"/>
        <v>77.756485693096892</v>
      </c>
      <c r="AD83" s="22">
        <f t="shared" ca="1" si="58"/>
        <v>74.726790106758259</v>
      </c>
      <c r="AE83" s="22">
        <f t="shared" ca="1" si="58"/>
        <v>75.43865445690632</v>
      </c>
      <c r="AF83" s="22">
        <f t="shared" ca="1" si="58"/>
        <v>81.759552402451959</v>
      </c>
      <c r="AG83" s="22">
        <f t="shared" ca="1" si="58"/>
        <v>86.817749488080054</v>
      </c>
      <c r="AH83" s="22">
        <f t="shared" ca="1" si="58"/>
        <v>81.873244140516775</v>
      </c>
      <c r="AI83" s="22">
        <f t="shared" ca="1" si="58"/>
        <v>70.307848607219427</v>
      </c>
      <c r="AJ83" s="22">
        <f t="shared" ca="1" si="58"/>
        <v>59.070491684911723</v>
      </c>
      <c r="AK83" s="22">
        <f t="shared" ca="1" si="58"/>
        <v>89.191335259225426</v>
      </c>
      <c r="AL83" s="22">
        <f t="shared" ca="1" si="58"/>
        <v>102.25627424280572</v>
      </c>
      <c r="AM83" s="22">
        <f t="shared" ca="1" si="58"/>
        <v>101.17671874412297</v>
      </c>
      <c r="AN83" s="22">
        <f ca="1">AVERAGE(OFFSET($A83,0,Fixtures!$D$6,1,3))</f>
        <v>77.308332322038851</v>
      </c>
      <c r="AO83" s="22">
        <f ca="1">AVERAGE(OFFSET($A83,0,Fixtures!$D$6,1,6))</f>
        <v>78.487306533655456</v>
      </c>
      <c r="AP83" s="22">
        <f ca="1">AVERAGE(OFFSET($A83,0,Fixtures!$D$6,1,9))</f>
        <v>80.160215598763955</v>
      </c>
      <c r="AQ83" s="22">
        <f ca="1">AVERAGE(OFFSET($A83,0,Fixtures!$D$6,1,12))</f>
        <v>81.534524832391071</v>
      </c>
      <c r="AR83" s="22">
        <f ca="1">IF(OR(Fixtures!$D$6&lt;=0,Fixtures!$D$6&gt;39),AVERAGE(A83:AM83),AVERAGE(OFFSET($A83,0,Fixtures!$D$6,1,39-Fixtures!$D$6)))</f>
        <v>82.261865913299857</v>
      </c>
    </row>
    <row r="84" spans="1:44" x14ac:dyDescent="0.25">
      <c r="A84" s="30" t="s">
        <v>63</v>
      </c>
      <c r="B84" s="22">
        <f>MIN(VLOOKUP($A74,$A$2:$AM$12,B$14+1,FALSE),VLOOKUP($A84,$A$2:$AM$12,B$14+1,FALSE))</f>
        <v>82.78095169973696</v>
      </c>
      <c r="C84" s="22">
        <f t="shared" ref="C84:AM84" ca="1" si="59">MIN(VLOOKUP($A74,$A$2:$AM$12,C$14+1,FALSE),VLOOKUP($A84,$A$2:$AM$12,C$14+1,FALSE))</f>
        <v>85.931814964379299</v>
      </c>
      <c r="D84" s="22">
        <f t="shared" ca="1" si="59"/>
        <v>93.525662680392486</v>
      </c>
      <c r="E84" s="22">
        <f t="shared" ca="1" si="59"/>
        <v>70.307848607219427</v>
      </c>
      <c r="F84" s="22">
        <f t="shared" ca="1" si="59"/>
        <v>99.928341825219064</v>
      </c>
      <c r="G84" s="22">
        <f t="shared" ca="1" si="59"/>
        <v>83.664224380477393</v>
      </c>
      <c r="H84" s="22">
        <f t="shared" ca="1" si="59"/>
        <v>86.817749488080054</v>
      </c>
      <c r="I84" s="22">
        <f t="shared" ca="1" si="59"/>
        <v>61.140100996438569</v>
      </c>
      <c r="J84" s="22">
        <f t="shared" ca="1" si="59"/>
        <v>118.9730247432953</v>
      </c>
      <c r="K84" s="22">
        <f t="shared" ca="1" si="59"/>
        <v>75.43865445690632</v>
      </c>
      <c r="L84" s="22">
        <f t="shared" ca="1" si="59"/>
        <v>59.070491684911723</v>
      </c>
      <c r="M84" s="22">
        <f t="shared" ca="1" si="59"/>
        <v>71.032704126610952</v>
      </c>
      <c r="N84" s="22">
        <f t="shared" ca="1" si="59"/>
        <v>89.191335259225426</v>
      </c>
      <c r="O84" s="22">
        <f t="shared" ca="1" si="59"/>
        <v>138.78095894776501</v>
      </c>
      <c r="P84" s="22">
        <f t="shared" ca="1" si="59"/>
        <v>92.20279989177439</v>
      </c>
      <c r="Q84" s="22">
        <f t="shared" ca="1" si="59"/>
        <v>82.78095169973696</v>
      </c>
      <c r="R84" s="22">
        <f t="shared" ca="1" si="59"/>
        <v>95.035704736007318</v>
      </c>
      <c r="S84" s="22">
        <f t="shared" ca="1" si="59"/>
        <v>61.140100996438569</v>
      </c>
      <c r="T84" s="22">
        <f t="shared" ca="1" si="59"/>
        <v>74.726790106758259</v>
      </c>
      <c r="U84" s="22">
        <f t="shared" ca="1" si="59"/>
        <v>97.341565699059785</v>
      </c>
      <c r="V84" s="22">
        <f t="shared" ca="1" si="59"/>
        <v>71.032704126610952</v>
      </c>
      <c r="W84" s="22">
        <f t="shared" ca="1" si="59"/>
        <v>92.20279989177439</v>
      </c>
      <c r="X84" s="22">
        <f t="shared" ca="1" si="59"/>
        <v>97.341565699059785</v>
      </c>
      <c r="Y84" s="22">
        <f t="shared" ca="1" si="59"/>
        <v>118.9730247432953</v>
      </c>
      <c r="Z84" s="22">
        <f t="shared" ca="1" si="59"/>
        <v>70.307848607219427</v>
      </c>
      <c r="AA84" s="22">
        <f t="shared" si="59"/>
        <v>101.17671874412297</v>
      </c>
      <c r="AB84" s="22">
        <f t="shared" ca="1" si="59"/>
        <v>74.726790106758259</v>
      </c>
      <c r="AC84" s="22">
        <f t="shared" ca="1" si="59"/>
        <v>77.756485693096892</v>
      </c>
      <c r="AD84" s="22">
        <f t="shared" ca="1" si="59"/>
        <v>101.17671874412297</v>
      </c>
      <c r="AE84" s="22">
        <f t="shared" ca="1" si="59"/>
        <v>75.43865445690632</v>
      </c>
      <c r="AF84" s="22">
        <f t="shared" ca="1" si="59"/>
        <v>81.759552402451959</v>
      </c>
      <c r="AG84" s="22">
        <f t="shared" ca="1" si="59"/>
        <v>86.817749488080054</v>
      </c>
      <c r="AH84" s="22">
        <f t="shared" ca="1" si="59"/>
        <v>72.197267614892112</v>
      </c>
      <c r="AI84" s="22">
        <f t="shared" ca="1" si="59"/>
        <v>77.756485693096892</v>
      </c>
      <c r="AJ84" s="22">
        <f t="shared" ca="1" si="59"/>
        <v>85.931814964379299</v>
      </c>
      <c r="AK84" s="22">
        <f t="shared" ca="1" si="59"/>
        <v>76.520996738502944</v>
      </c>
      <c r="AL84" s="22">
        <f t="shared" ca="1" si="59"/>
        <v>102.25627424280572</v>
      </c>
      <c r="AM84" s="22">
        <f t="shared" ca="1" si="59"/>
        <v>81.759552402451959</v>
      </c>
      <c r="AN84" s="22">
        <f ca="1">AVERAGE(OFFSET($A84,0,Fixtures!$D$6,1,3))</f>
        <v>86.12497520116041</v>
      </c>
      <c r="AO84" s="22">
        <f ca="1">AVERAGE(OFFSET($A84,0,Fixtures!$D$6,1,6))</f>
        <v>82.524404733258379</v>
      </c>
      <c r="AP84" s="22">
        <f ca="1">AVERAGE(OFFSET($A84,0,Fixtures!$D$6,1,9))</f>
        <v>84.428390482804247</v>
      </c>
      <c r="AQ84" s="22">
        <f ca="1">AVERAGE(OFFSET($A84,0,Fixtures!$D$6,1,12))</f>
        <v>84.188703890175745</v>
      </c>
      <c r="AR84" s="22">
        <f ca="1">IF(OR(Fixtures!$D$6&lt;=0,Fixtures!$D$6&gt;39),AVERAGE(A84:AM84),AVERAGE(OFFSET($A84,0,Fixtures!$D$6,1,39-Fixtures!$D$6)))</f>
        <v>84.161506674769015</v>
      </c>
    </row>
    <row r="86" spans="1:44" x14ac:dyDescent="0.25">
      <c r="A86" s="31" t="s">
        <v>113</v>
      </c>
      <c r="B86" s="2">
        <v>1</v>
      </c>
      <c r="C86" s="2">
        <v>2</v>
      </c>
      <c r="D86" s="2">
        <v>3</v>
      </c>
      <c r="E86" s="2">
        <v>4</v>
      </c>
      <c r="F86" s="2">
        <v>5</v>
      </c>
      <c r="G86" s="2">
        <v>6</v>
      </c>
      <c r="H86" s="2">
        <v>7</v>
      </c>
      <c r="I86" s="2">
        <v>8</v>
      </c>
      <c r="J86" s="2">
        <v>9</v>
      </c>
      <c r="K86" s="2">
        <v>10</v>
      </c>
      <c r="L86" s="2">
        <v>11</v>
      </c>
      <c r="M86" s="2">
        <v>12</v>
      </c>
      <c r="N86" s="2">
        <v>13</v>
      </c>
      <c r="O86" s="2">
        <v>14</v>
      </c>
      <c r="P86" s="2">
        <v>15</v>
      </c>
      <c r="Q86" s="2">
        <v>16</v>
      </c>
      <c r="R86" s="2">
        <v>17</v>
      </c>
      <c r="S86" s="2">
        <v>18</v>
      </c>
      <c r="T86" s="2">
        <v>19</v>
      </c>
      <c r="U86" s="2">
        <v>20</v>
      </c>
      <c r="V86" s="2">
        <v>21</v>
      </c>
      <c r="W86" s="2">
        <v>22</v>
      </c>
      <c r="X86" s="2">
        <v>23</v>
      </c>
      <c r="Y86" s="2">
        <v>24</v>
      </c>
      <c r="Z86" s="2">
        <v>25</v>
      </c>
      <c r="AA86" s="2">
        <v>26</v>
      </c>
      <c r="AB86" s="2">
        <v>27</v>
      </c>
      <c r="AC86" s="2">
        <v>28</v>
      </c>
      <c r="AD86" s="2">
        <v>29</v>
      </c>
      <c r="AE86" s="2">
        <v>30</v>
      </c>
      <c r="AF86" s="2">
        <v>31</v>
      </c>
      <c r="AG86" s="2">
        <v>32</v>
      </c>
      <c r="AH86" s="2">
        <v>33</v>
      </c>
      <c r="AI86" s="2">
        <v>34</v>
      </c>
      <c r="AJ86" s="2">
        <v>35</v>
      </c>
      <c r="AK86" s="2">
        <v>36</v>
      </c>
      <c r="AL86" s="2">
        <v>37</v>
      </c>
      <c r="AM86" s="2">
        <v>38</v>
      </c>
      <c r="AN86" s="31" t="s">
        <v>56</v>
      </c>
      <c r="AO86" s="31" t="s">
        <v>57</v>
      </c>
      <c r="AP86" s="31" t="s">
        <v>58</v>
      </c>
      <c r="AQ86" s="31" t="s">
        <v>82</v>
      </c>
      <c r="AR86" s="31" t="s">
        <v>59</v>
      </c>
    </row>
    <row r="87" spans="1:44" x14ac:dyDescent="0.25">
      <c r="A87" s="30" t="s">
        <v>111</v>
      </c>
      <c r="B87" s="22">
        <f t="shared" ref="B87:AM87" ca="1" si="60">MIN(VLOOKUP($A86,$A$2:$AM$12,B$14+1,FALSE),VLOOKUP($A87,$A$2:$AM$12,B$14+1,FALSE))</f>
        <v>109.01163198349775</v>
      </c>
      <c r="C87" s="22">
        <f t="shared" ca="1" si="60"/>
        <v>59.070491684911723</v>
      </c>
      <c r="D87" s="22">
        <f t="shared" ca="1" si="60"/>
        <v>97.341565699059785</v>
      </c>
      <c r="E87" s="22">
        <f t="shared" ca="1" si="60"/>
        <v>74.726790106758259</v>
      </c>
      <c r="F87" s="22">
        <f t="shared" ca="1" si="60"/>
        <v>81.873244140516775</v>
      </c>
      <c r="G87" s="22">
        <f t="shared" ca="1" si="60"/>
        <v>95.035704736007318</v>
      </c>
      <c r="H87" s="22">
        <f t="shared" ca="1" si="60"/>
        <v>74.726790106758259</v>
      </c>
      <c r="I87" s="22">
        <f t="shared" ca="1" si="60"/>
        <v>81.759552402451959</v>
      </c>
      <c r="J87" s="22">
        <f t="shared" ca="1" si="60"/>
        <v>83.664224380477393</v>
      </c>
      <c r="K87" s="22">
        <f t="shared" ca="1" si="60"/>
        <v>107.02996549267471</v>
      </c>
      <c r="L87" s="22">
        <f t="shared" ca="1" si="60"/>
        <v>102.25627424280572</v>
      </c>
      <c r="M87" s="22">
        <f t="shared" ca="1" si="60"/>
        <v>76.520996738502944</v>
      </c>
      <c r="N87" s="22">
        <f t="shared" ca="1" si="60"/>
        <v>59.070491684911723</v>
      </c>
      <c r="O87" s="22">
        <f t="shared" ca="1" si="60"/>
        <v>82.78095169973696</v>
      </c>
      <c r="P87" s="22">
        <f t="shared" ca="1" si="60"/>
        <v>111.78710543281636</v>
      </c>
      <c r="Q87" s="22">
        <f t="shared" ca="1" si="60"/>
        <v>75.43865445690632</v>
      </c>
      <c r="R87" s="22">
        <f t="shared" ca="1" si="60"/>
        <v>92.20279989177439</v>
      </c>
      <c r="S87" s="22">
        <f t="shared" ca="1" si="60"/>
        <v>91.462177172304294</v>
      </c>
      <c r="T87" s="22">
        <f t="shared" ca="1" si="60"/>
        <v>70.307848607219427</v>
      </c>
      <c r="U87" s="22">
        <f t="shared" ca="1" si="60"/>
        <v>89.191335259225426</v>
      </c>
      <c r="V87" s="22">
        <f t="shared" ca="1" si="60"/>
        <v>61.140100996438569</v>
      </c>
      <c r="W87" s="22">
        <f t="shared" ca="1" si="60"/>
        <v>130.81440226882464</v>
      </c>
      <c r="X87" s="22">
        <f t="shared" ca="1" si="60"/>
        <v>71.032704126610952</v>
      </c>
      <c r="Y87" s="22">
        <f t="shared" ca="1" si="60"/>
        <v>76.520996738502944</v>
      </c>
      <c r="Z87" s="22">
        <f t="shared" ca="1" si="60"/>
        <v>72.197267614892112</v>
      </c>
      <c r="AA87" s="22">
        <f t="shared" ca="1" si="60"/>
        <v>89.191335259225426</v>
      </c>
      <c r="AB87" s="22">
        <f t="shared" ca="1" si="60"/>
        <v>111.78710543281636</v>
      </c>
      <c r="AC87" s="22">
        <f t="shared" ca="1" si="60"/>
        <v>75.43865445690632</v>
      </c>
      <c r="AD87" s="22">
        <f t="shared" ca="1" si="60"/>
        <v>92.20279989177439</v>
      </c>
      <c r="AE87" s="22">
        <f t="shared" ca="1" si="60"/>
        <v>91.462177172304294</v>
      </c>
      <c r="AF87" s="22">
        <f t="shared" ca="1" si="60"/>
        <v>72.197267614892112</v>
      </c>
      <c r="AG87" s="22">
        <f t="shared" ca="1" si="60"/>
        <v>94.595624012637415</v>
      </c>
      <c r="AH87" s="22">
        <f t="shared" ca="1" si="60"/>
        <v>83.664224380477393</v>
      </c>
      <c r="AI87" s="22">
        <f t="shared" ca="1" si="60"/>
        <v>93.525662680392486</v>
      </c>
      <c r="AJ87" s="22">
        <f t="shared" ca="1" si="60"/>
        <v>61.140100996438569</v>
      </c>
      <c r="AK87" s="22">
        <f t="shared" ca="1" si="60"/>
        <v>118.9730247432953</v>
      </c>
      <c r="AL87" s="22">
        <f t="shared" ca="1" si="60"/>
        <v>77.756485693096892</v>
      </c>
      <c r="AM87" s="22">
        <f t="shared" ca="1" si="60"/>
        <v>100.06729839396496</v>
      </c>
      <c r="AN87" s="22">
        <f ca="1">AVERAGE(OFFSET($A87,0,Fixtures!$D$6,1,3))</f>
        <v>85.28741489299027</v>
      </c>
      <c r="AO87" s="22">
        <f ca="1">AVERAGE(OFFSET($A87,0,Fixtures!$D$6,1,6))</f>
        <v>87.941292625413027</v>
      </c>
      <c r="AP87" s="22">
        <f ca="1">AVERAGE(OFFSET($A87,0,Fixtures!$D$6,1,9))</f>
        <v>87.279707465034335</v>
      </c>
      <c r="AQ87" s="22">
        <f ca="1">AVERAGE(OFFSET($A87,0,Fixtures!$D$6,1,12))</f>
        <v>88.234447758139765</v>
      </c>
      <c r="AR87" s="22">
        <f ca="1">IF(OR(Fixtures!$D$6&lt;=0,Fixtures!$D$6&gt;39),AVERAGE(A87:AM87),AVERAGE(OFFSET($A87,0,Fixtures!$D$6,1,39-Fixtures!$D$6)))</f>
        <v>88.558466557927403</v>
      </c>
    </row>
    <row r="88" spans="1:44" x14ac:dyDescent="0.25">
      <c r="A88" s="30" t="s">
        <v>121</v>
      </c>
      <c r="B88" s="22">
        <f ca="1">MIN(VLOOKUP($A86,$A$2:$AM$12,B$14+1,FALSE),VLOOKUP($A88,$A$2:$AM$12,B$14+1,FALSE))</f>
        <v>93.525662680392486</v>
      </c>
      <c r="C88" s="22">
        <f t="shared" ref="C88:AM88" ca="1" si="61">MIN(VLOOKUP($A86,$A$2:$AM$12,C$14+1,FALSE),VLOOKUP($A88,$A$2:$AM$12,C$14+1,FALSE))</f>
        <v>59.070491684911723</v>
      </c>
      <c r="D88" s="22">
        <f t="shared" ca="1" si="61"/>
        <v>91.462177172304294</v>
      </c>
      <c r="E88" s="22">
        <f t="shared" ca="1" si="61"/>
        <v>100.06729839396496</v>
      </c>
      <c r="F88" s="22">
        <f t="shared" ca="1" si="61"/>
        <v>77.756485693096892</v>
      </c>
      <c r="G88" s="22">
        <f t="shared" ca="1" si="61"/>
        <v>72.197267614892112</v>
      </c>
      <c r="H88" s="22">
        <f t="shared" ca="1" si="61"/>
        <v>74.726790106758259</v>
      </c>
      <c r="I88" s="22">
        <f t="shared" ca="1" si="61"/>
        <v>81.759552402451959</v>
      </c>
      <c r="J88" s="22">
        <f t="shared" ca="1" si="61"/>
        <v>86.817749488080054</v>
      </c>
      <c r="K88" s="22">
        <f t="shared" ca="1" si="61"/>
        <v>97.341565699059785</v>
      </c>
      <c r="L88" s="22">
        <f t="shared" ca="1" si="61"/>
        <v>70.307848607219427</v>
      </c>
      <c r="M88" s="22">
        <f t="shared" ca="1" si="61"/>
        <v>76.520996738502944</v>
      </c>
      <c r="N88" s="22">
        <f t="shared" ca="1" si="61"/>
        <v>105.56832591893418</v>
      </c>
      <c r="O88" s="22">
        <f t="shared" ca="1" si="61"/>
        <v>82.78095169973696</v>
      </c>
      <c r="P88" s="22">
        <f t="shared" ca="1" si="61"/>
        <v>101.17671874412297</v>
      </c>
      <c r="Q88" s="22">
        <f t="shared" ca="1" si="61"/>
        <v>75.43865445690632</v>
      </c>
      <c r="R88" s="22">
        <f t="shared" ca="1" si="61"/>
        <v>74.726790106758259</v>
      </c>
      <c r="S88" s="22">
        <f t="shared" ca="1" si="61"/>
        <v>75.43865445690632</v>
      </c>
      <c r="T88" s="22">
        <f t="shared" ca="1" si="61"/>
        <v>99.928341825219064</v>
      </c>
      <c r="U88" s="22">
        <f t="shared" ca="1" si="61"/>
        <v>71.032704126610952</v>
      </c>
      <c r="V88" s="22">
        <f t="shared" ca="1" si="61"/>
        <v>61.140100996438569</v>
      </c>
      <c r="W88" s="22">
        <f t="shared" ca="1" si="61"/>
        <v>118.9730247432953</v>
      </c>
      <c r="X88" s="22">
        <f t="shared" ca="1" si="61"/>
        <v>71.032704126610952</v>
      </c>
      <c r="Y88" s="22">
        <f t="shared" ca="1" si="61"/>
        <v>86.817749488080054</v>
      </c>
      <c r="Z88" s="22">
        <f t="shared" ca="1" si="61"/>
        <v>72.197267614892112</v>
      </c>
      <c r="AA88" s="22">
        <f t="shared" ca="1" si="61"/>
        <v>76.520996738502944</v>
      </c>
      <c r="AB88" s="22">
        <f t="shared" ca="1" si="61"/>
        <v>92.20279989177439</v>
      </c>
      <c r="AC88" s="22">
        <f t="shared" ca="1" si="61"/>
        <v>61.140100996438569</v>
      </c>
      <c r="AD88" s="22">
        <f t="shared" ca="1" si="61"/>
        <v>92.20279989177439</v>
      </c>
      <c r="AE88" s="22">
        <f t="shared" ca="1" si="61"/>
        <v>82.78095169973696</v>
      </c>
      <c r="AF88" s="22">
        <f t="shared" ca="1" si="61"/>
        <v>97.341565699059785</v>
      </c>
      <c r="AG88" s="22">
        <f t="shared" ca="1" si="61"/>
        <v>101.17671874412297</v>
      </c>
      <c r="AH88" s="22">
        <f t="shared" ca="1" si="61"/>
        <v>83.664224380477393</v>
      </c>
      <c r="AI88" s="22">
        <f t="shared" ca="1" si="61"/>
        <v>93.525662680392486</v>
      </c>
      <c r="AJ88" s="22">
        <f t="shared" ca="1" si="61"/>
        <v>81.873244140516775</v>
      </c>
      <c r="AK88" s="22">
        <f t="shared" ca="1" si="61"/>
        <v>111.78710543281636</v>
      </c>
      <c r="AL88" s="22">
        <f t="shared" ca="1" si="61"/>
        <v>59.070491684911723</v>
      </c>
      <c r="AM88" s="22">
        <f t="shared" ca="1" si="61"/>
        <v>95.035704736007318</v>
      </c>
      <c r="AN88" s="22">
        <f ca="1">AVERAGE(OFFSET($A88,0,Fixtures!$D$6,1,3))</f>
        <v>90.775105763523712</v>
      </c>
      <c r="AO88" s="22">
        <f ca="1">AVERAGE(OFFSET($A88,0,Fixtures!$D$6,1,6))</f>
        <v>91.781987182593994</v>
      </c>
      <c r="AP88" s="22">
        <f ca="1">AVERAGE(OFFSET($A88,0,Fixtures!$D$6,1,9))</f>
        <v>89.269196039312106</v>
      </c>
      <c r="AQ88" s="22">
        <f ca="1">AVERAGE(OFFSET($A88,0,Fixtures!$D$6,1,12))</f>
        <v>90.084630169661168</v>
      </c>
      <c r="AR88" s="22">
        <f ca="1">IF(OR(Fixtures!$D$6&lt;=0,Fixtures!$D$6&gt;39),AVERAGE(A88:AM88),AVERAGE(OFFSET($A88,0,Fixtures!$D$6,1,39-Fixtures!$D$6)))</f>
        <v>89.845846908981628</v>
      </c>
    </row>
    <row r="89" spans="1:44" x14ac:dyDescent="0.25">
      <c r="A89" s="30" t="s">
        <v>73</v>
      </c>
      <c r="B89" s="22">
        <f ca="1">MIN(VLOOKUP($A86,$A$2:$AM$12,B$14+1,FALSE),VLOOKUP($A89,$A$2:$AM$12,B$14+1,FALSE))</f>
        <v>75.43865445690632</v>
      </c>
      <c r="C89" s="22">
        <f t="shared" ref="C89:AM89" ca="1" si="62">MIN(VLOOKUP($A86,$A$2:$AM$12,C$14+1,FALSE),VLOOKUP($A89,$A$2:$AM$12,C$14+1,FALSE))</f>
        <v>59.070491684911723</v>
      </c>
      <c r="D89" s="22">
        <f t="shared" ca="1" si="62"/>
        <v>113.54805732089865</v>
      </c>
      <c r="E89" s="22">
        <f t="shared" ca="1" si="62"/>
        <v>100.06729839396496</v>
      </c>
      <c r="F89" s="22">
        <f t="shared" ca="1" si="62"/>
        <v>97.341565699059785</v>
      </c>
      <c r="G89" s="22">
        <f t="shared" ca="1" si="62"/>
        <v>95.035704736007318</v>
      </c>
      <c r="H89" s="22">
        <f t="shared" ca="1" si="62"/>
        <v>74.726790106758259</v>
      </c>
      <c r="I89" s="22">
        <f t="shared" si="62"/>
        <v>81.759552402451959</v>
      </c>
      <c r="J89" s="22">
        <f t="shared" ca="1" si="62"/>
        <v>70.307848607219427</v>
      </c>
      <c r="K89" s="22">
        <f t="shared" ca="1" si="62"/>
        <v>93.525662680392486</v>
      </c>
      <c r="L89" s="22">
        <f t="shared" ca="1" si="62"/>
        <v>102.25627424280572</v>
      </c>
      <c r="M89" s="22">
        <f t="shared" ca="1" si="62"/>
        <v>72.197267614892112</v>
      </c>
      <c r="N89" s="22">
        <f t="shared" ca="1" si="62"/>
        <v>94.595624012637415</v>
      </c>
      <c r="O89" s="22">
        <f t="shared" ca="1" si="62"/>
        <v>82.78095169973696</v>
      </c>
      <c r="P89" s="22">
        <f t="shared" ca="1" si="62"/>
        <v>74.726790106758259</v>
      </c>
      <c r="Q89" s="22">
        <f t="shared" ca="1" si="62"/>
        <v>75.43865445690632</v>
      </c>
      <c r="R89" s="22">
        <f t="shared" ca="1" si="62"/>
        <v>129.02795390091956</v>
      </c>
      <c r="S89" s="22">
        <f t="shared" ca="1" si="62"/>
        <v>77.756485693096892</v>
      </c>
      <c r="T89" s="22">
        <f t="shared" si="62"/>
        <v>82.78095169973696</v>
      </c>
      <c r="U89" s="22">
        <f t="shared" ca="1" si="62"/>
        <v>89.191335259225426</v>
      </c>
      <c r="V89" s="22">
        <f t="shared" ca="1" si="62"/>
        <v>61.140100996438569</v>
      </c>
      <c r="W89" s="22">
        <f t="shared" ca="1" si="62"/>
        <v>76.520996738502944</v>
      </c>
      <c r="X89" s="22">
        <f t="shared" ca="1" si="62"/>
        <v>71.032704126610952</v>
      </c>
      <c r="Y89" s="22">
        <f t="shared" ca="1" si="62"/>
        <v>83.664224380477393</v>
      </c>
      <c r="Z89" s="22">
        <f t="shared" ca="1" si="62"/>
        <v>72.197267614892112</v>
      </c>
      <c r="AA89" s="22">
        <f t="shared" ca="1" si="62"/>
        <v>92.20279989177439</v>
      </c>
      <c r="AB89" s="22">
        <f t="shared" ca="1" si="62"/>
        <v>95.035704736007318</v>
      </c>
      <c r="AC89" s="22">
        <f t="shared" ca="1" si="62"/>
        <v>105.56832591893418</v>
      </c>
      <c r="AD89" s="22">
        <f t="shared" ca="1" si="62"/>
        <v>92.20279989177439</v>
      </c>
      <c r="AE89" s="22">
        <f t="shared" ca="1" si="62"/>
        <v>61.140100996438569</v>
      </c>
      <c r="AF89" s="22">
        <f t="shared" ca="1" si="62"/>
        <v>97.341565699059785</v>
      </c>
      <c r="AG89" s="22">
        <f t="shared" ca="1" si="62"/>
        <v>59.070491684911723</v>
      </c>
      <c r="AH89" s="22">
        <f t="shared" ca="1" si="62"/>
        <v>83.664224380477393</v>
      </c>
      <c r="AI89" s="22">
        <f t="shared" ca="1" si="62"/>
        <v>89.191335259225426</v>
      </c>
      <c r="AJ89" s="22">
        <f t="shared" ca="1" si="62"/>
        <v>81.873244140516775</v>
      </c>
      <c r="AK89" s="22">
        <f t="shared" ca="1" si="62"/>
        <v>138.78095894776501</v>
      </c>
      <c r="AL89" s="22">
        <f t="shared" ca="1" si="62"/>
        <v>77.756485693096892</v>
      </c>
      <c r="AM89" s="22">
        <f t="shared" ca="1" si="62"/>
        <v>118.9730247432953</v>
      </c>
      <c r="AN89" s="22">
        <f ca="1">AVERAGE(OFFSET($A89,0,Fixtures!$D$6,1,3))</f>
        <v>83.561488862424255</v>
      </c>
      <c r="AO89" s="22">
        <f ca="1">AVERAGE(OFFSET($A89,0,Fixtures!$D$6,1,6))</f>
        <v>80.435086318647876</v>
      </c>
      <c r="AP89" s="22">
        <f ca="1">AVERAGE(OFFSET($A89,0,Fixtures!$D$6,1,9))</f>
        <v>86.780134077029558</v>
      </c>
      <c r="AQ89" s="22">
        <f ca="1">AVERAGE(OFFSET($A89,0,Fixtures!$D$6,1,12))</f>
        <v>88.665900551469448</v>
      </c>
      <c r="AR89" s="22">
        <f ca="1">IF(OR(Fixtures!$D$6&lt;=0,Fixtures!$D$6&gt;39),AVERAGE(A89:AM89),AVERAGE(OFFSET($A89,0,Fixtures!$D$6,1,39-Fixtures!$D$6)))</f>
        <v>89.999423143656117</v>
      </c>
    </row>
    <row r="90" spans="1:44" x14ac:dyDescent="0.25">
      <c r="A90" s="30" t="s">
        <v>61</v>
      </c>
      <c r="B90" s="22">
        <f ca="1">MIN(VLOOKUP($A86,$A$2:$AM$12,B$14+1,FALSE),VLOOKUP($A90,$A$2:$AM$12,B$14+1,FALSE))</f>
        <v>91.462177172304294</v>
      </c>
      <c r="C90" s="22">
        <f t="shared" ref="C90:AM90" ca="1" si="63">MIN(VLOOKUP($A86,$A$2:$AM$12,C$14+1,FALSE),VLOOKUP($A90,$A$2:$AM$12,C$14+1,FALSE))</f>
        <v>59.070491684911723</v>
      </c>
      <c r="D90" s="22">
        <f t="shared" ca="1" si="63"/>
        <v>113.54805732089865</v>
      </c>
      <c r="E90" s="22">
        <f t="shared" ca="1" si="63"/>
        <v>100.06729839396496</v>
      </c>
      <c r="F90" s="22">
        <f t="shared" ca="1" si="63"/>
        <v>102.25627424280572</v>
      </c>
      <c r="G90" s="22">
        <f t="shared" ca="1" si="63"/>
        <v>70.307848607219427</v>
      </c>
      <c r="H90" s="22">
        <f t="shared" ca="1" si="63"/>
        <v>74.726790106758259</v>
      </c>
      <c r="I90" s="22">
        <f t="shared" ca="1" si="63"/>
        <v>81.759552402451959</v>
      </c>
      <c r="J90" s="22">
        <f t="shared" ca="1" si="63"/>
        <v>86.817749488080054</v>
      </c>
      <c r="K90" s="22">
        <f t="shared" ca="1" si="63"/>
        <v>107.02996549267471</v>
      </c>
      <c r="L90" s="22">
        <f t="shared" ca="1" si="63"/>
        <v>92.20279989177439</v>
      </c>
      <c r="M90" s="22">
        <f t="shared" ca="1" si="63"/>
        <v>76.520996738502944</v>
      </c>
      <c r="N90" s="22">
        <f t="shared" ca="1" si="63"/>
        <v>93.525662680392486</v>
      </c>
      <c r="O90" s="22">
        <f t="shared" ca="1" si="63"/>
        <v>61.140100996438569</v>
      </c>
      <c r="P90" s="22">
        <f t="shared" ca="1" si="63"/>
        <v>111.78710543281636</v>
      </c>
      <c r="Q90" s="22">
        <f t="shared" ca="1" si="63"/>
        <v>75.43865445690632</v>
      </c>
      <c r="R90" s="22">
        <f t="shared" ca="1" si="63"/>
        <v>59.070491684911723</v>
      </c>
      <c r="S90" s="22">
        <f t="shared" ca="1" si="63"/>
        <v>86.817749488080054</v>
      </c>
      <c r="T90" s="22">
        <f t="shared" ca="1" si="63"/>
        <v>99.928341825219064</v>
      </c>
      <c r="U90" s="22">
        <f t="shared" ca="1" si="63"/>
        <v>89.191335259225426</v>
      </c>
      <c r="V90" s="22">
        <f t="shared" ca="1" si="63"/>
        <v>61.140100996438569</v>
      </c>
      <c r="W90" s="22">
        <f t="shared" ca="1" si="63"/>
        <v>130.81440226882464</v>
      </c>
      <c r="X90" s="22">
        <f t="shared" ca="1" si="63"/>
        <v>71.032704126610952</v>
      </c>
      <c r="Y90" s="22">
        <f t="shared" ca="1" si="63"/>
        <v>109.01163198349775</v>
      </c>
      <c r="Z90" s="22">
        <f t="shared" ca="1" si="63"/>
        <v>72.197267614892112</v>
      </c>
      <c r="AA90" s="22">
        <f t="shared" ca="1" si="63"/>
        <v>111.78710543281636</v>
      </c>
      <c r="AB90" s="22">
        <f t="shared" ca="1" si="63"/>
        <v>71.032704126610952</v>
      </c>
      <c r="AC90" s="22">
        <f t="shared" ca="1" si="63"/>
        <v>72.197267614892112</v>
      </c>
      <c r="AD90" s="22">
        <f t="shared" ca="1" si="63"/>
        <v>89.191335259225426</v>
      </c>
      <c r="AE90" s="22">
        <f t="shared" ca="1" si="63"/>
        <v>91.462177172304294</v>
      </c>
      <c r="AF90" s="22">
        <f t="shared" ca="1" si="63"/>
        <v>76.520996738502944</v>
      </c>
      <c r="AG90" s="22">
        <f t="shared" ca="1" si="63"/>
        <v>74.726790106758259</v>
      </c>
      <c r="AH90" s="22">
        <f t="shared" ca="1" si="63"/>
        <v>75.43865445690632</v>
      </c>
      <c r="AI90" s="22">
        <f t="shared" ca="1" si="63"/>
        <v>93.525662680392486</v>
      </c>
      <c r="AJ90" s="22">
        <f t="shared" ca="1" si="63"/>
        <v>81.873244140516775</v>
      </c>
      <c r="AK90" s="22">
        <f t="shared" ca="1" si="63"/>
        <v>94.595624012637415</v>
      </c>
      <c r="AL90" s="22">
        <f t="shared" ca="1" si="63"/>
        <v>77.756485693096892</v>
      </c>
      <c r="AM90" s="22">
        <f t="shared" ca="1" si="63"/>
        <v>83.664224380477393</v>
      </c>
      <c r="AN90" s="22">
        <f ca="1">AVERAGE(OFFSET($A90,0,Fixtures!$D$6,1,3))</f>
        <v>85.724836390010879</v>
      </c>
      <c r="AO90" s="22">
        <f ca="1">AVERAGE(OFFSET($A90,0,Fixtures!$D$6,1,6))</f>
        <v>83.477602735681614</v>
      </c>
      <c r="AP90" s="22">
        <f ca="1">AVERAGE(OFFSET($A90,0,Fixtures!$D$6,1,9))</f>
        <v>83.898996695593425</v>
      </c>
      <c r="AQ90" s="22">
        <f ca="1">AVERAGE(OFFSET($A90,0,Fixtures!$D$6,1,12))</f>
        <v>83.996469480542558</v>
      </c>
      <c r="AR90" s="22">
        <f ca="1">IF(OR(Fixtures!$D$6&lt;=0,Fixtures!$D$6&gt;39),AVERAGE(A90:AM90),AVERAGE(OFFSET($A90,0,Fixtures!$D$6,1,39-Fixtures!$D$6)))</f>
        <v>83.875519464081819</v>
      </c>
    </row>
    <row r="91" spans="1:44" x14ac:dyDescent="0.25">
      <c r="A91" s="30" t="s">
        <v>53</v>
      </c>
      <c r="B91" s="22">
        <f ca="1">MIN(VLOOKUP($A86,$A$2:$AM$12,B$14+1,FALSE),VLOOKUP($A91,$A$2:$AM$12,B$14+1,FALSE))</f>
        <v>97.341565699059785</v>
      </c>
      <c r="C91" s="22">
        <f t="shared" ref="C91:AM91" ca="1" si="64">MIN(VLOOKUP($A86,$A$2:$AM$12,C$14+1,FALSE),VLOOKUP($A91,$A$2:$AM$12,C$14+1,FALSE))</f>
        <v>59.070491684911723</v>
      </c>
      <c r="D91" s="22">
        <f t="shared" ca="1" si="64"/>
        <v>113.54805732089865</v>
      </c>
      <c r="E91" s="22">
        <f t="shared" ca="1" si="64"/>
        <v>81.759552402451959</v>
      </c>
      <c r="F91" s="22">
        <f t="shared" ca="1" si="64"/>
        <v>109.01163198349775</v>
      </c>
      <c r="G91" s="22">
        <f t="shared" ca="1" si="64"/>
        <v>94.595624012637415</v>
      </c>
      <c r="H91" s="22">
        <f t="shared" ca="1" si="64"/>
        <v>70.307848607219427</v>
      </c>
      <c r="I91" s="22">
        <f t="shared" ca="1" si="64"/>
        <v>81.759552402451959</v>
      </c>
      <c r="J91" s="22">
        <f t="shared" ca="1" si="64"/>
        <v>86.817749488080054</v>
      </c>
      <c r="K91" s="22">
        <f t="shared" ca="1" si="64"/>
        <v>101.17671874412297</v>
      </c>
      <c r="L91" s="22">
        <f t="shared" ca="1" si="64"/>
        <v>102.25627424280572</v>
      </c>
      <c r="M91" s="22">
        <f t="shared" ca="1" si="64"/>
        <v>76.520996738502944</v>
      </c>
      <c r="N91" s="22">
        <f t="shared" ca="1" si="64"/>
        <v>118.9730247432953</v>
      </c>
      <c r="O91" s="22">
        <f t="shared" ca="1" si="64"/>
        <v>82.78095169973696</v>
      </c>
      <c r="P91" s="22">
        <f t="shared" ca="1" si="64"/>
        <v>71.032704126610952</v>
      </c>
      <c r="Q91" s="22">
        <f t="shared" ca="1" si="64"/>
        <v>75.43865445690632</v>
      </c>
      <c r="R91" s="22">
        <f t="shared" ca="1" si="64"/>
        <v>83.664224380477393</v>
      </c>
      <c r="S91" s="22">
        <f t="shared" ca="1" si="64"/>
        <v>72.197267614892112</v>
      </c>
      <c r="T91" s="22">
        <f t="shared" ca="1" si="64"/>
        <v>81.873244140516775</v>
      </c>
      <c r="U91" s="22">
        <f t="shared" ca="1" si="64"/>
        <v>89.191335259225426</v>
      </c>
      <c r="V91" s="22">
        <f t="shared" ca="1" si="64"/>
        <v>61.140100996438569</v>
      </c>
      <c r="W91" s="22">
        <f t="shared" ca="1" si="64"/>
        <v>82.78095169973696</v>
      </c>
      <c r="X91" s="22">
        <f t="shared" ca="1" si="64"/>
        <v>71.032704126610952</v>
      </c>
      <c r="Y91" s="22">
        <f t="shared" ca="1" si="64"/>
        <v>91.462177172304294</v>
      </c>
      <c r="Z91" s="22">
        <f t="shared" ca="1" si="64"/>
        <v>72.197267614892112</v>
      </c>
      <c r="AA91" s="22">
        <f t="shared" ca="1" si="64"/>
        <v>118.9730247432953</v>
      </c>
      <c r="AB91" s="22">
        <f t="shared" ca="1" si="64"/>
        <v>59.070491684911723</v>
      </c>
      <c r="AC91" s="22">
        <f t="shared" ca="1" si="64"/>
        <v>102.25627424280572</v>
      </c>
      <c r="AD91" s="22">
        <f t="shared" ca="1" si="64"/>
        <v>76.520996738502944</v>
      </c>
      <c r="AE91" s="22">
        <f t="shared" ca="1" si="64"/>
        <v>86.817749488080054</v>
      </c>
      <c r="AF91" s="22">
        <f t="shared" ca="1" si="64"/>
        <v>97.341565699059785</v>
      </c>
      <c r="AG91" s="22">
        <f t="shared" ca="1" si="64"/>
        <v>77.756485693096892</v>
      </c>
      <c r="AH91" s="22">
        <f t="shared" ca="1" si="64"/>
        <v>83.664224380477393</v>
      </c>
      <c r="AI91" s="22">
        <f t="shared" ca="1" si="64"/>
        <v>93.525662680392486</v>
      </c>
      <c r="AJ91" s="22">
        <f t="shared" ca="1" si="64"/>
        <v>81.873244140516775</v>
      </c>
      <c r="AK91" s="22">
        <f t="shared" ca="1" si="64"/>
        <v>107.02996549267471</v>
      </c>
      <c r="AL91" s="22">
        <f t="shared" ca="1" si="64"/>
        <v>77.756485693096892</v>
      </c>
      <c r="AM91" s="22">
        <f t="shared" ca="1" si="64"/>
        <v>89.191335259225426</v>
      </c>
      <c r="AN91" s="22">
        <f ca="1">AVERAGE(OFFSET($A91,0,Fixtures!$D$6,1,3))</f>
        <v>86.893437308547604</v>
      </c>
      <c r="AO91" s="22">
        <f ca="1">AVERAGE(OFFSET($A91,0,Fixtures!$D$6,1,6))</f>
        <v>85.937780779934926</v>
      </c>
      <c r="AP91" s="22">
        <f ca="1">AVERAGE(OFFSET($A91,0,Fixtures!$D$6,1,9))</f>
        <v>86.920708889544215</v>
      </c>
      <c r="AQ91" s="22">
        <f ca="1">AVERAGE(OFFSET($A91,0,Fixtures!$D$6,1,12))</f>
        <v>87.025744446133828</v>
      </c>
      <c r="AR91" s="22">
        <f ca="1">IF(OR(Fixtures!$D$6&lt;=0,Fixtures!$D$6&gt;39),AVERAGE(A91:AM91),AVERAGE(OFFSET($A91,0,Fixtures!$D$6,1,39-Fixtures!$D$6)))</f>
        <v>87.147771526512344</v>
      </c>
    </row>
    <row r="92" spans="1:44" x14ac:dyDescent="0.25">
      <c r="A92" s="30" t="s">
        <v>2</v>
      </c>
      <c r="B92" s="22">
        <f ca="1">MIN(VLOOKUP($A86,$A$2:$AM$12,B$14+1,FALSE),VLOOKUP($A92,$A$2:$AM$12,B$14+1,FALSE))</f>
        <v>82.78095169973696</v>
      </c>
      <c r="C92" s="22">
        <f t="shared" ref="C92:AM92" ca="1" si="65">MIN(VLOOKUP($A86,$A$2:$AM$12,C$14+1,FALSE),VLOOKUP($A92,$A$2:$AM$12,C$14+1,FALSE))</f>
        <v>59.070491684911723</v>
      </c>
      <c r="D92" s="22">
        <f t="shared" ca="1" si="65"/>
        <v>109.01163198349775</v>
      </c>
      <c r="E92" s="22">
        <f t="shared" ca="1" si="65"/>
        <v>76.520996738502944</v>
      </c>
      <c r="F92" s="22">
        <f t="shared" ca="1" si="65"/>
        <v>152.87477153608495</v>
      </c>
      <c r="G92" s="22">
        <f t="shared" ca="1" si="65"/>
        <v>83.664224380477393</v>
      </c>
      <c r="H92" s="22">
        <f t="shared" ca="1" si="65"/>
        <v>74.726790106758259</v>
      </c>
      <c r="I92" s="22">
        <f t="shared" ca="1" si="65"/>
        <v>81.759552402451959</v>
      </c>
      <c r="J92" s="22">
        <f t="shared" ca="1" si="65"/>
        <v>86.817749488080054</v>
      </c>
      <c r="K92" s="22">
        <f t="shared" ca="1" si="65"/>
        <v>94.595624012637415</v>
      </c>
      <c r="L92" s="22">
        <f t="shared" ca="1" si="65"/>
        <v>100.06729839396496</v>
      </c>
      <c r="M92" s="22">
        <f t="shared" ca="1" si="65"/>
        <v>71.032704126610952</v>
      </c>
      <c r="N92" s="22">
        <f t="shared" ca="1" si="65"/>
        <v>99.928341825219064</v>
      </c>
      <c r="O92" s="22">
        <f t="shared" si="65"/>
        <v>82.78095169973696</v>
      </c>
      <c r="P92" s="22">
        <f t="shared" ca="1" si="65"/>
        <v>92.20279989177439</v>
      </c>
      <c r="Q92" s="22">
        <f t="shared" ca="1" si="65"/>
        <v>75.43865445690632</v>
      </c>
      <c r="R92" s="22">
        <f t="shared" ca="1" si="65"/>
        <v>95.035704736007318</v>
      </c>
      <c r="S92" s="22">
        <f t="shared" ca="1" si="65"/>
        <v>61.140100996438569</v>
      </c>
      <c r="T92" s="22">
        <f t="shared" ca="1" si="65"/>
        <v>99.928341825219064</v>
      </c>
      <c r="U92" s="22">
        <f t="shared" ca="1" si="65"/>
        <v>89.191335259225426</v>
      </c>
      <c r="V92" s="22">
        <f t="shared" ca="1" si="65"/>
        <v>61.140100996438569</v>
      </c>
      <c r="W92" s="22">
        <f t="shared" ca="1" si="65"/>
        <v>115.61687379322352</v>
      </c>
      <c r="X92" s="22">
        <f t="shared" ca="1" si="65"/>
        <v>71.032704126610952</v>
      </c>
      <c r="Y92" s="22">
        <f t="shared" ca="1" si="65"/>
        <v>109.01163198349775</v>
      </c>
      <c r="Z92" s="22">
        <f t="shared" ca="1" si="65"/>
        <v>70.307848607219427</v>
      </c>
      <c r="AA92" s="22">
        <f t="shared" ca="1" si="65"/>
        <v>101.17671874412297</v>
      </c>
      <c r="AB92" s="22">
        <f t="shared" ca="1" si="65"/>
        <v>74.726790106758259</v>
      </c>
      <c r="AC92" s="22">
        <f t="shared" ca="1" si="65"/>
        <v>77.756485693096892</v>
      </c>
      <c r="AD92" s="22">
        <f t="shared" ca="1" si="65"/>
        <v>92.20279989177439</v>
      </c>
      <c r="AE92" s="22">
        <f t="shared" ca="1" si="65"/>
        <v>75.43865445690632</v>
      </c>
      <c r="AF92" s="22">
        <f t="shared" ca="1" si="65"/>
        <v>81.759552402451959</v>
      </c>
      <c r="AG92" s="22">
        <f t="shared" ca="1" si="65"/>
        <v>86.817749488080054</v>
      </c>
      <c r="AH92" s="22">
        <f t="shared" ca="1" si="65"/>
        <v>81.873244140516775</v>
      </c>
      <c r="AI92" s="22">
        <f t="shared" ca="1" si="65"/>
        <v>93.525662680392486</v>
      </c>
      <c r="AJ92" s="22">
        <f t="shared" ca="1" si="65"/>
        <v>81.873244140516775</v>
      </c>
      <c r="AK92" s="22">
        <f t="shared" ca="1" si="65"/>
        <v>89.191335259225426</v>
      </c>
      <c r="AL92" s="22">
        <f t="shared" ca="1" si="65"/>
        <v>77.756485693096892</v>
      </c>
      <c r="AM92" s="22">
        <f t="shared" ca="1" si="65"/>
        <v>125.81362792280754</v>
      </c>
      <c r="AN92" s="22">
        <f ca="1">AVERAGE(OFFSET($A92,0,Fixtures!$D$6,1,3))</f>
        <v>83.133668917044233</v>
      </c>
      <c r="AO92" s="22">
        <f ca="1">AVERAGE(OFFSET($A92,0,Fixtures!$D$6,1,6))</f>
        <v>85.269610510020328</v>
      </c>
      <c r="AP92" s="22">
        <f ca="1">AVERAGE(OFFSET($A92,0,Fixtures!$D$6,1,9))</f>
        <v>84.493192016995678</v>
      </c>
      <c r="AQ92" s="22">
        <f ca="1">AVERAGE(OFFSET($A92,0,Fixtures!$D$6,1,12))</f>
        <v>87.887969625236096</v>
      </c>
      <c r="AR92" s="22">
        <f ca="1">IF(OR(Fixtures!$D$6&lt;=0,Fixtures!$D$6&gt;39),AVERAGE(A92:AM92),AVERAGE(OFFSET($A92,0,Fixtures!$D$6,1,39-Fixtures!$D$6)))</f>
        <v>88.625235607576855</v>
      </c>
    </row>
    <row r="93" spans="1:44" x14ac:dyDescent="0.25">
      <c r="A93" s="30" t="s">
        <v>112</v>
      </c>
      <c r="B93" s="22">
        <f ca="1">MIN(VLOOKUP($A86,$A$2:$AM$12,B$14+1,FALSE),VLOOKUP($A93,$A$2:$AM$12,B$14+1,FALSE))</f>
        <v>86.817749488080054</v>
      </c>
      <c r="C93" s="22">
        <f t="shared" ref="C93:AM93" ca="1" si="66">MIN(VLOOKUP($A86,$A$2:$AM$12,C$14+1,FALSE),VLOOKUP($A93,$A$2:$AM$12,C$14+1,FALSE))</f>
        <v>59.070491684911723</v>
      </c>
      <c r="D93" s="22">
        <f t="shared" ca="1" si="66"/>
        <v>105.56832591893418</v>
      </c>
      <c r="E93" s="22">
        <f t="shared" ca="1" si="66"/>
        <v>100.06729839396496</v>
      </c>
      <c r="F93" s="22">
        <f t="shared" ca="1" si="66"/>
        <v>91.462177172304294</v>
      </c>
      <c r="G93" s="22">
        <f t="shared" ca="1" si="66"/>
        <v>95.035704736007318</v>
      </c>
      <c r="H93" s="22">
        <f t="shared" ca="1" si="66"/>
        <v>74.726790106758259</v>
      </c>
      <c r="I93" s="22">
        <f t="shared" ca="1" si="66"/>
        <v>81.759552402451959</v>
      </c>
      <c r="J93" s="22">
        <f t="shared" ca="1" si="66"/>
        <v>82.78095169973696</v>
      </c>
      <c r="K93" s="22">
        <f t="shared" ca="1" si="66"/>
        <v>100.06729839396496</v>
      </c>
      <c r="L93" s="22">
        <f t="shared" ca="1" si="66"/>
        <v>77.756485693096892</v>
      </c>
      <c r="M93" s="22">
        <f t="shared" ca="1" si="66"/>
        <v>76.520996738502944</v>
      </c>
      <c r="N93" s="22">
        <f t="shared" ca="1" si="66"/>
        <v>107.02996549267471</v>
      </c>
      <c r="O93" s="22">
        <f t="shared" ca="1" si="66"/>
        <v>82.78095169973696</v>
      </c>
      <c r="P93" s="22">
        <f t="shared" ca="1" si="66"/>
        <v>59.070491684911723</v>
      </c>
      <c r="Q93" s="22">
        <f t="shared" ca="1" si="66"/>
        <v>75.43865445690632</v>
      </c>
      <c r="R93" s="22">
        <f t="shared" ca="1" si="66"/>
        <v>81.759552402451959</v>
      </c>
      <c r="S93" s="22">
        <f t="shared" ca="1" si="66"/>
        <v>94.595624012637415</v>
      </c>
      <c r="T93" s="22">
        <f t="shared" ca="1" si="66"/>
        <v>76.520996738502944</v>
      </c>
      <c r="U93" s="22">
        <f t="shared" ca="1" si="66"/>
        <v>89.191335259225426</v>
      </c>
      <c r="V93" s="22">
        <f t="shared" ca="1" si="66"/>
        <v>61.140100996438569</v>
      </c>
      <c r="W93" s="22">
        <f t="shared" ca="1" si="66"/>
        <v>81.873244140516775</v>
      </c>
      <c r="X93" s="22">
        <f t="shared" ca="1" si="66"/>
        <v>71.032704126610952</v>
      </c>
      <c r="Y93" s="22">
        <f t="shared" ca="1" si="66"/>
        <v>109.01163198349775</v>
      </c>
      <c r="Z93" s="22">
        <f t="shared" ca="1" si="66"/>
        <v>72.197267614892112</v>
      </c>
      <c r="AA93" s="22">
        <f t="shared" ca="1" si="66"/>
        <v>71.032704126610952</v>
      </c>
      <c r="AB93" s="22">
        <f t="shared" ca="1" si="66"/>
        <v>83.664224380477393</v>
      </c>
      <c r="AC93" s="22">
        <f t="shared" ca="1" si="66"/>
        <v>99.928341825219064</v>
      </c>
      <c r="AD93" s="22">
        <f t="shared" ca="1" si="66"/>
        <v>70.307848607219427</v>
      </c>
      <c r="AE93" s="22">
        <f t="shared" ca="1" si="66"/>
        <v>72.197267614892112</v>
      </c>
      <c r="AF93" s="22">
        <f t="shared" ca="1" si="66"/>
        <v>97.341565699059785</v>
      </c>
      <c r="AG93" s="22">
        <f t="shared" ca="1" si="66"/>
        <v>89.191335259225426</v>
      </c>
      <c r="AH93" s="22">
        <f t="shared" ca="1" si="66"/>
        <v>83.664224380477393</v>
      </c>
      <c r="AI93" s="22">
        <f t="shared" ca="1" si="66"/>
        <v>93.525662680392486</v>
      </c>
      <c r="AJ93" s="22">
        <f t="shared" ca="1" si="66"/>
        <v>81.873244140516775</v>
      </c>
      <c r="AK93" s="22">
        <f t="shared" ca="1" si="66"/>
        <v>129.02795390091956</v>
      </c>
      <c r="AL93" s="22">
        <f t="shared" ca="1" si="66"/>
        <v>77.756485693096892</v>
      </c>
      <c r="AM93" s="22">
        <f t="shared" ca="1" si="66"/>
        <v>111.78710543281636</v>
      </c>
      <c r="AN93" s="22">
        <f ca="1">AVERAGE(OFFSET($A93,0,Fixtures!$D$6,1,3))</f>
        <v>79.948893973723784</v>
      </c>
      <c r="AO93" s="22">
        <f ca="1">AVERAGE(OFFSET($A93,0,Fixtures!$D$6,1,6))</f>
        <v>84.371317373544443</v>
      </c>
      <c r="AP93" s="22">
        <f ca="1">AVERAGE(OFFSET($A93,0,Fixtures!$D$6,1,9))</f>
        <v>88.32062088619999</v>
      </c>
      <c r="AQ93" s="22">
        <f ca="1">AVERAGE(OFFSET($A93,0,Fixtures!$D$6,1,12))</f>
        <v>89.249408729657034</v>
      </c>
      <c r="AR93" s="22">
        <f ca="1">IF(OR(Fixtures!$D$6&lt;=0,Fixtures!$D$6&gt;39),AVERAGE(A93:AM93),AVERAGE(OFFSET($A93,0,Fixtures!$D$6,1,39-Fixtures!$D$6)))</f>
        <v>90.667269340861623</v>
      </c>
    </row>
    <row r="94" spans="1:44" x14ac:dyDescent="0.25">
      <c r="A94" s="30" t="s">
        <v>10</v>
      </c>
      <c r="B94" s="22">
        <f ca="1">MIN(VLOOKUP($A86,$A$2:$AM$12,B$14+1,FALSE),VLOOKUP($A94,$A$2:$AM$12,B$14+1,FALSE))</f>
        <v>95.035704736007318</v>
      </c>
      <c r="C94" s="22">
        <f t="shared" ref="C94:AM94" ca="1" si="67">MIN(VLOOKUP($A86,$A$2:$AM$12,C$14+1,FALSE),VLOOKUP($A94,$A$2:$AM$12,C$14+1,FALSE))</f>
        <v>59.070491684911723</v>
      </c>
      <c r="D94" s="22">
        <f t="shared" ca="1" si="67"/>
        <v>102.25627424280572</v>
      </c>
      <c r="E94" s="22">
        <f t="shared" ca="1" si="67"/>
        <v>100.06729839396496</v>
      </c>
      <c r="F94" s="22">
        <f t="shared" si="67"/>
        <v>92.20279989177439</v>
      </c>
      <c r="G94" s="22">
        <f t="shared" ca="1" si="67"/>
        <v>71.032704126610952</v>
      </c>
      <c r="H94" s="22">
        <f t="shared" ca="1" si="67"/>
        <v>74.726790106758259</v>
      </c>
      <c r="I94" s="22">
        <f t="shared" ca="1" si="67"/>
        <v>81.759552402451959</v>
      </c>
      <c r="J94" s="22">
        <f t="shared" ca="1" si="67"/>
        <v>86.817749488080054</v>
      </c>
      <c r="K94" s="22">
        <f t="shared" ca="1" si="67"/>
        <v>105.56832591893418</v>
      </c>
      <c r="L94" s="22">
        <f t="shared" ca="1" si="67"/>
        <v>102.25627424280572</v>
      </c>
      <c r="M94" s="22">
        <f t="shared" ca="1" si="67"/>
        <v>76.520996738502944</v>
      </c>
      <c r="N94" s="22">
        <f t="shared" ca="1" si="67"/>
        <v>101.17671874412297</v>
      </c>
      <c r="O94" s="22">
        <f t="shared" ca="1" si="67"/>
        <v>76.520996738502944</v>
      </c>
      <c r="P94" s="22">
        <f t="shared" ca="1" si="67"/>
        <v>70.307848607219427</v>
      </c>
      <c r="Q94" s="22">
        <f t="shared" ca="1" si="67"/>
        <v>72.197267614892112</v>
      </c>
      <c r="R94" s="22">
        <f t="shared" ca="1" si="67"/>
        <v>81.873244140516775</v>
      </c>
      <c r="S94" s="22">
        <f t="shared" ca="1" si="67"/>
        <v>94.595624012637415</v>
      </c>
      <c r="T94" s="22">
        <f t="shared" ca="1" si="67"/>
        <v>99.928341825219064</v>
      </c>
      <c r="U94" s="22">
        <f t="shared" ca="1" si="67"/>
        <v>61.140100996438569</v>
      </c>
      <c r="V94" s="22">
        <f t="shared" ca="1" si="67"/>
        <v>61.140100996438569</v>
      </c>
      <c r="W94" s="22">
        <f t="shared" ca="1" si="67"/>
        <v>129.02795390091956</v>
      </c>
      <c r="X94" s="22">
        <f t="shared" ca="1" si="67"/>
        <v>71.032704126610952</v>
      </c>
      <c r="Y94" s="22">
        <f t="shared" ca="1" si="67"/>
        <v>74.726790106758259</v>
      </c>
      <c r="Z94" s="22">
        <f t="shared" ca="1" si="67"/>
        <v>72.197267614892112</v>
      </c>
      <c r="AA94" s="22">
        <f t="shared" ca="1" si="67"/>
        <v>77.756485693096892</v>
      </c>
      <c r="AB94" s="22">
        <f t="shared" ca="1" si="67"/>
        <v>81.759552402451959</v>
      </c>
      <c r="AC94" s="22">
        <f t="shared" ca="1" si="67"/>
        <v>100.06729839396496</v>
      </c>
      <c r="AD94" s="22">
        <f t="shared" ca="1" si="67"/>
        <v>59.070491684911723</v>
      </c>
      <c r="AE94" s="22">
        <f t="shared" ca="1" si="67"/>
        <v>85.931814964379299</v>
      </c>
      <c r="AF94" s="22">
        <f t="shared" ca="1" si="67"/>
        <v>82.78095169973696</v>
      </c>
      <c r="AG94" s="22">
        <f t="shared" ca="1" si="67"/>
        <v>93.525662680392486</v>
      </c>
      <c r="AH94" s="22">
        <f t="shared" ca="1" si="67"/>
        <v>83.664224380477393</v>
      </c>
      <c r="AI94" s="22">
        <f t="shared" ca="1" si="67"/>
        <v>93.525662680392486</v>
      </c>
      <c r="AJ94" s="22">
        <f t="shared" ca="1" si="67"/>
        <v>81.873244140516775</v>
      </c>
      <c r="AK94" s="22">
        <f t="shared" ca="1" si="67"/>
        <v>83.664224380477393</v>
      </c>
      <c r="AL94" s="22">
        <f t="shared" ca="1" si="67"/>
        <v>77.756485693096892</v>
      </c>
      <c r="AM94" s="22">
        <f t="shared" si="67"/>
        <v>75.43865445690632</v>
      </c>
      <c r="AN94" s="22">
        <f ca="1">AVERAGE(OFFSET($A94,0,Fixtures!$D$6,1,3))</f>
        <v>75.927752783009325</v>
      </c>
      <c r="AO94" s="22">
        <f ca="1">AVERAGE(OFFSET($A94,0,Fixtures!$D$6,1,6))</f>
        <v>83.083134681715066</v>
      </c>
      <c r="AP94" s="22">
        <f ca="1">AVERAGE(OFFSET($A94,0,Fixtures!$D$6,1,9))</f>
        <v>82.421418033820174</v>
      </c>
      <c r="AQ94" s="22">
        <f ca="1">AVERAGE(OFFSET($A94,0,Fixtures!$D$6,1,12))</f>
        <v>81.353525352167679</v>
      </c>
      <c r="AR94" s="22">
        <f ca="1">IF(OR(Fixtures!$D$6&lt;=0,Fixtures!$D$6&gt;39),AVERAGE(A94:AM94),AVERAGE(OFFSET($A94,0,Fixtures!$D$6,1,39-Fixtures!$D$6)))</f>
        <v>81.72314167612879</v>
      </c>
    </row>
    <row r="95" spans="1:44" x14ac:dyDescent="0.25">
      <c r="A95" s="30" t="s">
        <v>71</v>
      </c>
      <c r="B95" s="22">
        <f ca="1">MIN(VLOOKUP($A86,$A$2:$AM$12,B$14+1,FALSE),VLOOKUP($A95,$A$2:$AM$12,B$14+1,FALSE))</f>
        <v>83.664224380477393</v>
      </c>
      <c r="C95" s="22">
        <f t="shared" ref="C95:AM95" ca="1" si="68">MIN(VLOOKUP($A86,$A$2:$AM$12,C$14+1,FALSE),VLOOKUP($A95,$A$2:$AM$12,C$14+1,FALSE))</f>
        <v>59.070491684911723</v>
      </c>
      <c r="D95" s="22">
        <f t="shared" ca="1" si="68"/>
        <v>81.873244140516775</v>
      </c>
      <c r="E95" s="22">
        <f t="shared" ca="1" si="68"/>
        <v>72.197267614892112</v>
      </c>
      <c r="F95" s="22">
        <f t="shared" si="68"/>
        <v>82.78095169973696</v>
      </c>
      <c r="G95" s="22">
        <f t="shared" ca="1" si="68"/>
        <v>95.035704736007318</v>
      </c>
      <c r="H95" s="22">
        <f t="shared" ca="1" si="68"/>
        <v>74.726790106758259</v>
      </c>
      <c r="I95" s="22">
        <f t="shared" si="68"/>
        <v>75.43865445690632</v>
      </c>
      <c r="J95" s="22">
        <f t="shared" ca="1" si="68"/>
        <v>86.817749488080054</v>
      </c>
      <c r="K95" s="22">
        <f t="shared" ca="1" si="68"/>
        <v>71.032704126610952</v>
      </c>
      <c r="L95" s="22">
        <f t="shared" ca="1" si="68"/>
        <v>102.25627424280572</v>
      </c>
      <c r="M95" s="22">
        <f t="shared" ca="1" si="68"/>
        <v>76.520996738502944</v>
      </c>
      <c r="N95" s="22">
        <f t="shared" ca="1" si="68"/>
        <v>77.756485693096892</v>
      </c>
      <c r="O95" s="22">
        <f t="shared" ca="1" si="68"/>
        <v>82.78095169973696</v>
      </c>
      <c r="P95" s="22">
        <f t="shared" ca="1" si="68"/>
        <v>111.78710543281636</v>
      </c>
      <c r="Q95" s="22">
        <f t="shared" ca="1" si="68"/>
        <v>61.140100996438569</v>
      </c>
      <c r="R95" s="22">
        <f t="shared" ca="1" si="68"/>
        <v>129.02795390091956</v>
      </c>
      <c r="S95" s="22">
        <f t="shared" ca="1" si="68"/>
        <v>94.595624012637415</v>
      </c>
      <c r="T95" s="22">
        <f t="shared" si="68"/>
        <v>92.20279989177439</v>
      </c>
      <c r="U95" s="22">
        <f t="shared" ca="1" si="68"/>
        <v>81.759552402451959</v>
      </c>
      <c r="V95" s="22">
        <f t="shared" ca="1" si="68"/>
        <v>61.140100996438569</v>
      </c>
      <c r="W95" s="22">
        <f t="shared" ca="1" si="68"/>
        <v>86.817749488080054</v>
      </c>
      <c r="X95" s="22">
        <f t="shared" ca="1" si="68"/>
        <v>71.032704126610952</v>
      </c>
      <c r="Y95" s="22">
        <f t="shared" ca="1" si="68"/>
        <v>99.928341825219064</v>
      </c>
      <c r="Z95" s="22">
        <f t="shared" ca="1" si="68"/>
        <v>72.197267614892112</v>
      </c>
      <c r="AA95" s="22">
        <f t="shared" ca="1" si="68"/>
        <v>102.25627424280572</v>
      </c>
      <c r="AB95" s="22">
        <f t="shared" ca="1" si="68"/>
        <v>115.61687379322352</v>
      </c>
      <c r="AC95" s="22">
        <f t="shared" ca="1" si="68"/>
        <v>105.56832591893418</v>
      </c>
      <c r="AD95" s="22">
        <f t="shared" ca="1" si="68"/>
        <v>74.726790106758259</v>
      </c>
      <c r="AE95" s="22">
        <f t="shared" ca="1" si="68"/>
        <v>91.462177172304294</v>
      </c>
      <c r="AF95" s="22">
        <f t="shared" ca="1" si="68"/>
        <v>95.035704736007318</v>
      </c>
      <c r="AG95" s="22">
        <f t="shared" ca="1" si="68"/>
        <v>91.462177172304294</v>
      </c>
      <c r="AH95" s="22">
        <f t="shared" ca="1" si="68"/>
        <v>83.664224380477393</v>
      </c>
      <c r="AI95" s="22">
        <f t="shared" ca="1" si="68"/>
        <v>70.307848607219427</v>
      </c>
      <c r="AJ95" s="22">
        <f t="shared" ca="1" si="68"/>
        <v>59.070491684911723</v>
      </c>
      <c r="AK95" s="22">
        <f t="shared" ca="1" si="68"/>
        <v>100.06729839396496</v>
      </c>
      <c r="AL95" s="22">
        <f t="shared" ca="1" si="68"/>
        <v>77.756485693096892</v>
      </c>
      <c r="AM95" s="22">
        <f t="shared" si="68"/>
        <v>101.17671874412297</v>
      </c>
      <c r="AN95" s="22">
        <f ca="1">AVERAGE(OFFSET($A95,0,Fixtures!$D$6,1,3))</f>
        <v>87.074890671689957</v>
      </c>
      <c r="AO95" s="22">
        <f ca="1">AVERAGE(OFFSET($A95,0,Fixtures!$D$6,1,6))</f>
        <v>84.443153695845169</v>
      </c>
      <c r="AP95" s="22">
        <f ca="1">AVERAGE(OFFSET($A95,0,Fixtures!$D$6,1,9))</f>
        <v>82.617021994116072</v>
      </c>
      <c r="AQ95" s="22">
        <f ca="1">AVERAGE(OFFSET($A95,0,Fixtures!$D$6,1,12))</f>
        <v>84.68733008822521</v>
      </c>
      <c r="AR95" s="22">
        <f ca="1">IF(OR(Fixtures!$D$6&lt;=0,Fixtures!$D$6&gt;39),AVERAGE(A95:AM95),AVERAGE(OFFSET($A95,0,Fixtures!$D$6,1,39-Fixtures!$D$6)))</f>
        <v>84.472991669116752</v>
      </c>
    </row>
    <row r="96" spans="1:44" x14ac:dyDescent="0.25">
      <c r="A96" s="30" t="s">
        <v>63</v>
      </c>
      <c r="B96" s="22">
        <f ca="1">MIN(VLOOKUP($A86,$A$2:$AM$12,B$14+1,FALSE),VLOOKUP($A96,$A$2:$AM$12,B$14+1,FALSE))</f>
        <v>152.87477153608495</v>
      </c>
      <c r="C96" s="22">
        <f t="shared" ref="C96:AM96" ca="1" si="69">MIN(VLOOKUP($A86,$A$2:$AM$12,C$14+1,FALSE),VLOOKUP($A96,$A$2:$AM$12,C$14+1,FALSE))</f>
        <v>59.070491684911723</v>
      </c>
      <c r="D96" s="22">
        <f t="shared" ca="1" si="69"/>
        <v>93.525662680392486</v>
      </c>
      <c r="E96" s="22">
        <f t="shared" ca="1" si="69"/>
        <v>70.307848607219427</v>
      </c>
      <c r="F96" s="22">
        <f t="shared" si="69"/>
        <v>99.928341825219064</v>
      </c>
      <c r="G96" s="22">
        <f t="shared" ca="1" si="69"/>
        <v>95.035704736007318</v>
      </c>
      <c r="H96" s="22">
        <f t="shared" ca="1" si="69"/>
        <v>74.726790106758259</v>
      </c>
      <c r="I96" s="22">
        <f t="shared" ca="1" si="69"/>
        <v>61.140100996438569</v>
      </c>
      <c r="J96" s="22">
        <f t="shared" ca="1" si="69"/>
        <v>86.817749488080054</v>
      </c>
      <c r="K96" s="22">
        <f t="shared" ca="1" si="69"/>
        <v>75.43865445690632</v>
      </c>
      <c r="L96" s="22">
        <f t="shared" ca="1" si="69"/>
        <v>59.070491684911723</v>
      </c>
      <c r="M96" s="22">
        <f t="shared" ca="1" si="69"/>
        <v>76.520996738502944</v>
      </c>
      <c r="N96" s="22">
        <f t="shared" ca="1" si="69"/>
        <v>89.191335259225426</v>
      </c>
      <c r="O96" s="22">
        <f t="shared" ca="1" si="69"/>
        <v>82.78095169973696</v>
      </c>
      <c r="P96" s="22">
        <f t="shared" ca="1" si="69"/>
        <v>111.78710543281636</v>
      </c>
      <c r="Q96" s="22">
        <f t="shared" si="69"/>
        <v>75.43865445690632</v>
      </c>
      <c r="R96" s="22">
        <f t="shared" ca="1" si="69"/>
        <v>111.78710543281636</v>
      </c>
      <c r="S96" s="22">
        <f t="shared" ca="1" si="69"/>
        <v>94.595624012637415</v>
      </c>
      <c r="T96" s="22">
        <f t="shared" ca="1" si="69"/>
        <v>74.726790106758259</v>
      </c>
      <c r="U96" s="22">
        <f t="shared" ca="1" si="69"/>
        <v>89.191335259225426</v>
      </c>
      <c r="V96" s="22">
        <f t="shared" ca="1" si="69"/>
        <v>61.140100996438569</v>
      </c>
      <c r="W96" s="22">
        <f t="shared" ca="1" si="69"/>
        <v>92.20279989177439</v>
      </c>
      <c r="X96" s="22">
        <f t="shared" ca="1" si="69"/>
        <v>71.032704126610952</v>
      </c>
      <c r="Y96" s="22">
        <f t="shared" ca="1" si="69"/>
        <v>109.01163198349775</v>
      </c>
      <c r="Z96" s="22">
        <f t="shared" ca="1" si="69"/>
        <v>72.197267614892112</v>
      </c>
      <c r="AA96" s="22">
        <f t="shared" ca="1" si="69"/>
        <v>125.81362792280754</v>
      </c>
      <c r="AB96" s="22">
        <f t="shared" ca="1" si="69"/>
        <v>115.61687379322352</v>
      </c>
      <c r="AC96" s="22">
        <f t="shared" ca="1" si="69"/>
        <v>91.462177172304294</v>
      </c>
      <c r="AD96" s="22">
        <f t="shared" si="69"/>
        <v>92.20279989177439</v>
      </c>
      <c r="AE96" s="22">
        <f t="shared" ca="1" si="69"/>
        <v>91.462177172304294</v>
      </c>
      <c r="AF96" s="22">
        <f t="shared" ca="1" si="69"/>
        <v>97.341565699059785</v>
      </c>
      <c r="AG96" s="22">
        <f t="shared" ca="1" si="69"/>
        <v>101.17671874412297</v>
      </c>
      <c r="AH96" s="22">
        <f t="shared" ca="1" si="69"/>
        <v>72.197267614892112</v>
      </c>
      <c r="AI96" s="22">
        <f t="shared" ca="1" si="69"/>
        <v>77.756485693096892</v>
      </c>
      <c r="AJ96" s="22">
        <f t="shared" ca="1" si="69"/>
        <v>81.873244140516775</v>
      </c>
      <c r="AK96" s="22">
        <f t="shared" ca="1" si="69"/>
        <v>76.520996738502944</v>
      </c>
      <c r="AL96" s="22">
        <f t="shared" ca="1" si="69"/>
        <v>77.756485693096892</v>
      </c>
      <c r="AM96" s="22">
        <f t="shared" si="69"/>
        <v>81.759552402451959</v>
      </c>
      <c r="AN96" s="22">
        <f ca="1">AVERAGE(OFFSET($A96,0,Fixtures!$D$6,1,3))</f>
        <v>93.668847587712833</v>
      </c>
      <c r="AO96" s="22">
        <f ca="1">AVERAGE(OFFSET($A96,0,Fixtures!$D$6,1,6))</f>
        <v>88.689502469208421</v>
      </c>
      <c r="AP96" s="22">
        <f ca="1">AVERAGE(OFFSET($A96,0,Fixtures!$D$6,1,9))</f>
        <v>85.365304598596353</v>
      </c>
      <c r="AQ96" s="22">
        <f ca="1">AVERAGE(OFFSET($A96,0,Fixtures!$D$6,1,12))</f>
        <v>86.033803653895049</v>
      </c>
      <c r="AR96" s="22">
        <f ca="1">IF(OR(Fixtures!$D$6&lt;=0,Fixtures!$D$6&gt;39),AVERAGE(A96:AM96),AVERAGE(OFFSET($A96,0,Fixtures!$D$6,1,39-Fixtures!$D$6)))</f>
        <v>85.004729378981921</v>
      </c>
    </row>
    <row r="98" spans="1:44" x14ac:dyDescent="0.25">
      <c r="A98" s="31" t="s">
        <v>112</v>
      </c>
      <c r="B98" s="2">
        <v>1</v>
      </c>
      <c r="C98" s="2">
        <v>2</v>
      </c>
      <c r="D98" s="2">
        <v>3</v>
      </c>
      <c r="E98" s="2">
        <v>4</v>
      </c>
      <c r="F98" s="2">
        <v>5</v>
      </c>
      <c r="G98" s="2">
        <v>6</v>
      </c>
      <c r="H98" s="2">
        <v>7</v>
      </c>
      <c r="I98" s="2">
        <v>8</v>
      </c>
      <c r="J98" s="2">
        <v>9</v>
      </c>
      <c r="K98" s="2">
        <v>10</v>
      </c>
      <c r="L98" s="2">
        <v>11</v>
      </c>
      <c r="M98" s="2">
        <v>12</v>
      </c>
      <c r="N98" s="2">
        <v>13</v>
      </c>
      <c r="O98" s="2">
        <v>14</v>
      </c>
      <c r="P98" s="2">
        <v>15</v>
      </c>
      <c r="Q98" s="2">
        <v>16</v>
      </c>
      <c r="R98" s="2">
        <v>17</v>
      </c>
      <c r="S98" s="2">
        <v>18</v>
      </c>
      <c r="T98" s="2">
        <v>19</v>
      </c>
      <c r="U98" s="2">
        <v>20</v>
      </c>
      <c r="V98" s="2">
        <v>21</v>
      </c>
      <c r="W98" s="2">
        <v>22</v>
      </c>
      <c r="X98" s="2">
        <v>23</v>
      </c>
      <c r="Y98" s="2">
        <v>24</v>
      </c>
      <c r="Z98" s="2">
        <v>25</v>
      </c>
      <c r="AA98" s="2">
        <v>26</v>
      </c>
      <c r="AB98" s="2">
        <v>27</v>
      </c>
      <c r="AC98" s="2">
        <v>28</v>
      </c>
      <c r="AD98" s="2">
        <v>29</v>
      </c>
      <c r="AE98" s="2">
        <v>30</v>
      </c>
      <c r="AF98" s="2">
        <v>31</v>
      </c>
      <c r="AG98" s="2">
        <v>32</v>
      </c>
      <c r="AH98" s="2">
        <v>33</v>
      </c>
      <c r="AI98" s="2">
        <v>34</v>
      </c>
      <c r="AJ98" s="2">
        <v>35</v>
      </c>
      <c r="AK98" s="2">
        <v>36</v>
      </c>
      <c r="AL98" s="2">
        <v>37</v>
      </c>
      <c r="AM98" s="2">
        <v>38</v>
      </c>
      <c r="AN98" s="31" t="s">
        <v>56</v>
      </c>
      <c r="AO98" s="31" t="s">
        <v>57</v>
      </c>
      <c r="AP98" s="31" t="s">
        <v>58</v>
      </c>
      <c r="AQ98" s="31" t="s">
        <v>82</v>
      </c>
      <c r="AR98" s="31" t="s">
        <v>59</v>
      </c>
    </row>
    <row r="99" spans="1:44" x14ac:dyDescent="0.25">
      <c r="A99" s="30" t="s">
        <v>111</v>
      </c>
      <c r="B99" s="22">
        <f t="shared" ref="B99:AM99" ca="1" si="70">MIN(VLOOKUP($A98,$A$2:$AM$12,B$14+1,FALSE),VLOOKUP($A99,$A$2:$AM$12,B$14+1,FALSE))</f>
        <v>86.817749488080054</v>
      </c>
      <c r="C99" s="22">
        <f t="shared" ca="1" si="70"/>
        <v>61.140100996438569</v>
      </c>
      <c r="D99" s="22">
        <f t="shared" ca="1" si="70"/>
        <v>97.341565699059785</v>
      </c>
      <c r="E99" s="22">
        <f t="shared" ca="1" si="70"/>
        <v>74.726790106758259</v>
      </c>
      <c r="F99" s="22">
        <f t="shared" ca="1" si="70"/>
        <v>81.873244140516775</v>
      </c>
      <c r="G99" s="22">
        <f t="shared" ca="1" si="70"/>
        <v>101.17671874412297</v>
      </c>
      <c r="H99" s="22">
        <f t="shared" ca="1" si="70"/>
        <v>77.756485693096892</v>
      </c>
      <c r="I99" s="22">
        <f t="shared" ca="1" si="70"/>
        <v>85.931814964379299</v>
      </c>
      <c r="J99" s="22">
        <f t="shared" ca="1" si="70"/>
        <v>82.78095169973696</v>
      </c>
      <c r="K99" s="22">
        <f t="shared" ca="1" si="70"/>
        <v>100.06729839396496</v>
      </c>
      <c r="L99" s="22">
        <f t="shared" ca="1" si="70"/>
        <v>77.756485693096892</v>
      </c>
      <c r="M99" s="22">
        <f t="shared" ca="1" si="70"/>
        <v>109.01163198349775</v>
      </c>
      <c r="N99" s="22">
        <f t="shared" ca="1" si="70"/>
        <v>59.070491684911723</v>
      </c>
      <c r="O99" s="22">
        <f t="shared" ca="1" si="70"/>
        <v>115.61687379322352</v>
      </c>
      <c r="P99" s="22">
        <f t="shared" ca="1" si="70"/>
        <v>59.070491684911723</v>
      </c>
      <c r="Q99" s="22">
        <f t="shared" ca="1" si="70"/>
        <v>85.931814964379299</v>
      </c>
      <c r="R99" s="22">
        <f t="shared" si="70"/>
        <v>81.759552402451959</v>
      </c>
      <c r="S99" s="22">
        <f t="shared" ca="1" si="70"/>
        <v>91.462177172304294</v>
      </c>
      <c r="T99" s="22">
        <f t="shared" ca="1" si="70"/>
        <v>70.307848607219427</v>
      </c>
      <c r="U99" s="22">
        <f t="shared" ca="1" si="70"/>
        <v>93.525662680392486</v>
      </c>
      <c r="V99" s="22">
        <f t="shared" ca="1" si="70"/>
        <v>95.035704736007318</v>
      </c>
      <c r="W99" s="22">
        <f t="shared" ca="1" si="70"/>
        <v>81.873244140516775</v>
      </c>
      <c r="X99" s="22">
        <f t="shared" ca="1" si="70"/>
        <v>101.17671874412297</v>
      </c>
      <c r="Y99" s="22">
        <f t="shared" ca="1" si="70"/>
        <v>76.520996738502944</v>
      </c>
      <c r="Z99" s="22">
        <f t="shared" ca="1" si="70"/>
        <v>74.726790106758259</v>
      </c>
      <c r="AA99" s="22">
        <f t="shared" ca="1" si="70"/>
        <v>71.032704126610952</v>
      </c>
      <c r="AB99" s="22">
        <f t="shared" ca="1" si="70"/>
        <v>83.664224380477393</v>
      </c>
      <c r="AC99" s="22">
        <f t="shared" si="70"/>
        <v>75.43865445690632</v>
      </c>
      <c r="AD99" s="22">
        <f t="shared" ca="1" si="70"/>
        <v>70.307848607219427</v>
      </c>
      <c r="AE99" s="22">
        <f t="shared" ca="1" si="70"/>
        <v>72.197267614892112</v>
      </c>
      <c r="AF99" s="22">
        <f t="shared" ca="1" si="70"/>
        <v>72.197267614892112</v>
      </c>
      <c r="AG99" s="22">
        <f t="shared" ca="1" si="70"/>
        <v>89.191335259225426</v>
      </c>
      <c r="AH99" s="22">
        <f t="shared" ca="1" si="70"/>
        <v>95.035704736007318</v>
      </c>
      <c r="AI99" s="22">
        <f t="shared" ca="1" si="70"/>
        <v>94.595624012637415</v>
      </c>
      <c r="AJ99" s="22">
        <f t="shared" ca="1" si="70"/>
        <v>61.140100996438569</v>
      </c>
      <c r="AK99" s="22">
        <f t="shared" ca="1" si="70"/>
        <v>118.9730247432953</v>
      </c>
      <c r="AL99" s="22">
        <f t="shared" ca="1" si="70"/>
        <v>82.78095169973696</v>
      </c>
      <c r="AM99" s="22">
        <f t="shared" ca="1" si="70"/>
        <v>100.06729839396496</v>
      </c>
      <c r="AN99" s="22">
        <f ca="1">AVERAGE(OFFSET($A99,0,Fixtures!$D$6,1,3))</f>
        <v>71.567461279001222</v>
      </c>
      <c r="AO99" s="22">
        <f ca="1">AVERAGE(OFFSET($A99,0,Fixtures!$D$6,1,6))</f>
        <v>82.254174640812295</v>
      </c>
      <c r="AP99" s="22">
        <f ca="1">AVERAGE(OFFSET($A99,0,Fixtures!$D$6,1,9))</f>
        <v>84.046569476038286</v>
      </c>
      <c r="AQ99" s="22">
        <f ca="1">AVERAGE(OFFSET($A99,0,Fixtures!$D$6,1,12))</f>
        <v>84.192338299843584</v>
      </c>
      <c r="AR99" s="22">
        <f ca="1">IF(OR(Fixtures!$D$6&lt;=0,Fixtures!$D$6&gt;39),AVERAGE(A99:AM99),AVERAGE(OFFSET($A99,0,Fixtures!$D$6,1,39-Fixtures!$D$6)))</f>
        <v>85.648642367830945</v>
      </c>
    </row>
    <row r="100" spans="1:44" x14ac:dyDescent="0.25">
      <c r="A100" s="30" t="s">
        <v>121</v>
      </c>
      <c r="B100" s="22">
        <f ca="1">MIN(VLOOKUP($A98,$A$2:$AM$12,B$14+1,FALSE),VLOOKUP($A100,$A$2:$AM$12,B$14+1,FALSE))</f>
        <v>86.817749488080054</v>
      </c>
      <c r="C100" s="22">
        <f t="shared" ref="C100:AM100" ca="1" si="71">MIN(VLOOKUP($A98,$A$2:$AM$12,C$14+1,FALSE),VLOOKUP($A100,$A$2:$AM$12,C$14+1,FALSE))</f>
        <v>61.140100996438569</v>
      </c>
      <c r="D100" s="22">
        <f t="shared" ca="1" si="71"/>
        <v>91.462177172304294</v>
      </c>
      <c r="E100" s="22">
        <f t="shared" ca="1" si="71"/>
        <v>138.78095894776501</v>
      </c>
      <c r="F100" s="22">
        <f t="shared" ca="1" si="71"/>
        <v>77.756485693096892</v>
      </c>
      <c r="G100" s="22">
        <f t="shared" ca="1" si="71"/>
        <v>72.197267614892112</v>
      </c>
      <c r="H100" s="22">
        <f t="shared" ca="1" si="71"/>
        <v>125.81362792280754</v>
      </c>
      <c r="I100" s="22">
        <f t="shared" ca="1" si="71"/>
        <v>89.191335259225426</v>
      </c>
      <c r="J100" s="22">
        <f t="shared" si="71"/>
        <v>82.78095169973696</v>
      </c>
      <c r="K100" s="22">
        <f t="shared" ca="1" si="71"/>
        <v>97.341565699059785</v>
      </c>
      <c r="L100" s="22">
        <f t="shared" ca="1" si="71"/>
        <v>70.307848607219427</v>
      </c>
      <c r="M100" s="22">
        <f t="shared" ca="1" si="71"/>
        <v>109.01163198349775</v>
      </c>
      <c r="N100" s="22">
        <f t="shared" ca="1" si="71"/>
        <v>105.56832591893418</v>
      </c>
      <c r="O100" s="22">
        <f t="shared" ca="1" si="71"/>
        <v>115.61687379322352</v>
      </c>
      <c r="P100" s="22">
        <f t="shared" ca="1" si="71"/>
        <v>59.070491684911723</v>
      </c>
      <c r="Q100" s="22">
        <f t="shared" ca="1" si="71"/>
        <v>85.931814964379299</v>
      </c>
      <c r="R100" s="22">
        <f t="shared" ca="1" si="71"/>
        <v>74.726790106758259</v>
      </c>
      <c r="S100" s="22">
        <f t="shared" ca="1" si="71"/>
        <v>75.43865445690632</v>
      </c>
      <c r="T100" s="22">
        <f t="shared" ca="1" si="71"/>
        <v>76.520996738502944</v>
      </c>
      <c r="U100" s="22">
        <f t="shared" ca="1" si="71"/>
        <v>71.032704126610952</v>
      </c>
      <c r="V100" s="22">
        <f t="shared" ca="1" si="71"/>
        <v>113.54805732089865</v>
      </c>
      <c r="W100" s="22">
        <f t="shared" ca="1" si="71"/>
        <v>81.873244140516775</v>
      </c>
      <c r="X100" s="22">
        <f t="shared" si="71"/>
        <v>81.759552402451959</v>
      </c>
      <c r="Y100" s="22">
        <f t="shared" ca="1" si="71"/>
        <v>86.817749488080054</v>
      </c>
      <c r="Z100" s="22">
        <f t="shared" ca="1" si="71"/>
        <v>74.726790106758259</v>
      </c>
      <c r="AA100" s="22">
        <f t="shared" ca="1" si="71"/>
        <v>71.032704126610952</v>
      </c>
      <c r="AB100" s="22">
        <f t="shared" ca="1" si="71"/>
        <v>83.664224380477393</v>
      </c>
      <c r="AC100" s="22">
        <f t="shared" ca="1" si="71"/>
        <v>61.140100996438569</v>
      </c>
      <c r="AD100" s="22">
        <f t="shared" ca="1" si="71"/>
        <v>70.307848607219427</v>
      </c>
      <c r="AE100" s="22">
        <f t="shared" ca="1" si="71"/>
        <v>72.197267614892112</v>
      </c>
      <c r="AF100" s="22">
        <f t="shared" ca="1" si="71"/>
        <v>129.02795390091956</v>
      </c>
      <c r="AG100" s="22">
        <f t="shared" ca="1" si="71"/>
        <v>89.191335259225426</v>
      </c>
      <c r="AH100" s="22">
        <f t="shared" ca="1" si="71"/>
        <v>85.931814964379299</v>
      </c>
      <c r="AI100" s="22">
        <f t="shared" ca="1" si="71"/>
        <v>94.595624012637415</v>
      </c>
      <c r="AJ100" s="22">
        <f t="shared" ca="1" si="71"/>
        <v>113.54805732089865</v>
      </c>
      <c r="AK100" s="22">
        <f t="shared" ca="1" si="71"/>
        <v>111.78710543281636</v>
      </c>
      <c r="AL100" s="22">
        <f t="shared" ca="1" si="71"/>
        <v>59.070491684911723</v>
      </c>
      <c r="AM100" s="22">
        <f t="shared" ca="1" si="71"/>
        <v>95.035704736007318</v>
      </c>
      <c r="AN100" s="22">
        <f ca="1">AVERAGE(OFFSET($A100,0,Fixtures!$D$6,1,3))</f>
        <v>90.511023374343708</v>
      </c>
      <c r="AO100" s="22">
        <f ca="1">AVERAGE(OFFSET($A100,0,Fixtures!$D$6,1,6))</f>
        <v>90.208640726545539</v>
      </c>
      <c r="AP100" s="22">
        <f ca="1">AVERAGE(OFFSET($A100,0,Fixtures!$D$6,1,9))</f>
        <v>91.739722088655569</v>
      </c>
      <c r="AQ100" s="22">
        <f ca="1">AVERAGE(OFFSET($A100,0,Fixtures!$D$6,1,12))</f>
        <v>91.784405636233046</v>
      </c>
      <c r="AR100" s="22">
        <f ca="1">IF(OR(Fixtures!$D$6&lt;=0,Fixtures!$D$6&gt;39),AVERAGE(A100:AM100),AVERAGE(OFFSET($A100,0,Fixtures!$D$6,1,39-Fixtures!$D$6)))</f>
        <v>92.069320353390736</v>
      </c>
    </row>
    <row r="101" spans="1:44" x14ac:dyDescent="0.25">
      <c r="A101" s="30" t="s">
        <v>73</v>
      </c>
      <c r="B101" s="22">
        <f ca="1">MIN(VLOOKUP($A98,$A$2:$AM$12,B$14+1,FALSE),VLOOKUP($A101,$A$2:$AM$12,B$14+1,FALSE))</f>
        <v>75.43865445690632</v>
      </c>
      <c r="C101" s="22">
        <f t="shared" ref="C101:AM101" ca="1" si="72">MIN(VLOOKUP($A98,$A$2:$AM$12,C$14+1,FALSE),VLOOKUP($A101,$A$2:$AM$12,C$14+1,FALSE))</f>
        <v>61.140100996438569</v>
      </c>
      <c r="D101" s="22">
        <f t="shared" ca="1" si="72"/>
        <v>105.56832591893418</v>
      </c>
      <c r="E101" s="22">
        <f t="shared" ca="1" si="72"/>
        <v>129.02795390091956</v>
      </c>
      <c r="F101" s="22">
        <f t="shared" ca="1" si="72"/>
        <v>91.462177172304294</v>
      </c>
      <c r="G101" s="22">
        <f t="shared" ca="1" si="72"/>
        <v>111.78710543281636</v>
      </c>
      <c r="H101" s="22">
        <f t="shared" ca="1" si="72"/>
        <v>81.873244140516775</v>
      </c>
      <c r="I101" s="22">
        <f t="shared" ca="1" si="72"/>
        <v>93.525662680392486</v>
      </c>
      <c r="J101" s="22">
        <f t="shared" ca="1" si="72"/>
        <v>70.307848607219427</v>
      </c>
      <c r="K101" s="22">
        <f t="shared" ca="1" si="72"/>
        <v>93.525662680392486</v>
      </c>
      <c r="L101" s="22">
        <f t="shared" ca="1" si="72"/>
        <v>77.756485693096892</v>
      </c>
      <c r="M101" s="22">
        <f t="shared" ca="1" si="72"/>
        <v>72.197267614892112</v>
      </c>
      <c r="N101" s="22">
        <f t="shared" ca="1" si="72"/>
        <v>94.595624012637415</v>
      </c>
      <c r="O101" s="22">
        <f t="shared" ca="1" si="72"/>
        <v>109.01163198349775</v>
      </c>
      <c r="P101" s="22">
        <f t="shared" ca="1" si="72"/>
        <v>59.070491684911723</v>
      </c>
      <c r="Q101" s="22">
        <f t="shared" ca="1" si="72"/>
        <v>85.931814964379299</v>
      </c>
      <c r="R101" s="22">
        <f t="shared" ca="1" si="72"/>
        <v>81.759552402451959</v>
      </c>
      <c r="S101" s="22">
        <f t="shared" ca="1" si="72"/>
        <v>77.756485693096892</v>
      </c>
      <c r="T101" s="22">
        <f t="shared" ca="1" si="72"/>
        <v>76.520996738502944</v>
      </c>
      <c r="U101" s="22">
        <f t="shared" ca="1" si="72"/>
        <v>102.25627424280572</v>
      </c>
      <c r="V101" s="22">
        <f t="shared" ca="1" si="72"/>
        <v>100.06729839396496</v>
      </c>
      <c r="W101" s="22">
        <f t="shared" ca="1" si="72"/>
        <v>76.520996738502944</v>
      </c>
      <c r="X101" s="22">
        <f t="shared" ca="1" si="72"/>
        <v>85.931814964379299</v>
      </c>
      <c r="Y101" s="22">
        <f t="shared" ca="1" si="72"/>
        <v>83.664224380477393</v>
      </c>
      <c r="Z101" s="22">
        <f t="shared" ca="1" si="72"/>
        <v>74.726790106758259</v>
      </c>
      <c r="AA101" s="22">
        <f t="shared" ca="1" si="72"/>
        <v>71.032704126610952</v>
      </c>
      <c r="AB101" s="22">
        <f t="shared" ca="1" si="72"/>
        <v>83.664224380477393</v>
      </c>
      <c r="AC101" s="22">
        <f t="shared" ca="1" si="72"/>
        <v>99.928341825219064</v>
      </c>
      <c r="AD101" s="22">
        <f t="shared" ca="1" si="72"/>
        <v>70.307848607219427</v>
      </c>
      <c r="AE101" s="22">
        <f t="shared" ca="1" si="72"/>
        <v>61.140100996438569</v>
      </c>
      <c r="AF101" s="22">
        <f t="shared" ca="1" si="72"/>
        <v>115.61687379322352</v>
      </c>
      <c r="AG101" s="22">
        <f t="shared" ca="1" si="72"/>
        <v>59.070491684911723</v>
      </c>
      <c r="AH101" s="22">
        <f t="shared" ca="1" si="72"/>
        <v>95.035704736007318</v>
      </c>
      <c r="AI101" s="22">
        <f t="shared" ca="1" si="72"/>
        <v>89.191335259225426</v>
      </c>
      <c r="AJ101" s="22">
        <f t="shared" ca="1" si="72"/>
        <v>105.56832591893418</v>
      </c>
      <c r="AK101" s="22">
        <f t="shared" ca="1" si="72"/>
        <v>129.02795390091956</v>
      </c>
      <c r="AL101" s="22">
        <f t="shared" ca="1" si="72"/>
        <v>91.462177172304294</v>
      </c>
      <c r="AM101" s="22">
        <f t="shared" ca="1" si="72"/>
        <v>111.78710543281636</v>
      </c>
      <c r="AN101" s="22">
        <f ca="1">AVERAGE(OFFSET($A101,0,Fixtures!$D$6,1,3))</f>
        <v>82.354941132293845</v>
      </c>
      <c r="AO101" s="22">
        <f ca="1">AVERAGE(OFFSET($A101,0,Fixtures!$D$6,1,6))</f>
        <v>81.727059179504337</v>
      </c>
      <c r="AP101" s="22">
        <f ca="1">AVERAGE(OFFSET($A101,0,Fixtures!$D$6,1,9))</f>
        <v>90.713423563242671</v>
      </c>
      <c r="AQ101" s="22">
        <f ca="1">AVERAGE(OFFSET($A101,0,Fixtures!$D$6,1,12))</f>
        <v>91.024159817816553</v>
      </c>
      <c r="AR101" s="22">
        <f ca="1">IF(OR(Fixtures!$D$6&lt;=0,Fixtures!$D$6&gt;39),AVERAGE(A101:AM101),AVERAGE(OFFSET($A101,0,Fixtures!$D$6,1,39-Fixtures!$D$6)))</f>
        <v>92.820791750200044</v>
      </c>
    </row>
    <row r="102" spans="1:44" x14ac:dyDescent="0.25">
      <c r="A102" s="30" t="s">
        <v>61</v>
      </c>
      <c r="B102" s="22">
        <f ca="1">MIN(VLOOKUP($A98,$A$2:$AM$12,B$14+1,FALSE),VLOOKUP($A102,$A$2:$AM$12,B$14+1,FALSE))</f>
        <v>86.817749488080054</v>
      </c>
      <c r="C102" s="22">
        <f t="shared" ref="C102:AM102" ca="1" si="73">MIN(VLOOKUP($A98,$A$2:$AM$12,C$14+1,FALSE),VLOOKUP($A102,$A$2:$AM$12,C$14+1,FALSE))</f>
        <v>61.140100996438569</v>
      </c>
      <c r="D102" s="22">
        <f t="shared" ca="1" si="73"/>
        <v>105.56832591893418</v>
      </c>
      <c r="E102" s="22">
        <f t="shared" ca="1" si="73"/>
        <v>125.81362792280754</v>
      </c>
      <c r="F102" s="22">
        <f t="shared" ca="1" si="73"/>
        <v>91.462177172304294</v>
      </c>
      <c r="G102" s="22">
        <f t="shared" ca="1" si="73"/>
        <v>70.307848607219427</v>
      </c>
      <c r="H102" s="22">
        <f t="shared" ca="1" si="73"/>
        <v>99.928341825219064</v>
      </c>
      <c r="I102" s="22">
        <f t="shared" ca="1" si="73"/>
        <v>93.525662680392486</v>
      </c>
      <c r="J102" s="22">
        <f t="shared" ca="1" si="73"/>
        <v>82.78095169973696</v>
      </c>
      <c r="K102" s="22">
        <f t="shared" ca="1" si="73"/>
        <v>100.06729839396496</v>
      </c>
      <c r="L102" s="22">
        <f t="shared" ca="1" si="73"/>
        <v>77.756485693096892</v>
      </c>
      <c r="M102" s="22">
        <f t="shared" ca="1" si="73"/>
        <v>81.873244140516775</v>
      </c>
      <c r="N102" s="22">
        <f t="shared" ca="1" si="73"/>
        <v>93.525662680392486</v>
      </c>
      <c r="O102" s="22">
        <f t="shared" ca="1" si="73"/>
        <v>61.140100996438569</v>
      </c>
      <c r="P102" s="22">
        <f t="shared" ca="1" si="73"/>
        <v>59.070491684911723</v>
      </c>
      <c r="Q102" s="22">
        <f t="shared" ca="1" si="73"/>
        <v>85.931814964379299</v>
      </c>
      <c r="R102" s="22">
        <f t="shared" ca="1" si="73"/>
        <v>59.070491684911723</v>
      </c>
      <c r="S102" s="22">
        <f t="shared" ca="1" si="73"/>
        <v>86.817749488080054</v>
      </c>
      <c r="T102" s="22">
        <f t="shared" ca="1" si="73"/>
        <v>76.520996738502944</v>
      </c>
      <c r="U102" s="22">
        <f t="shared" ca="1" si="73"/>
        <v>107.02996549267471</v>
      </c>
      <c r="V102" s="22">
        <f t="shared" ca="1" si="73"/>
        <v>81.759552402451959</v>
      </c>
      <c r="W102" s="22">
        <f t="shared" ca="1" si="73"/>
        <v>81.873244140516775</v>
      </c>
      <c r="X102" s="22">
        <f t="shared" ca="1" si="73"/>
        <v>101.17671874412297</v>
      </c>
      <c r="Y102" s="22">
        <f t="shared" ca="1" si="73"/>
        <v>130.81440226882464</v>
      </c>
      <c r="Z102" s="22">
        <f t="shared" ca="1" si="73"/>
        <v>74.726790106758259</v>
      </c>
      <c r="AA102" s="22">
        <f t="shared" ca="1" si="73"/>
        <v>71.032704126610952</v>
      </c>
      <c r="AB102" s="22">
        <f t="shared" ca="1" si="73"/>
        <v>71.032704126610952</v>
      </c>
      <c r="AC102" s="22">
        <f t="shared" ca="1" si="73"/>
        <v>72.197267614892112</v>
      </c>
      <c r="AD102" s="22">
        <f t="shared" ca="1" si="73"/>
        <v>70.307848607219427</v>
      </c>
      <c r="AE102" s="22">
        <f t="shared" ca="1" si="73"/>
        <v>72.197267614892112</v>
      </c>
      <c r="AF102" s="22">
        <f t="shared" ca="1" si="73"/>
        <v>76.520996738502944</v>
      </c>
      <c r="AG102" s="22">
        <f t="shared" ca="1" si="73"/>
        <v>74.726790106758259</v>
      </c>
      <c r="AH102" s="22">
        <f t="shared" ca="1" si="73"/>
        <v>75.43865445690632</v>
      </c>
      <c r="AI102" s="22">
        <f t="shared" ca="1" si="73"/>
        <v>94.595624012637415</v>
      </c>
      <c r="AJ102" s="22">
        <f t="shared" ca="1" si="73"/>
        <v>113.54805732089865</v>
      </c>
      <c r="AK102" s="22">
        <f t="shared" ca="1" si="73"/>
        <v>94.595624012637415</v>
      </c>
      <c r="AL102" s="22">
        <f t="shared" ca="1" si="73"/>
        <v>85.931814964379299</v>
      </c>
      <c r="AM102" s="22">
        <f t="shared" ca="1" si="73"/>
        <v>83.664224380477393</v>
      </c>
      <c r="AN102" s="22">
        <f ca="1">AVERAGE(OFFSET($A102,0,Fixtures!$D$6,1,3))</f>
        <v>73.008704320204842</v>
      </c>
      <c r="AO102" s="22">
        <f ca="1">AVERAGE(OFFSET($A102,0,Fixtures!$D$6,1,6))</f>
        <v>77.297863589486084</v>
      </c>
      <c r="AP102" s="22">
        <f ca="1">AVERAGE(OFFSET($A102,0,Fixtures!$D$6,1,9))</f>
        <v>84.2069642038702</v>
      </c>
      <c r="AQ102" s="22">
        <f ca="1">AVERAGE(OFFSET($A102,0,Fixtures!$D$6,1,12))</f>
        <v>82.652789177083349</v>
      </c>
      <c r="AR102" s="22">
        <f ca="1">IF(OR(Fixtures!$D$6&lt;=0,Fixtures!$D$6&gt;39),AVERAGE(A102:AM102),AVERAGE(OFFSET($A102,0,Fixtures!$D$6,1,39-Fixtures!$D$6)))</f>
        <v>84.152690221530932</v>
      </c>
    </row>
    <row r="103" spans="1:44" x14ac:dyDescent="0.25">
      <c r="A103" s="30" t="s">
        <v>53</v>
      </c>
      <c r="B103" s="22">
        <f ca="1">MIN(VLOOKUP($A98,$A$2:$AM$12,B$14+1,FALSE),VLOOKUP($A103,$A$2:$AM$12,B$14+1,FALSE))</f>
        <v>86.817749488080054</v>
      </c>
      <c r="C103" s="22">
        <f t="shared" ref="C103:AM103" ca="1" si="74">MIN(VLOOKUP($A98,$A$2:$AM$12,C$14+1,FALSE),VLOOKUP($A103,$A$2:$AM$12,C$14+1,FALSE))</f>
        <v>61.140100996438569</v>
      </c>
      <c r="D103" s="22">
        <f t="shared" ca="1" si="74"/>
        <v>105.56832591893418</v>
      </c>
      <c r="E103" s="22">
        <f t="shared" ca="1" si="74"/>
        <v>81.759552402451959</v>
      </c>
      <c r="F103" s="22">
        <f t="shared" ca="1" si="74"/>
        <v>91.462177172304294</v>
      </c>
      <c r="G103" s="22">
        <f t="shared" ca="1" si="74"/>
        <v>94.595624012637415</v>
      </c>
      <c r="H103" s="22">
        <f t="shared" ca="1" si="74"/>
        <v>70.307848607219427</v>
      </c>
      <c r="I103" s="22">
        <f t="shared" ca="1" si="74"/>
        <v>93.525662680392486</v>
      </c>
      <c r="J103" s="22">
        <f t="shared" si="74"/>
        <v>82.78095169973696</v>
      </c>
      <c r="K103" s="22">
        <f t="shared" ca="1" si="74"/>
        <v>100.06729839396496</v>
      </c>
      <c r="L103" s="22">
        <f t="shared" ca="1" si="74"/>
        <v>77.756485693096892</v>
      </c>
      <c r="M103" s="22">
        <f t="shared" ca="1" si="74"/>
        <v>109.01163198349775</v>
      </c>
      <c r="N103" s="22">
        <f t="shared" ca="1" si="74"/>
        <v>107.02996549267471</v>
      </c>
      <c r="O103" s="22">
        <f t="shared" ca="1" si="74"/>
        <v>95.035704736007318</v>
      </c>
      <c r="P103" s="22">
        <f t="shared" ca="1" si="74"/>
        <v>59.070491684911723</v>
      </c>
      <c r="Q103" s="22">
        <f t="shared" ca="1" si="74"/>
        <v>85.931814964379299</v>
      </c>
      <c r="R103" s="22">
        <f t="shared" ca="1" si="74"/>
        <v>81.759552402451959</v>
      </c>
      <c r="S103" s="22">
        <f t="shared" ca="1" si="74"/>
        <v>72.197267614892112</v>
      </c>
      <c r="T103" s="22">
        <f t="shared" ca="1" si="74"/>
        <v>76.520996738502944</v>
      </c>
      <c r="U103" s="22">
        <f t="shared" ca="1" si="74"/>
        <v>111.78710543281636</v>
      </c>
      <c r="V103" s="22">
        <f t="shared" ca="1" si="74"/>
        <v>85.931814964379299</v>
      </c>
      <c r="W103" s="22">
        <f t="shared" ca="1" si="74"/>
        <v>81.873244140516775</v>
      </c>
      <c r="X103" s="22">
        <f t="shared" si="74"/>
        <v>101.17671874412297</v>
      </c>
      <c r="Y103" s="22">
        <f t="shared" ca="1" si="74"/>
        <v>91.462177172304294</v>
      </c>
      <c r="Z103" s="22">
        <f t="shared" ca="1" si="74"/>
        <v>74.726790106758259</v>
      </c>
      <c r="AA103" s="22">
        <f t="shared" ca="1" si="74"/>
        <v>71.032704126610952</v>
      </c>
      <c r="AB103" s="22">
        <f t="shared" ca="1" si="74"/>
        <v>59.070491684911723</v>
      </c>
      <c r="AC103" s="22">
        <f t="shared" ca="1" si="74"/>
        <v>99.928341825219064</v>
      </c>
      <c r="AD103" s="22">
        <f t="shared" ca="1" si="74"/>
        <v>70.307848607219427</v>
      </c>
      <c r="AE103" s="22">
        <f t="shared" ca="1" si="74"/>
        <v>72.197267614892112</v>
      </c>
      <c r="AF103" s="22">
        <f t="shared" ca="1" si="74"/>
        <v>130.81440226882464</v>
      </c>
      <c r="AG103" s="22">
        <f t="shared" ca="1" si="74"/>
        <v>77.756485693096892</v>
      </c>
      <c r="AH103" s="22">
        <f t="shared" ca="1" si="74"/>
        <v>95.035704736007318</v>
      </c>
      <c r="AI103" s="22">
        <f t="shared" ca="1" si="74"/>
        <v>94.595624012637415</v>
      </c>
      <c r="AJ103" s="22">
        <f t="shared" ca="1" si="74"/>
        <v>99.928341825219064</v>
      </c>
      <c r="AK103" s="22">
        <f t="shared" ca="1" si="74"/>
        <v>107.02996549267471</v>
      </c>
      <c r="AL103" s="22">
        <f t="shared" ca="1" si="74"/>
        <v>97.341565699059785</v>
      </c>
      <c r="AM103" s="22">
        <f t="shared" ca="1" si="74"/>
        <v>89.191335259225426</v>
      </c>
      <c r="AN103" s="22">
        <f ca="1">AVERAGE(OFFSET($A103,0,Fixtures!$D$6,1,3))</f>
        <v>91.106506163645392</v>
      </c>
      <c r="AO103" s="22">
        <f ca="1">AVERAGE(OFFSET($A103,0,Fixtures!$D$6,1,6))</f>
        <v>90.117888822112988</v>
      </c>
      <c r="AP103" s="22">
        <f ca="1">AVERAGE(OFFSET($A103,0,Fixtures!$D$6,1,9))</f>
        <v>93.889689549959044</v>
      </c>
      <c r="AQ103" s="22">
        <f ca="1">AVERAGE(OFFSET($A103,0,Fixtures!$D$6,1,12))</f>
        <v>92.951911349551267</v>
      </c>
      <c r="AR103" s="22">
        <f ca="1">IF(OR(Fixtures!$D$6&lt;=0,Fixtures!$D$6&gt;39),AVERAGE(A103:AM103),AVERAGE(OFFSET($A103,0,Fixtures!$D$6,1,39-Fixtures!$D$6)))</f>
        <v>93.419854120885674</v>
      </c>
    </row>
    <row r="104" spans="1:44" x14ac:dyDescent="0.25">
      <c r="A104" s="30" t="s">
        <v>2</v>
      </c>
      <c r="B104" s="22">
        <f ca="1">MIN(VLOOKUP($A98,$A$2:$AM$12,B$14+1,FALSE),VLOOKUP($A104,$A$2:$AM$12,B$14+1,FALSE))</f>
        <v>82.78095169973696</v>
      </c>
      <c r="C104" s="22">
        <f t="shared" ref="C104:AM104" ca="1" si="75">MIN(VLOOKUP($A98,$A$2:$AM$12,C$14+1,FALSE),VLOOKUP($A104,$A$2:$AM$12,C$14+1,FALSE))</f>
        <v>61.140100996438569</v>
      </c>
      <c r="D104" s="22">
        <f t="shared" ca="1" si="75"/>
        <v>105.56832591893418</v>
      </c>
      <c r="E104" s="22">
        <f t="shared" ca="1" si="75"/>
        <v>76.520996738502944</v>
      </c>
      <c r="F104" s="22">
        <f t="shared" ca="1" si="75"/>
        <v>91.462177172304294</v>
      </c>
      <c r="G104" s="22">
        <f t="shared" ca="1" si="75"/>
        <v>83.664224380477393</v>
      </c>
      <c r="H104" s="22">
        <f t="shared" ca="1" si="75"/>
        <v>125.81362792280754</v>
      </c>
      <c r="I104" s="22">
        <f t="shared" ca="1" si="75"/>
        <v>93.525662680392486</v>
      </c>
      <c r="J104" s="22">
        <f t="shared" ca="1" si="75"/>
        <v>82.78095169973696</v>
      </c>
      <c r="K104" s="22">
        <f t="shared" ca="1" si="75"/>
        <v>94.595624012637415</v>
      </c>
      <c r="L104" s="22">
        <f t="shared" ca="1" si="75"/>
        <v>77.756485693096892</v>
      </c>
      <c r="M104" s="22">
        <f t="shared" ca="1" si="75"/>
        <v>71.032704126610952</v>
      </c>
      <c r="N104" s="22">
        <f t="shared" ca="1" si="75"/>
        <v>99.928341825219064</v>
      </c>
      <c r="O104" s="22">
        <f t="shared" ca="1" si="75"/>
        <v>115.61687379322352</v>
      </c>
      <c r="P104" s="22">
        <f t="shared" ca="1" si="75"/>
        <v>59.070491684911723</v>
      </c>
      <c r="Q104" s="22">
        <f t="shared" ca="1" si="75"/>
        <v>85.931814964379299</v>
      </c>
      <c r="R104" s="22">
        <f t="shared" ca="1" si="75"/>
        <v>81.759552402451959</v>
      </c>
      <c r="S104" s="22">
        <f t="shared" ca="1" si="75"/>
        <v>61.140100996438569</v>
      </c>
      <c r="T104" s="22">
        <f t="shared" ca="1" si="75"/>
        <v>76.520996738502944</v>
      </c>
      <c r="U104" s="22">
        <f t="shared" ca="1" si="75"/>
        <v>97.341565699059785</v>
      </c>
      <c r="V104" s="22">
        <f t="shared" ca="1" si="75"/>
        <v>105.56832591893418</v>
      </c>
      <c r="W104" s="22">
        <f t="shared" ca="1" si="75"/>
        <v>81.873244140516775</v>
      </c>
      <c r="X104" s="22">
        <f t="shared" ca="1" si="75"/>
        <v>101.17671874412297</v>
      </c>
      <c r="Y104" s="22">
        <f t="shared" ca="1" si="75"/>
        <v>118.9730247432953</v>
      </c>
      <c r="Z104" s="22">
        <f t="shared" ca="1" si="75"/>
        <v>70.307848607219427</v>
      </c>
      <c r="AA104" s="22">
        <f t="shared" ca="1" si="75"/>
        <v>71.032704126610952</v>
      </c>
      <c r="AB104" s="22">
        <f t="shared" ca="1" si="75"/>
        <v>74.726790106758259</v>
      </c>
      <c r="AC104" s="22">
        <f t="shared" ca="1" si="75"/>
        <v>77.756485693096892</v>
      </c>
      <c r="AD104" s="22">
        <f t="shared" ca="1" si="75"/>
        <v>70.307848607219427</v>
      </c>
      <c r="AE104" s="22">
        <f t="shared" ca="1" si="75"/>
        <v>72.197267614892112</v>
      </c>
      <c r="AF104" s="22">
        <f t="shared" ca="1" si="75"/>
        <v>81.759552402451959</v>
      </c>
      <c r="AG104" s="22">
        <f t="shared" ca="1" si="75"/>
        <v>86.817749488080054</v>
      </c>
      <c r="AH104" s="22">
        <f t="shared" ca="1" si="75"/>
        <v>81.873244140516775</v>
      </c>
      <c r="AI104" s="22">
        <f t="shared" ca="1" si="75"/>
        <v>94.595624012637415</v>
      </c>
      <c r="AJ104" s="22">
        <f t="shared" ca="1" si="75"/>
        <v>93.525662680392486</v>
      </c>
      <c r="AK104" s="22">
        <f t="shared" ca="1" si="75"/>
        <v>89.191335259225426</v>
      </c>
      <c r="AL104" s="22">
        <f t="shared" ca="1" si="75"/>
        <v>97.341565699059785</v>
      </c>
      <c r="AM104" s="22">
        <f t="shared" ca="1" si="75"/>
        <v>111.78710543281636</v>
      </c>
      <c r="AN104" s="22">
        <f ca="1">AVERAGE(OFFSET($A104,0,Fixtures!$D$6,1,3))</f>
        <v>74.754889541521166</v>
      </c>
      <c r="AO104" s="22">
        <f ca="1">AVERAGE(OFFSET($A104,0,Fixtures!$D$6,1,6))</f>
        <v>81.258547710966283</v>
      </c>
      <c r="AP104" s="22">
        <f ca="1">AVERAGE(OFFSET($A104,0,Fixtures!$D$6,1,9))</f>
        <v>85.289983322719479</v>
      </c>
      <c r="AQ104" s="22">
        <f ca="1">AVERAGE(OFFSET($A104,0,Fixtures!$D$6,1,12))</f>
        <v>86.284199382481589</v>
      </c>
      <c r="AR104" s="22">
        <f ca="1">IF(OR(Fixtures!$D$6&lt;=0,Fixtures!$D$6&gt;39),AVERAGE(A104:AM104),AVERAGE(OFFSET($A104,0,Fixtures!$D$6,1,39-Fixtures!$D$6)))</f>
        <v>87.939695533729179</v>
      </c>
    </row>
    <row r="105" spans="1:44" x14ac:dyDescent="0.25">
      <c r="A105" s="30" t="s">
        <v>113</v>
      </c>
      <c r="B105" s="22">
        <f ca="1">MIN(VLOOKUP($A98,$A$2:$AM$12,B$14+1,FALSE),VLOOKUP($A105,$A$2:$AM$12,B$14+1,FALSE))</f>
        <v>86.817749488080054</v>
      </c>
      <c r="C105" s="22">
        <f t="shared" ref="C105:AM105" ca="1" si="76">MIN(VLOOKUP($A98,$A$2:$AM$12,C$14+1,FALSE),VLOOKUP($A105,$A$2:$AM$12,C$14+1,FALSE))</f>
        <v>59.070491684911723</v>
      </c>
      <c r="D105" s="22">
        <f t="shared" ca="1" si="76"/>
        <v>105.56832591893418</v>
      </c>
      <c r="E105" s="22">
        <f t="shared" ca="1" si="76"/>
        <v>100.06729839396496</v>
      </c>
      <c r="F105" s="22">
        <f t="shared" ca="1" si="76"/>
        <v>91.462177172304294</v>
      </c>
      <c r="G105" s="22">
        <f t="shared" ca="1" si="76"/>
        <v>95.035704736007318</v>
      </c>
      <c r="H105" s="22">
        <f t="shared" ca="1" si="76"/>
        <v>74.726790106758259</v>
      </c>
      <c r="I105" s="22">
        <f t="shared" ca="1" si="76"/>
        <v>81.759552402451959</v>
      </c>
      <c r="J105" s="22">
        <f t="shared" ca="1" si="76"/>
        <v>82.78095169973696</v>
      </c>
      <c r="K105" s="22">
        <f t="shared" ca="1" si="76"/>
        <v>100.06729839396496</v>
      </c>
      <c r="L105" s="22">
        <f t="shared" ca="1" si="76"/>
        <v>77.756485693096892</v>
      </c>
      <c r="M105" s="22">
        <f t="shared" ca="1" si="76"/>
        <v>76.520996738502944</v>
      </c>
      <c r="N105" s="22">
        <f t="shared" ca="1" si="76"/>
        <v>107.02996549267471</v>
      </c>
      <c r="O105" s="22">
        <f t="shared" ca="1" si="76"/>
        <v>82.78095169973696</v>
      </c>
      <c r="P105" s="22">
        <f t="shared" ca="1" si="76"/>
        <v>59.070491684911723</v>
      </c>
      <c r="Q105" s="22">
        <f t="shared" ca="1" si="76"/>
        <v>75.43865445690632</v>
      </c>
      <c r="R105" s="22">
        <f t="shared" ca="1" si="76"/>
        <v>81.759552402451959</v>
      </c>
      <c r="S105" s="22">
        <f t="shared" ca="1" si="76"/>
        <v>94.595624012637415</v>
      </c>
      <c r="T105" s="22">
        <f t="shared" ca="1" si="76"/>
        <v>76.520996738502944</v>
      </c>
      <c r="U105" s="22">
        <f t="shared" ca="1" si="76"/>
        <v>89.191335259225426</v>
      </c>
      <c r="V105" s="22">
        <f t="shared" ca="1" si="76"/>
        <v>61.140100996438569</v>
      </c>
      <c r="W105" s="22">
        <f t="shared" ca="1" si="76"/>
        <v>81.873244140516775</v>
      </c>
      <c r="X105" s="22">
        <f t="shared" ca="1" si="76"/>
        <v>71.032704126610952</v>
      </c>
      <c r="Y105" s="22">
        <f t="shared" ca="1" si="76"/>
        <v>109.01163198349775</v>
      </c>
      <c r="Z105" s="22">
        <f t="shared" ca="1" si="76"/>
        <v>72.197267614892112</v>
      </c>
      <c r="AA105" s="22">
        <f t="shared" ca="1" si="76"/>
        <v>71.032704126610952</v>
      </c>
      <c r="AB105" s="22">
        <f t="shared" ca="1" si="76"/>
        <v>83.664224380477393</v>
      </c>
      <c r="AC105" s="22">
        <f t="shared" ca="1" si="76"/>
        <v>99.928341825219064</v>
      </c>
      <c r="AD105" s="22">
        <f t="shared" ca="1" si="76"/>
        <v>70.307848607219427</v>
      </c>
      <c r="AE105" s="22">
        <f t="shared" ca="1" si="76"/>
        <v>72.197267614892112</v>
      </c>
      <c r="AF105" s="22">
        <f t="shared" ca="1" si="76"/>
        <v>97.341565699059785</v>
      </c>
      <c r="AG105" s="22">
        <f t="shared" ca="1" si="76"/>
        <v>89.191335259225426</v>
      </c>
      <c r="AH105" s="22">
        <f t="shared" ca="1" si="76"/>
        <v>83.664224380477393</v>
      </c>
      <c r="AI105" s="22">
        <f t="shared" ca="1" si="76"/>
        <v>93.525662680392486</v>
      </c>
      <c r="AJ105" s="22">
        <f t="shared" ca="1" si="76"/>
        <v>81.873244140516775</v>
      </c>
      <c r="AK105" s="22">
        <f t="shared" ca="1" si="76"/>
        <v>129.02795390091956</v>
      </c>
      <c r="AL105" s="22">
        <f t="shared" ca="1" si="76"/>
        <v>77.756485693096892</v>
      </c>
      <c r="AM105" s="22">
        <f t="shared" ca="1" si="76"/>
        <v>111.78710543281636</v>
      </c>
      <c r="AN105" s="22">
        <f ca="1">AVERAGE(OFFSET($A105,0,Fixtures!$D$6,1,3))</f>
        <v>79.948893973723784</v>
      </c>
      <c r="AO105" s="22">
        <f ca="1">AVERAGE(OFFSET($A105,0,Fixtures!$D$6,1,6))</f>
        <v>84.371317373544443</v>
      </c>
      <c r="AP105" s="22">
        <f ca="1">AVERAGE(OFFSET($A105,0,Fixtures!$D$6,1,9))</f>
        <v>88.32062088619999</v>
      </c>
      <c r="AQ105" s="22">
        <f ca="1">AVERAGE(OFFSET($A105,0,Fixtures!$D$6,1,12))</f>
        <v>89.249408729657034</v>
      </c>
      <c r="AR105" s="22">
        <f ca="1">IF(OR(Fixtures!$D$6&lt;=0,Fixtures!$D$6&gt;39),AVERAGE(A105:AM105),AVERAGE(OFFSET($A105,0,Fixtures!$D$6,1,39-Fixtures!$D$6)))</f>
        <v>90.667269340861623</v>
      </c>
    </row>
    <row r="106" spans="1:44" x14ac:dyDescent="0.25">
      <c r="A106" s="30" t="s">
        <v>10</v>
      </c>
      <c r="B106" s="22">
        <f ca="1">MIN(VLOOKUP($A98,$A$2:$AM$12,B$14+1,FALSE),VLOOKUP($A106,$A$2:$AM$12,B$14+1,FALSE))</f>
        <v>86.817749488080054</v>
      </c>
      <c r="C106" s="22">
        <f t="shared" ref="C106:AM106" ca="1" si="77">MIN(VLOOKUP($A98,$A$2:$AM$12,C$14+1,FALSE),VLOOKUP($A106,$A$2:$AM$12,C$14+1,FALSE))</f>
        <v>61.140100996438569</v>
      </c>
      <c r="D106" s="22">
        <f t="shared" ca="1" si="77"/>
        <v>102.25627424280572</v>
      </c>
      <c r="E106" s="22">
        <f t="shared" ca="1" si="77"/>
        <v>107.02996549267471</v>
      </c>
      <c r="F106" s="22">
        <f t="shared" ca="1" si="77"/>
        <v>91.462177172304294</v>
      </c>
      <c r="G106" s="22">
        <f t="shared" ca="1" si="77"/>
        <v>71.032704126610952</v>
      </c>
      <c r="H106" s="22">
        <f t="shared" ca="1" si="77"/>
        <v>109.01163198349775</v>
      </c>
      <c r="I106" s="22">
        <f t="shared" ca="1" si="77"/>
        <v>93.525662680392486</v>
      </c>
      <c r="J106" s="22">
        <f t="shared" ca="1" si="77"/>
        <v>82.78095169973696</v>
      </c>
      <c r="K106" s="22">
        <f t="shared" ca="1" si="77"/>
        <v>100.06729839396496</v>
      </c>
      <c r="L106" s="22">
        <f t="shared" ca="1" si="77"/>
        <v>77.756485693096892</v>
      </c>
      <c r="M106" s="22">
        <f t="shared" ca="1" si="77"/>
        <v>97.341565699059785</v>
      </c>
      <c r="N106" s="22">
        <f t="shared" ca="1" si="77"/>
        <v>101.17671874412297</v>
      </c>
      <c r="O106" s="22">
        <f t="shared" ca="1" si="77"/>
        <v>76.520996738502944</v>
      </c>
      <c r="P106" s="22">
        <f t="shared" ca="1" si="77"/>
        <v>59.070491684911723</v>
      </c>
      <c r="Q106" s="22">
        <f t="shared" ca="1" si="77"/>
        <v>72.197267614892112</v>
      </c>
      <c r="R106" s="22">
        <f t="shared" ca="1" si="77"/>
        <v>81.759552402451959</v>
      </c>
      <c r="S106" s="22">
        <f t="shared" ca="1" si="77"/>
        <v>99.928341825219064</v>
      </c>
      <c r="T106" s="22">
        <f t="shared" ca="1" si="77"/>
        <v>76.520996738502944</v>
      </c>
      <c r="U106" s="22">
        <f t="shared" ca="1" si="77"/>
        <v>61.140100996438569</v>
      </c>
      <c r="V106" s="22">
        <f t="shared" ca="1" si="77"/>
        <v>89.191335259225426</v>
      </c>
      <c r="W106" s="22">
        <f t="shared" ca="1" si="77"/>
        <v>81.873244140516775</v>
      </c>
      <c r="X106" s="22">
        <f t="shared" ca="1" si="77"/>
        <v>94.595624012637415</v>
      </c>
      <c r="Y106" s="22">
        <f t="shared" ca="1" si="77"/>
        <v>74.726790106758259</v>
      </c>
      <c r="Z106" s="22">
        <f t="shared" ca="1" si="77"/>
        <v>74.726790106758259</v>
      </c>
      <c r="AA106" s="22">
        <f t="shared" ca="1" si="77"/>
        <v>71.032704126610952</v>
      </c>
      <c r="AB106" s="22">
        <f t="shared" ca="1" si="77"/>
        <v>81.759552402451959</v>
      </c>
      <c r="AC106" s="22">
        <f t="shared" ca="1" si="77"/>
        <v>99.928341825219064</v>
      </c>
      <c r="AD106" s="22">
        <f t="shared" ca="1" si="77"/>
        <v>59.070491684911723</v>
      </c>
      <c r="AE106" s="22">
        <f t="shared" ca="1" si="77"/>
        <v>72.197267614892112</v>
      </c>
      <c r="AF106" s="22">
        <f t="shared" ca="1" si="77"/>
        <v>82.78095169973696</v>
      </c>
      <c r="AG106" s="22">
        <f t="shared" ca="1" si="77"/>
        <v>89.191335259225426</v>
      </c>
      <c r="AH106" s="22">
        <f t="shared" ca="1" si="77"/>
        <v>95.035704736007318</v>
      </c>
      <c r="AI106" s="22">
        <f t="shared" ca="1" si="77"/>
        <v>94.595624012637415</v>
      </c>
      <c r="AJ106" s="22">
        <f t="shared" ca="1" si="77"/>
        <v>113.54805732089865</v>
      </c>
      <c r="AK106" s="22">
        <f t="shared" ca="1" si="77"/>
        <v>83.664224380477393</v>
      </c>
      <c r="AL106" s="22">
        <f t="shared" ca="1" si="77"/>
        <v>86.817749488080054</v>
      </c>
      <c r="AM106" s="22">
        <f t="shared" ca="1" si="77"/>
        <v>75.43865445690632</v>
      </c>
      <c r="AN106" s="22">
        <f ca="1">AVERAGE(OFFSET($A106,0,Fixtures!$D$6,1,3))</f>
        <v>71.349570333180267</v>
      </c>
      <c r="AO106" s="22">
        <f ca="1">AVERAGE(OFFSET($A106,0,Fixtures!$D$6,1,6))</f>
        <v>82.145229167901817</v>
      </c>
      <c r="AP106" s="22">
        <f ca="1">AVERAGE(OFFSET($A106,0,Fixtures!$D$6,1,9))</f>
        <v>86.322378466318554</v>
      </c>
      <c r="AQ106" s="22">
        <f ca="1">AVERAGE(OFFSET($A106,0,Fixtures!$D$6,1,12))</f>
        <v>83.819571679571283</v>
      </c>
      <c r="AR106" s="22">
        <f ca="1">IF(OR(Fixtures!$D$6&lt;=0,Fixtures!$D$6&gt;39),AVERAGE(A106:AM106),AVERAGE(OFFSET($A106,0,Fixtures!$D$6,1,39-Fixtures!$D$6)))</f>
        <v>85.234006065377329</v>
      </c>
    </row>
    <row r="107" spans="1:44" x14ac:dyDescent="0.25">
      <c r="A107" s="30" t="s">
        <v>71</v>
      </c>
      <c r="B107" s="22">
        <f ca="1">MIN(VLOOKUP($A98,$A$2:$AM$12,B$14+1,FALSE),VLOOKUP($A107,$A$2:$AM$12,B$14+1,FALSE))</f>
        <v>83.664224380477393</v>
      </c>
      <c r="C107" s="22">
        <f t="shared" ref="C107:AM107" ca="1" si="78">MIN(VLOOKUP($A98,$A$2:$AM$12,C$14+1,FALSE),VLOOKUP($A107,$A$2:$AM$12,C$14+1,FALSE))</f>
        <v>61.140100996438569</v>
      </c>
      <c r="D107" s="22">
        <f t="shared" ca="1" si="78"/>
        <v>81.873244140516775</v>
      </c>
      <c r="E107" s="22">
        <f t="shared" ca="1" si="78"/>
        <v>72.197267614892112</v>
      </c>
      <c r="F107" s="22">
        <f t="shared" ca="1" si="78"/>
        <v>82.78095169973696</v>
      </c>
      <c r="G107" s="22">
        <f t="shared" ca="1" si="78"/>
        <v>118.9730247432953</v>
      </c>
      <c r="H107" s="22">
        <f t="shared" ca="1" si="78"/>
        <v>115.61687379322352</v>
      </c>
      <c r="I107" s="22">
        <f t="shared" ca="1" si="78"/>
        <v>75.43865445690632</v>
      </c>
      <c r="J107" s="22">
        <f t="shared" ca="1" si="78"/>
        <v>82.78095169973696</v>
      </c>
      <c r="K107" s="22">
        <f t="shared" ca="1" si="78"/>
        <v>71.032704126610952</v>
      </c>
      <c r="L107" s="22">
        <f t="shared" ca="1" si="78"/>
        <v>77.756485693096892</v>
      </c>
      <c r="M107" s="22">
        <f t="shared" ca="1" si="78"/>
        <v>85.931814964379299</v>
      </c>
      <c r="N107" s="22">
        <f t="shared" ca="1" si="78"/>
        <v>77.756485693096892</v>
      </c>
      <c r="O107" s="22">
        <f t="shared" ca="1" si="78"/>
        <v>111.78710543281636</v>
      </c>
      <c r="P107" s="22">
        <f t="shared" ca="1" si="78"/>
        <v>59.070491684911723</v>
      </c>
      <c r="Q107" s="22">
        <f t="shared" ca="1" si="78"/>
        <v>61.140100996438569</v>
      </c>
      <c r="R107" s="22">
        <f t="shared" ca="1" si="78"/>
        <v>81.759552402451959</v>
      </c>
      <c r="S107" s="22">
        <f t="shared" ca="1" si="78"/>
        <v>102.25627424280572</v>
      </c>
      <c r="T107" s="22">
        <f t="shared" ca="1" si="78"/>
        <v>76.520996738502944</v>
      </c>
      <c r="U107" s="22">
        <f t="shared" si="78"/>
        <v>81.759552402451959</v>
      </c>
      <c r="V107" s="22">
        <f t="shared" ca="1" si="78"/>
        <v>94.595624012637415</v>
      </c>
      <c r="W107" s="22">
        <f t="shared" ca="1" si="78"/>
        <v>81.873244140516775</v>
      </c>
      <c r="X107" s="22">
        <f t="shared" ca="1" si="78"/>
        <v>89.191335259225426</v>
      </c>
      <c r="Y107" s="22">
        <f t="shared" si="78"/>
        <v>99.928341825219064</v>
      </c>
      <c r="Z107" s="22">
        <f t="shared" ca="1" si="78"/>
        <v>74.726790106758259</v>
      </c>
      <c r="AA107" s="22">
        <f t="shared" ca="1" si="78"/>
        <v>71.032704126610952</v>
      </c>
      <c r="AB107" s="22">
        <f t="shared" ca="1" si="78"/>
        <v>83.664224380477393</v>
      </c>
      <c r="AC107" s="22">
        <f t="shared" ca="1" si="78"/>
        <v>99.928341825219064</v>
      </c>
      <c r="AD107" s="22">
        <f t="shared" ca="1" si="78"/>
        <v>70.307848607219427</v>
      </c>
      <c r="AE107" s="22">
        <f t="shared" ca="1" si="78"/>
        <v>72.197267614892112</v>
      </c>
      <c r="AF107" s="22">
        <f t="shared" ca="1" si="78"/>
        <v>95.035704736007318</v>
      </c>
      <c r="AG107" s="22">
        <f t="shared" ca="1" si="78"/>
        <v>89.191335259225426</v>
      </c>
      <c r="AH107" s="22">
        <f t="shared" ca="1" si="78"/>
        <v>95.035704736007318</v>
      </c>
      <c r="AI107" s="22">
        <f t="shared" ca="1" si="78"/>
        <v>70.307848607219427</v>
      </c>
      <c r="AJ107" s="22">
        <f t="shared" ca="1" si="78"/>
        <v>59.070491684911723</v>
      </c>
      <c r="AK107" s="22">
        <f t="shared" ca="1" si="78"/>
        <v>100.06729839396496</v>
      </c>
      <c r="AL107" s="22">
        <f t="shared" ca="1" si="78"/>
        <v>97.341565699059785</v>
      </c>
      <c r="AM107" s="22">
        <f t="shared" ca="1" si="78"/>
        <v>101.17671874412297</v>
      </c>
      <c r="AN107" s="22">
        <f ca="1">AVERAGE(OFFSET($A107,0,Fixtures!$D$6,1,3))</f>
        <v>79.18027365270629</v>
      </c>
      <c r="AO107" s="22">
        <f ca="1">AVERAGE(OFFSET($A107,0,Fixtures!$D$6,1,6))</f>
        <v>82.012618260095167</v>
      </c>
      <c r="AP107" s="22">
        <f ca="1">AVERAGE(OFFSET($A107,0,Fixtures!$D$6,1,9))</f>
        <v>83.172785037611945</v>
      </c>
      <c r="AQ107" s="22">
        <f ca="1">AVERAGE(OFFSET($A107,0,Fixtures!$D$6,1,12))</f>
        <v>84.243722999619322</v>
      </c>
      <c r="AR107" s="22">
        <f ca="1">IF(OR(Fixtures!$D$6&lt;=0,Fixtures!$D$6&gt;39),AVERAGE(A107:AM107),AVERAGE(OFFSET($A107,0,Fixtures!$D$6,1,39-Fixtures!$D$6)))</f>
        <v>84.973178408263038</v>
      </c>
    </row>
    <row r="108" spans="1:44" x14ac:dyDescent="0.25">
      <c r="A108" s="30" t="s">
        <v>63</v>
      </c>
      <c r="B108" s="22">
        <f ca="1">MIN(VLOOKUP($A98,$A$2:$AM$12,B$14+1,FALSE),VLOOKUP($A108,$A$2:$AM$12,B$14+1,FALSE))</f>
        <v>86.817749488080054</v>
      </c>
      <c r="C108" s="22">
        <f t="shared" ref="C108:AM108" ca="1" si="79">MIN(VLOOKUP($A98,$A$2:$AM$12,C$14+1,FALSE),VLOOKUP($A108,$A$2:$AM$12,C$14+1,FALSE))</f>
        <v>61.140100996438569</v>
      </c>
      <c r="D108" s="22">
        <f t="shared" ca="1" si="79"/>
        <v>93.525662680392486</v>
      </c>
      <c r="E108" s="22">
        <f t="shared" ca="1" si="79"/>
        <v>70.307848607219427</v>
      </c>
      <c r="F108" s="22">
        <f t="shared" ca="1" si="79"/>
        <v>91.462177172304294</v>
      </c>
      <c r="G108" s="22">
        <f t="shared" ca="1" si="79"/>
        <v>107.02996549267471</v>
      </c>
      <c r="H108" s="22">
        <f t="shared" ca="1" si="79"/>
        <v>86.817749488080054</v>
      </c>
      <c r="I108" s="22">
        <f t="shared" ca="1" si="79"/>
        <v>61.140100996438569</v>
      </c>
      <c r="J108" s="22">
        <f t="shared" ca="1" si="79"/>
        <v>82.78095169973696</v>
      </c>
      <c r="K108" s="22">
        <f t="shared" ca="1" si="79"/>
        <v>75.43865445690632</v>
      </c>
      <c r="L108" s="22">
        <f t="shared" ca="1" si="79"/>
        <v>59.070491684911723</v>
      </c>
      <c r="M108" s="22">
        <f t="shared" ca="1" si="79"/>
        <v>95.035704736007318</v>
      </c>
      <c r="N108" s="22">
        <f t="shared" ca="1" si="79"/>
        <v>89.191335259225426</v>
      </c>
      <c r="O108" s="22">
        <f t="shared" ca="1" si="79"/>
        <v>115.61687379322352</v>
      </c>
      <c r="P108" s="22">
        <f t="shared" ca="1" si="79"/>
        <v>59.070491684911723</v>
      </c>
      <c r="Q108" s="22">
        <f t="shared" ca="1" si="79"/>
        <v>82.78095169973696</v>
      </c>
      <c r="R108" s="22">
        <f t="shared" ca="1" si="79"/>
        <v>81.759552402451959</v>
      </c>
      <c r="S108" s="22">
        <f t="shared" ca="1" si="79"/>
        <v>102.25627424280572</v>
      </c>
      <c r="T108" s="22">
        <f t="shared" ca="1" si="79"/>
        <v>74.726790106758259</v>
      </c>
      <c r="U108" s="22">
        <f t="shared" ca="1" si="79"/>
        <v>105.56832591893418</v>
      </c>
      <c r="V108" s="22">
        <f t="shared" ca="1" si="79"/>
        <v>71.032704126610952</v>
      </c>
      <c r="W108" s="22">
        <f t="shared" ca="1" si="79"/>
        <v>81.873244140516775</v>
      </c>
      <c r="X108" s="22">
        <f t="shared" ca="1" si="79"/>
        <v>97.341565699059785</v>
      </c>
      <c r="Y108" s="22">
        <f t="shared" ca="1" si="79"/>
        <v>129.02795390091956</v>
      </c>
      <c r="Z108" s="22">
        <f t="shared" ca="1" si="79"/>
        <v>74.726790106758259</v>
      </c>
      <c r="AA108" s="22">
        <f t="shared" ca="1" si="79"/>
        <v>71.032704126610952</v>
      </c>
      <c r="AB108" s="22">
        <f t="shared" ca="1" si="79"/>
        <v>83.664224380477393</v>
      </c>
      <c r="AC108" s="22">
        <f t="shared" ca="1" si="79"/>
        <v>91.462177172304294</v>
      </c>
      <c r="AD108" s="22">
        <f t="shared" ca="1" si="79"/>
        <v>70.307848607219427</v>
      </c>
      <c r="AE108" s="22">
        <f t="shared" ca="1" si="79"/>
        <v>72.197267614892112</v>
      </c>
      <c r="AF108" s="22">
        <f t="shared" ca="1" si="79"/>
        <v>109.01163198349775</v>
      </c>
      <c r="AG108" s="22">
        <f t="shared" ca="1" si="79"/>
        <v>89.191335259225426</v>
      </c>
      <c r="AH108" s="22">
        <f t="shared" ca="1" si="79"/>
        <v>72.197267614892112</v>
      </c>
      <c r="AI108" s="22">
        <f t="shared" ca="1" si="79"/>
        <v>77.756485693096892</v>
      </c>
      <c r="AJ108" s="22">
        <f t="shared" ca="1" si="79"/>
        <v>85.931814964379299</v>
      </c>
      <c r="AK108" s="22">
        <f t="shared" ca="1" si="79"/>
        <v>76.520996738502944</v>
      </c>
      <c r="AL108" s="22">
        <f t="shared" ca="1" si="79"/>
        <v>97.341565699059785</v>
      </c>
      <c r="AM108" s="22">
        <f t="shared" ca="1" si="79"/>
        <v>81.759552402451959</v>
      </c>
      <c r="AN108" s="22">
        <f ca="1">AVERAGE(OFFSET($A108,0,Fixtures!$D$6,1,3))</f>
        <v>83.838916068536435</v>
      </c>
      <c r="AO108" s="22">
        <f ca="1">AVERAGE(OFFSET($A108,0,Fixtures!$D$6,1,6))</f>
        <v>81.776972795470613</v>
      </c>
      <c r="AP108" s="22">
        <f ca="1">AVERAGE(OFFSET($A108,0,Fixtures!$D$6,1,9))</f>
        <v>83.384023797196193</v>
      </c>
      <c r="AQ108" s="22">
        <f ca="1">AVERAGE(OFFSET($A108,0,Fixtures!$D$6,1,12))</f>
        <v>83.152637953435388</v>
      </c>
      <c r="AR108" s="22">
        <f ca="1">IF(OR(Fixtures!$D$6&lt;=0,Fixtures!$D$6&gt;39),AVERAGE(A108:AM108),AVERAGE(OFFSET($A108,0,Fixtures!$D$6,1,39-Fixtures!$D$6)))</f>
        <v>83.221576657721769</v>
      </c>
    </row>
    <row r="110" spans="1:44" x14ac:dyDescent="0.25">
      <c r="A110" s="31" t="s">
        <v>10</v>
      </c>
      <c r="B110" s="2">
        <v>1</v>
      </c>
      <c r="C110" s="2">
        <v>2</v>
      </c>
      <c r="D110" s="2">
        <v>3</v>
      </c>
      <c r="E110" s="2">
        <v>4</v>
      </c>
      <c r="F110" s="2">
        <v>5</v>
      </c>
      <c r="G110" s="2">
        <v>6</v>
      </c>
      <c r="H110" s="2">
        <v>7</v>
      </c>
      <c r="I110" s="2">
        <v>8</v>
      </c>
      <c r="J110" s="2">
        <v>9</v>
      </c>
      <c r="K110" s="2">
        <v>10</v>
      </c>
      <c r="L110" s="2">
        <v>11</v>
      </c>
      <c r="M110" s="2">
        <v>12</v>
      </c>
      <c r="N110" s="2">
        <v>13</v>
      </c>
      <c r="O110" s="2">
        <v>14</v>
      </c>
      <c r="P110" s="2">
        <v>15</v>
      </c>
      <c r="Q110" s="2">
        <v>16</v>
      </c>
      <c r="R110" s="2">
        <v>17</v>
      </c>
      <c r="S110" s="2">
        <v>18</v>
      </c>
      <c r="T110" s="2">
        <v>19</v>
      </c>
      <c r="U110" s="2">
        <v>20</v>
      </c>
      <c r="V110" s="2">
        <v>21</v>
      </c>
      <c r="W110" s="2">
        <v>22</v>
      </c>
      <c r="X110" s="2">
        <v>23</v>
      </c>
      <c r="Y110" s="2">
        <v>24</v>
      </c>
      <c r="Z110" s="2">
        <v>25</v>
      </c>
      <c r="AA110" s="2">
        <v>26</v>
      </c>
      <c r="AB110" s="2">
        <v>27</v>
      </c>
      <c r="AC110" s="2">
        <v>28</v>
      </c>
      <c r="AD110" s="2">
        <v>29</v>
      </c>
      <c r="AE110" s="2">
        <v>30</v>
      </c>
      <c r="AF110" s="2">
        <v>31</v>
      </c>
      <c r="AG110" s="2">
        <v>32</v>
      </c>
      <c r="AH110" s="2">
        <v>33</v>
      </c>
      <c r="AI110" s="2">
        <v>34</v>
      </c>
      <c r="AJ110" s="2">
        <v>35</v>
      </c>
      <c r="AK110" s="2">
        <v>36</v>
      </c>
      <c r="AL110" s="2">
        <v>37</v>
      </c>
      <c r="AM110" s="2">
        <v>38</v>
      </c>
      <c r="AN110" s="31" t="s">
        <v>56</v>
      </c>
      <c r="AO110" s="31" t="s">
        <v>57</v>
      </c>
      <c r="AP110" s="31" t="s">
        <v>58</v>
      </c>
      <c r="AQ110" s="31" t="s">
        <v>82</v>
      </c>
      <c r="AR110" s="31" t="s">
        <v>59</v>
      </c>
    </row>
    <row r="111" spans="1:44" x14ac:dyDescent="0.25">
      <c r="A111" s="30" t="s">
        <v>111</v>
      </c>
      <c r="B111" s="22">
        <f t="shared" ref="B111:AM111" ca="1" si="80">MIN(VLOOKUP($A110,$A$2:$AM$12,B$14+1,FALSE),VLOOKUP($A111,$A$2:$AM$12,B$14+1,FALSE))</f>
        <v>95.035704736007318</v>
      </c>
      <c r="C111" s="22">
        <f t="shared" ca="1" si="80"/>
        <v>71.032704126610952</v>
      </c>
      <c r="D111" s="22">
        <f t="shared" ca="1" si="80"/>
        <v>97.341565699059785</v>
      </c>
      <c r="E111" s="22">
        <f t="shared" ca="1" si="80"/>
        <v>74.726790106758259</v>
      </c>
      <c r="F111" s="22">
        <f t="shared" ca="1" si="80"/>
        <v>81.873244140516775</v>
      </c>
      <c r="G111" s="22">
        <f t="shared" ca="1" si="80"/>
        <v>71.032704126610952</v>
      </c>
      <c r="H111" s="22">
        <f t="shared" ca="1" si="80"/>
        <v>77.756485693096892</v>
      </c>
      <c r="I111" s="22">
        <f t="shared" ca="1" si="80"/>
        <v>85.931814964379299</v>
      </c>
      <c r="J111" s="22">
        <f t="shared" ca="1" si="80"/>
        <v>83.664224380477393</v>
      </c>
      <c r="K111" s="22">
        <f t="shared" ca="1" si="80"/>
        <v>105.56832591893418</v>
      </c>
      <c r="L111" s="22">
        <f t="shared" ca="1" si="80"/>
        <v>125.81362792280754</v>
      </c>
      <c r="M111" s="22">
        <f t="shared" ca="1" si="80"/>
        <v>97.341565699059785</v>
      </c>
      <c r="N111" s="22">
        <f t="shared" ca="1" si="80"/>
        <v>59.070491684911723</v>
      </c>
      <c r="O111" s="22">
        <f t="shared" ca="1" si="80"/>
        <v>76.520996738502944</v>
      </c>
      <c r="P111" s="22">
        <f t="shared" ca="1" si="80"/>
        <v>70.307848607219427</v>
      </c>
      <c r="Q111" s="22">
        <f t="shared" ca="1" si="80"/>
        <v>72.197267614892112</v>
      </c>
      <c r="R111" s="22">
        <f t="shared" ca="1" si="80"/>
        <v>81.873244140516775</v>
      </c>
      <c r="S111" s="22">
        <f t="shared" ca="1" si="80"/>
        <v>91.462177172304294</v>
      </c>
      <c r="T111" s="22">
        <f t="shared" ca="1" si="80"/>
        <v>70.307848607219427</v>
      </c>
      <c r="U111" s="22">
        <f t="shared" ca="1" si="80"/>
        <v>61.140100996438569</v>
      </c>
      <c r="V111" s="22">
        <f t="shared" ca="1" si="80"/>
        <v>89.191335259225426</v>
      </c>
      <c r="W111" s="22">
        <f t="shared" ca="1" si="80"/>
        <v>129.02795390091956</v>
      </c>
      <c r="X111" s="22">
        <f t="shared" ca="1" si="80"/>
        <v>94.595624012637415</v>
      </c>
      <c r="Y111" s="22">
        <f t="shared" ca="1" si="80"/>
        <v>74.726790106758259</v>
      </c>
      <c r="Z111" s="22">
        <f t="shared" ca="1" si="80"/>
        <v>86.817749488080054</v>
      </c>
      <c r="AA111" s="22">
        <f t="shared" ca="1" si="80"/>
        <v>77.756485693096892</v>
      </c>
      <c r="AB111" s="22">
        <f t="shared" ca="1" si="80"/>
        <v>81.759552402451959</v>
      </c>
      <c r="AC111" s="22">
        <f t="shared" ca="1" si="80"/>
        <v>75.43865445690632</v>
      </c>
      <c r="AD111" s="22">
        <f t="shared" ca="1" si="80"/>
        <v>59.070491684911723</v>
      </c>
      <c r="AE111" s="22">
        <f t="shared" ca="1" si="80"/>
        <v>85.931814964379299</v>
      </c>
      <c r="AF111" s="22">
        <f t="shared" ca="1" si="80"/>
        <v>72.197267614892112</v>
      </c>
      <c r="AG111" s="22">
        <f t="shared" ca="1" si="80"/>
        <v>93.525662680392486</v>
      </c>
      <c r="AH111" s="22">
        <f t="shared" ca="1" si="80"/>
        <v>152.87477153608495</v>
      </c>
      <c r="AI111" s="22">
        <f t="shared" ca="1" si="80"/>
        <v>107.02996549267471</v>
      </c>
      <c r="AJ111" s="22">
        <f t="shared" ca="1" si="80"/>
        <v>61.140100996438569</v>
      </c>
      <c r="AK111" s="22">
        <f t="shared" ca="1" si="80"/>
        <v>83.664224380477393</v>
      </c>
      <c r="AL111" s="22">
        <f t="shared" ca="1" si="80"/>
        <v>82.78095169973696</v>
      </c>
      <c r="AM111" s="22">
        <f t="shared" ca="1" si="80"/>
        <v>75.43865445690632</v>
      </c>
      <c r="AN111" s="22">
        <f ca="1">AVERAGE(OFFSET($A111,0,Fixtures!$D$6,1,3))</f>
        <v>72.399858088061038</v>
      </c>
      <c r="AO111" s="22">
        <f ca="1">AVERAGE(OFFSET($A111,0,Fixtures!$D$6,1,6))</f>
        <v>95.104995662222549</v>
      </c>
      <c r="AP111" s="22">
        <f ca="1">AVERAGE(OFFSET($A111,0,Fixtures!$D$6,1,9))</f>
        <v>88.690583449998698</v>
      </c>
      <c r="AQ111" s="22">
        <f ca="1">AVERAGE(OFFSET($A111,0,Fixtures!$D$6,1,12))</f>
        <v>86.763229938098178</v>
      </c>
      <c r="AR111" s="22">
        <f ca="1">IF(OR(Fixtures!$D$6&lt;=0,Fixtures!$D$6&gt;39),AVERAGE(A111:AM111),AVERAGE(OFFSET($A111,0,Fixtures!$D$6,1,39-Fixtures!$D$6)))</f>
        <v>87.365390550689455</v>
      </c>
    </row>
    <row r="112" spans="1:44" x14ac:dyDescent="0.25">
      <c r="A112" s="30" t="s">
        <v>121</v>
      </c>
      <c r="B112" s="22">
        <f ca="1">MIN(VLOOKUP($A110,$A$2:$AM$12,B$14+1,FALSE),VLOOKUP($A112,$A$2:$AM$12,B$14+1,FALSE))</f>
        <v>93.525662680392486</v>
      </c>
      <c r="C112" s="22">
        <f t="shared" ref="C112:AM112" ca="1" si="81">MIN(VLOOKUP($A110,$A$2:$AM$12,C$14+1,FALSE),VLOOKUP($A112,$A$2:$AM$12,C$14+1,FALSE))</f>
        <v>81.873244140516775</v>
      </c>
      <c r="D112" s="22">
        <f t="shared" ca="1" si="81"/>
        <v>91.462177172304294</v>
      </c>
      <c r="E112" s="22">
        <f t="shared" ca="1" si="81"/>
        <v>107.02996549267471</v>
      </c>
      <c r="F112" s="22">
        <f t="shared" ca="1" si="81"/>
        <v>77.756485693096892</v>
      </c>
      <c r="G112" s="22">
        <f t="shared" ca="1" si="81"/>
        <v>71.032704126610952</v>
      </c>
      <c r="H112" s="22">
        <f t="shared" ca="1" si="81"/>
        <v>109.01163198349775</v>
      </c>
      <c r="I112" s="22">
        <f t="shared" ca="1" si="81"/>
        <v>89.191335259225426</v>
      </c>
      <c r="J112" s="22">
        <f t="shared" ca="1" si="81"/>
        <v>99.928341825219064</v>
      </c>
      <c r="K112" s="22">
        <f t="shared" ca="1" si="81"/>
        <v>97.341565699059785</v>
      </c>
      <c r="L112" s="22">
        <f t="shared" ca="1" si="81"/>
        <v>70.307848607219427</v>
      </c>
      <c r="M112" s="22">
        <f t="shared" ca="1" si="81"/>
        <v>97.341565699059785</v>
      </c>
      <c r="N112" s="22">
        <f t="shared" ca="1" si="81"/>
        <v>101.17671874412297</v>
      </c>
      <c r="O112" s="22">
        <f t="shared" ca="1" si="81"/>
        <v>76.520996738502944</v>
      </c>
      <c r="P112" s="22">
        <f t="shared" ca="1" si="81"/>
        <v>70.307848607219427</v>
      </c>
      <c r="Q112" s="22">
        <f t="shared" ca="1" si="81"/>
        <v>72.197267614892112</v>
      </c>
      <c r="R112" s="22">
        <f t="shared" ca="1" si="81"/>
        <v>74.726790106758259</v>
      </c>
      <c r="S112" s="22">
        <f t="shared" si="81"/>
        <v>75.43865445690632</v>
      </c>
      <c r="T112" s="22">
        <f t="shared" ca="1" si="81"/>
        <v>109.01163198349775</v>
      </c>
      <c r="U112" s="22">
        <f t="shared" ca="1" si="81"/>
        <v>61.140100996438569</v>
      </c>
      <c r="V112" s="22">
        <f t="shared" ca="1" si="81"/>
        <v>89.191335259225426</v>
      </c>
      <c r="W112" s="22">
        <f t="shared" ca="1" si="81"/>
        <v>118.9730247432953</v>
      </c>
      <c r="X112" s="22">
        <f t="shared" ca="1" si="81"/>
        <v>81.759552402451959</v>
      </c>
      <c r="Y112" s="22">
        <f t="shared" ca="1" si="81"/>
        <v>74.726790106758259</v>
      </c>
      <c r="Z112" s="22">
        <f t="shared" ca="1" si="81"/>
        <v>100.06729839396496</v>
      </c>
      <c r="AA112" s="22">
        <f t="shared" ca="1" si="81"/>
        <v>76.520996738502944</v>
      </c>
      <c r="AB112" s="22">
        <f t="shared" si="81"/>
        <v>81.759552402451959</v>
      </c>
      <c r="AC112" s="22">
        <f t="shared" ca="1" si="81"/>
        <v>61.140100996438569</v>
      </c>
      <c r="AD112" s="22">
        <f t="shared" ca="1" si="81"/>
        <v>59.070491684911723</v>
      </c>
      <c r="AE112" s="22">
        <f t="shared" ca="1" si="81"/>
        <v>82.78095169973696</v>
      </c>
      <c r="AF112" s="22">
        <f t="shared" ca="1" si="81"/>
        <v>82.78095169973696</v>
      </c>
      <c r="AG112" s="22">
        <f t="shared" ca="1" si="81"/>
        <v>93.525662680392486</v>
      </c>
      <c r="AH112" s="22">
        <f t="shared" ca="1" si="81"/>
        <v>85.931814964379299</v>
      </c>
      <c r="AI112" s="22">
        <f t="shared" ca="1" si="81"/>
        <v>118.9730247432953</v>
      </c>
      <c r="AJ112" s="22">
        <f t="shared" ca="1" si="81"/>
        <v>130.81440226882464</v>
      </c>
      <c r="AK112" s="22">
        <f t="shared" ca="1" si="81"/>
        <v>83.664224380477393</v>
      </c>
      <c r="AL112" s="22">
        <f t="shared" ca="1" si="81"/>
        <v>59.070491684911723</v>
      </c>
      <c r="AM112" s="22">
        <f t="shared" ca="1" si="81"/>
        <v>75.43865445690632</v>
      </c>
      <c r="AN112" s="22">
        <f ca="1">AVERAGE(OFFSET($A112,0,Fixtures!$D$6,1,3))</f>
        <v>74.877465028128555</v>
      </c>
      <c r="AO112" s="22">
        <f ca="1">AVERAGE(OFFSET($A112,0,Fixtures!$D$6,1,6))</f>
        <v>87.177149578742117</v>
      </c>
      <c r="AP112" s="22">
        <f ca="1">AVERAGE(OFFSET($A112,0,Fixtures!$D$6,1,9))</f>
        <v>88.512446200740726</v>
      </c>
      <c r="AQ112" s="22">
        <f ca="1">AVERAGE(OFFSET($A112,0,Fixtures!$D$6,1,12))</f>
        <v>86.17544040587029</v>
      </c>
      <c r="AR112" s="22">
        <f ca="1">IF(OR(Fixtures!$D$6&lt;=0,Fixtures!$D$6&gt;39),AVERAGE(A112:AM112),AVERAGE(OFFSET($A112,0,Fixtures!$D$6,1,39-Fixtures!$D$6)))</f>
        <v>87.205067026357284</v>
      </c>
    </row>
    <row r="113" spans="1:44" x14ac:dyDescent="0.25">
      <c r="A113" s="30" t="s">
        <v>73</v>
      </c>
      <c r="B113" s="22">
        <f ca="1">MIN(VLOOKUP($A110,$A$2:$AM$12,B$14+1,FALSE),VLOOKUP($A113,$A$2:$AM$12,B$14+1,FALSE))</f>
        <v>75.43865445690632</v>
      </c>
      <c r="C113" s="22">
        <f t="shared" ref="C113:AM113" ca="1" si="82">MIN(VLOOKUP($A110,$A$2:$AM$12,C$14+1,FALSE),VLOOKUP($A113,$A$2:$AM$12,C$14+1,FALSE))</f>
        <v>99.928341825219064</v>
      </c>
      <c r="D113" s="22">
        <f t="shared" ca="1" si="82"/>
        <v>102.25627424280572</v>
      </c>
      <c r="E113" s="22">
        <f t="shared" ca="1" si="82"/>
        <v>107.02996549267471</v>
      </c>
      <c r="F113" s="22">
        <f t="shared" ca="1" si="82"/>
        <v>92.20279989177439</v>
      </c>
      <c r="G113" s="22">
        <f t="shared" ca="1" si="82"/>
        <v>71.032704126610952</v>
      </c>
      <c r="H113" s="22">
        <f t="shared" ca="1" si="82"/>
        <v>81.873244140516775</v>
      </c>
      <c r="I113" s="22">
        <f t="shared" ca="1" si="82"/>
        <v>101.17671874412297</v>
      </c>
      <c r="J113" s="22">
        <f t="shared" ca="1" si="82"/>
        <v>70.307848607219427</v>
      </c>
      <c r="K113" s="22">
        <f t="shared" ca="1" si="82"/>
        <v>93.525662680392486</v>
      </c>
      <c r="L113" s="22">
        <f t="shared" ca="1" si="82"/>
        <v>107.02996549267471</v>
      </c>
      <c r="M113" s="22">
        <f t="shared" ca="1" si="82"/>
        <v>72.197267614892112</v>
      </c>
      <c r="N113" s="22">
        <f t="shared" ca="1" si="82"/>
        <v>94.595624012637415</v>
      </c>
      <c r="O113" s="22">
        <f t="shared" ca="1" si="82"/>
        <v>76.520996738502944</v>
      </c>
      <c r="P113" s="22">
        <f t="shared" ca="1" si="82"/>
        <v>70.307848607219427</v>
      </c>
      <c r="Q113" s="22">
        <f t="shared" ca="1" si="82"/>
        <v>72.197267614892112</v>
      </c>
      <c r="R113" s="22">
        <f t="shared" ca="1" si="82"/>
        <v>81.873244140516775</v>
      </c>
      <c r="S113" s="22">
        <f t="shared" ca="1" si="82"/>
        <v>77.756485693096892</v>
      </c>
      <c r="T113" s="22">
        <f t="shared" ca="1" si="82"/>
        <v>82.78095169973696</v>
      </c>
      <c r="U113" s="22">
        <f t="shared" ca="1" si="82"/>
        <v>61.140100996438569</v>
      </c>
      <c r="V113" s="22">
        <f t="shared" ca="1" si="82"/>
        <v>89.191335259225426</v>
      </c>
      <c r="W113" s="22">
        <f t="shared" ca="1" si="82"/>
        <v>76.520996738502944</v>
      </c>
      <c r="X113" s="22">
        <f t="shared" ca="1" si="82"/>
        <v>85.931814964379299</v>
      </c>
      <c r="Y113" s="22">
        <f t="shared" ca="1" si="82"/>
        <v>74.726790106758259</v>
      </c>
      <c r="Z113" s="22">
        <f t="shared" ca="1" si="82"/>
        <v>81.759552402451959</v>
      </c>
      <c r="AA113" s="22">
        <f t="shared" ca="1" si="82"/>
        <v>77.756485693096892</v>
      </c>
      <c r="AB113" s="22">
        <f t="shared" ca="1" si="82"/>
        <v>81.759552402451959</v>
      </c>
      <c r="AC113" s="22">
        <f t="shared" ca="1" si="82"/>
        <v>100.06729839396496</v>
      </c>
      <c r="AD113" s="22">
        <f t="shared" ca="1" si="82"/>
        <v>59.070491684911723</v>
      </c>
      <c r="AE113" s="22">
        <f t="shared" ca="1" si="82"/>
        <v>61.140100996438569</v>
      </c>
      <c r="AF113" s="22">
        <f t="shared" ca="1" si="82"/>
        <v>82.78095169973696</v>
      </c>
      <c r="AG113" s="22">
        <f t="shared" ca="1" si="82"/>
        <v>59.070491684911723</v>
      </c>
      <c r="AH113" s="22">
        <f t="shared" ca="1" si="82"/>
        <v>130.81440226882464</v>
      </c>
      <c r="AI113" s="22">
        <f t="shared" ca="1" si="82"/>
        <v>89.191335259225426</v>
      </c>
      <c r="AJ113" s="22">
        <f t="shared" ca="1" si="82"/>
        <v>105.56832591893418</v>
      </c>
      <c r="AK113" s="22">
        <f t="shared" ca="1" si="82"/>
        <v>83.664224380477393</v>
      </c>
      <c r="AL113" s="22">
        <f t="shared" ca="1" si="82"/>
        <v>86.817749488080054</v>
      </c>
      <c r="AM113" s="22">
        <f t="shared" ca="1" si="82"/>
        <v>75.43865445690632</v>
      </c>
      <c r="AN113" s="22">
        <f ca="1">AVERAGE(OFFSET($A113,0,Fixtures!$D$6,1,3))</f>
        <v>67.663848127029084</v>
      </c>
      <c r="AO113" s="22">
        <f ca="1">AVERAGE(OFFSET($A113,0,Fixtures!$D$6,1,6))</f>
        <v>80.344628932341493</v>
      </c>
      <c r="AP113" s="22">
        <f ca="1">AVERAGE(OFFSET($A113,0,Fixtures!$D$6,1,9))</f>
        <v>84.235341486837854</v>
      </c>
      <c r="AQ113" s="22">
        <f ca="1">AVERAGE(OFFSET($A113,0,Fixtures!$D$6,1,12))</f>
        <v>81.797100408151451</v>
      </c>
      <c r="AR113" s="22">
        <f ca="1">IF(OR(Fixtures!$D$6&lt;=0,Fixtures!$D$6&gt;39),AVERAGE(A113:AM113),AVERAGE(OFFSET($A113,0,Fixtures!$D$6,1,39-Fixtures!$D$6)))</f>
        <v>83.355672783844696</v>
      </c>
    </row>
    <row r="114" spans="1:44" x14ac:dyDescent="0.25">
      <c r="A114" s="30" t="s">
        <v>61</v>
      </c>
      <c r="B114" s="22">
        <f ca="1">MIN(VLOOKUP($A110,$A$2:$AM$12,B$14+1,FALSE),VLOOKUP($A114,$A$2:$AM$12,B$14+1,FALSE))</f>
        <v>91.462177172304294</v>
      </c>
      <c r="C114" s="22">
        <f t="shared" ref="C114:AM114" ca="1" si="83">MIN(VLOOKUP($A110,$A$2:$AM$12,C$14+1,FALSE),VLOOKUP($A114,$A$2:$AM$12,C$14+1,FALSE))</f>
        <v>101.17671874412297</v>
      </c>
      <c r="D114" s="22">
        <f t="shared" ca="1" si="83"/>
        <v>102.25627424280572</v>
      </c>
      <c r="E114" s="22">
        <f t="shared" ca="1" si="83"/>
        <v>107.02996549267471</v>
      </c>
      <c r="F114" s="22">
        <f t="shared" ca="1" si="83"/>
        <v>92.20279989177439</v>
      </c>
      <c r="G114" s="22">
        <f t="shared" ca="1" si="83"/>
        <v>70.307848607219427</v>
      </c>
      <c r="H114" s="22">
        <f t="shared" ca="1" si="83"/>
        <v>99.928341825219064</v>
      </c>
      <c r="I114" s="22">
        <f t="shared" ca="1" si="83"/>
        <v>97.341565699059785</v>
      </c>
      <c r="J114" s="22">
        <f t="shared" ca="1" si="83"/>
        <v>115.61687379322352</v>
      </c>
      <c r="K114" s="22">
        <f t="shared" ca="1" si="83"/>
        <v>105.56832591893418</v>
      </c>
      <c r="L114" s="22">
        <f t="shared" si="83"/>
        <v>92.20279989177439</v>
      </c>
      <c r="M114" s="22">
        <f t="shared" ca="1" si="83"/>
        <v>81.873244140516775</v>
      </c>
      <c r="N114" s="22">
        <f t="shared" ca="1" si="83"/>
        <v>93.525662680392486</v>
      </c>
      <c r="O114" s="22">
        <f t="shared" ca="1" si="83"/>
        <v>61.140100996438569</v>
      </c>
      <c r="P114" s="22">
        <f t="shared" ca="1" si="83"/>
        <v>70.307848607219427</v>
      </c>
      <c r="Q114" s="22">
        <f t="shared" ca="1" si="83"/>
        <v>72.197267614892112</v>
      </c>
      <c r="R114" s="22">
        <f t="shared" ca="1" si="83"/>
        <v>59.070491684911723</v>
      </c>
      <c r="S114" s="22">
        <f t="shared" ca="1" si="83"/>
        <v>86.817749488080054</v>
      </c>
      <c r="T114" s="22">
        <f t="shared" ca="1" si="83"/>
        <v>118.9730247432953</v>
      </c>
      <c r="U114" s="22">
        <f t="shared" ca="1" si="83"/>
        <v>61.140100996438569</v>
      </c>
      <c r="V114" s="22">
        <f t="shared" ca="1" si="83"/>
        <v>81.759552402451959</v>
      </c>
      <c r="W114" s="22">
        <f t="shared" ca="1" si="83"/>
        <v>129.02795390091956</v>
      </c>
      <c r="X114" s="22">
        <f t="shared" ca="1" si="83"/>
        <v>94.595624012637415</v>
      </c>
      <c r="Y114" s="22">
        <f t="shared" ca="1" si="83"/>
        <v>74.726790106758259</v>
      </c>
      <c r="Z114" s="22">
        <f t="shared" ca="1" si="83"/>
        <v>82.78095169973696</v>
      </c>
      <c r="AA114" s="22">
        <f t="shared" ca="1" si="83"/>
        <v>77.756485693096892</v>
      </c>
      <c r="AB114" s="22">
        <f t="shared" ca="1" si="83"/>
        <v>71.032704126610952</v>
      </c>
      <c r="AC114" s="22">
        <f t="shared" ca="1" si="83"/>
        <v>72.197267614892112</v>
      </c>
      <c r="AD114" s="22">
        <f t="shared" ca="1" si="83"/>
        <v>59.070491684911723</v>
      </c>
      <c r="AE114" s="22">
        <f t="shared" ca="1" si="83"/>
        <v>85.931814964379299</v>
      </c>
      <c r="AF114" s="22">
        <f t="shared" ca="1" si="83"/>
        <v>76.520996738502944</v>
      </c>
      <c r="AG114" s="22">
        <f t="shared" ca="1" si="83"/>
        <v>74.726790106758259</v>
      </c>
      <c r="AH114" s="22">
        <f t="shared" si="83"/>
        <v>75.43865445690632</v>
      </c>
      <c r="AI114" s="22">
        <f t="shared" ca="1" si="83"/>
        <v>100.06729839396496</v>
      </c>
      <c r="AJ114" s="22">
        <f t="shared" ca="1" si="83"/>
        <v>130.81440226882464</v>
      </c>
      <c r="AK114" s="22">
        <f t="shared" ca="1" si="83"/>
        <v>83.664224380477393</v>
      </c>
      <c r="AL114" s="22">
        <f t="shared" ca="1" si="83"/>
        <v>85.931814964379299</v>
      </c>
      <c r="AM114" s="22">
        <f t="shared" ca="1" si="83"/>
        <v>75.43865445690632</v>
      </c>
      <c r="AN114" s="22">
        <f ca="1">AVERAGE(OFFSET($A114,0,Fixtures!$D$6,1,3))</f>
        <v>73.841101129264658</v>
      </c>
      <c r="AO114" s="22">
        <f ca="1">AVERAGE(OFFSET($A114,0,Fixtures!$D$6,1,6))</f>
        <v>78.626007724237255</v>
      </c>
      <c r="AP114" s="22">
        <f ca="1">AVERAGE(OFFSET($A114,0,Fixtures!$D$6,1,9))</f>
        <v>85.796276439900538</v>
      </c>
      <c r="AQ114" s="22">
        <f ca="1">AVERAGE(OFFSET($A114,0,Fixtures!$D$6,1,12))</f>
        <v>83.339354272459431</v>
      </c>
      <c r="AR114" s="22">
        <f ca="1">IF(OR(Fixtures!$D$6&lt;=0,Fixtures!$D$6&gt;39),AVERAGE(A114:AM114),AVERAGE(OFFSET($A114,0,Fixtures!$D$6,1,39-Fixtures!$D$6)))</f>
        <v>84.760514241601115</v>
      </c>
    </row>
    <row r="115" spans="1:44" x14ac:dyDescent="0.25">
      <c r="A115" s="30" t="s">
        <v>53</v>
      </c>
      <c r="B115" s="22">
        <f ca="1">MIN(VLOOKUP($A110,$A$2:$AM$12,B$14+1,FALSE),VLOOKUP($A115,$A$2:$AM$12,B$14+1,FALSE))</f>
        <v>95.035704736007318</v>
      </c>
      <c r="C115" s="22">
        <f t="shared" ref="C115:AM115" ca="1" si="84">MIN(VLOOKUP($A110,$A$2:$AM$12,C$14+1,FALSE),VLOOKUP($A115,$A$2:$AM$12,C$14+1,FALSE))</f>
        <v>92.20279989177439</v>
      </c>
      <c r="D115" s="22">
        <f t="shared" ca="1" si="84"/>
        <v>102.25627424280572</v>
      </c>
      <c r="E115" s="22">
        <f t="shared" ca="1" si="84"/>
        <v>81.759552402451959</v>
      </c>
      <c r="F115" s="22">
        <f t="shared" ca="1" si="84"/>
        <v>92.20279989177439</v>
      </c>
      <c r="G115" s="22">
        <f t="shared" ca="1" si="84"/>
        <v>71.032704126610952</v>
      </c>
      <c r="H115" s="22">
        <f t="shared" ca="1" si="84"/>
        <v>70.307848607219427</v>
      </c>
      <c r="I115" s="22">
        <f t="shared" ca="1" si="84"/>
        <v>100.06729839396496</v>
      </c>
      <c r="J115" s="22">
        <f t="shared" ca="1" si="84"/>
        <v>115.61687379322352</v>
      </c>
      <c r="K115" s="22">
        <f t="shared" ca="1" si="84"/>
        <v>101.17671874412297</v>
      </c>
      <c r="L115" s="22">
        <f t="shared" ca="1" si="84"/>
        <v>105.56832591893418</v>
      </c>
      <c r="M115" s="22">
        <f t="shared" ca="1" si="84"/>
        <v>97.341565699059785</v>
      </c>
      <c r="N115" s="22">
        <f t="shared" ca="1" si="84"/>
        <v>101.17671874412297</v>
      </c>
      <c r="O115" s="22">
        <f t="shared" ca="1" si="84"/>
        <v>76.520996738502944</v>
      </c>
      <c r="P115" s="22">
        <f t="shared" ca="1" si="84"/>
        <v>70.307848607219427</v>
      </c>
      <c r="Q115" s="22">
        <f t="shared" ca="1" si="84"/>
        <v>72.197267614892112</v>
      </c>
      <c r="R115" s="22">
        <f t="shared" ca="1" si="84"/>
        <v>81.873244140516775</v>
      </c>
      <c r="S115" s="22">
        <f t="shared" ca="1" si="84"/>
        <v>72.197267614892112</v>
      </c>
      <c r="T115" s="22">
        <f t="shared" ca="1" si="84"/>
        <v>81.873244140516775</v>
      </c>
      <c r="U115" s="22">
        <f t="shared" ca="1" si="84"/>
        <v>61.140100996438569</v>
      </c>
      <c r="V115" s="22">
        <f t="shared" ca="1" si="84"/>
        <v>85.931814964379299</v>
      </c>
      <c r="W115" s="22">
        <f t="shared" ca="1" si="84"/>
        <v>82.78095169973696</v>
      </c>
      <c r="X115" s="22">
        <f t="shared" ca="1" si="84"/>
        <v>94.595624012637415</v>
      </c>
      <c r="Y115" s="22">
        <f t="shared" ca="1" si="84"/>
        <v>74.726790106758259</v>
      </c>
      <c r="Z115" s="22">
        <f t="shared" ca="1" si="84"/>
        <v>75.43865445690632</v>
      </c>
      <c r="AA115" s="22">
        <f t="shared" ca="1" si="84"/>
        <v>77.756485693096892</v>
      </c>
      <c r="AB115" s="22">
        <f t="shared" ca="1" si="84"/>
        <v>59.070491684911723</v>
      </c>
      <c r="AC115" s="22">
        <f t="shared" ca="1" si="84"/>
        <v>100.06729839396496</v>
      </c>
      <c r="AD115" s="22">
        <f t="shared" ca="1" si="84"/>
        <v>59.070491684911723</v>
      </c>
      <c r="AE115" s="22">
        <f t="shared" ca="1" si="84"/>
        <v>85.931814964379299</v>
      </c>
      <c r="AF115" s="22">
        <f t="shared" ca="1" si="84"/>
        <v>82.78095169973696</v>
      </c>
      <c r="AG115" s="22">
        <f t="shared" ca="1" si="84"/>
        <v>77.756485693096892</v>
      </c>
      <c r="AH115" s="22">
        <f t="shared" ca="1" si="84"/>
        <v>129.02795390091956</v>
      </c>
      <c r="AI115" s="22">
        <f t="shared" ca="1" si="84"/>
        <v>113.54805732089865</v>
      </c>
      <c r="AJ115" s="22">
        <f t="shared" ca="1" si="84"/>
        <v>99.928341825219064</v>
      </c>
      <c r="AK115" s="22">
        <f t="shared" ca="1" si="84"/>
        <v>83.664224380477393</v>
      </c>
      <c r="AL115" s="22">
        <f t="shared" ca="1" si="84"/>
        <v>86.817749488080054</v>
      </c>
      <c r="AM115" s="22">
        <f t="shared" ca="1" si="84"/>
        <v>75.43865445690632</v>
      </c>
      <c r="AN115" s="22">
        <f ca="1">AVERAGE(OFFSET($A115,0,Fixtures!$D$6,1,3))</f>
        <v>75.927752783009325</v>
      </c>
      <c r="AO115" s="22">
        <f ca="1">AVERAGE(OFFSET($A115,0,Fixtures!$D$6,1,6))</f>
        <v>91.35262587732386</v>
      </c>
      <c r="AP115" s="22">
        <f ca="1">AVERAGE(OFFSET($A115,0,Fixtures!$D$6,1,9))</f>
        <v>90.947341217524411</v>
      </c>
      <c r="AQ115" s="22">
        <f ca="1">AVERAGE(OFFSET($A115,0,Fixtures!$D$6,1,12))</f>
        <v>88.437092006246587</v>
      </c>
      <c r="AR115" s="22">
        <f ca="1">IF(OR(Fixtures!$D$6&lt;=0,Fixtures!$D$6&gt;39),AVERAGE(A115:AM115),AVERAGE(OFFSET($A115,0,Fixtures!$D$6,1,39-Fixtures!$D$6)))</f>
        <v>89.3964725414626</v>
      </c>
    </row>
    <row r="116" spans="1:44" x14ac:dyDescent="0.25">
      <c r="A116" s="30" t="s">
        <v>2</v>
      </c>
      <c r="B116" s="22">
        <f ca="1">MIN(VLOOKUP($A110,$A$2:$AM$12,B$14+1,FALSE),VLOOKUP($A116,$A$2:$AM$12,B$14+1,FALSE))</f>
        <v>82.78095169973696</v>
      </c>
      <c r="C116" s="22">
        <f t="shared" ref="C116:AM116" ca="1" si="85">MIN(VLOOKUP($A110,$A$2:$AM$12,C$14+1,FALSE),VLOOKUP($A116,$A$2:$AM$12,C$14+1,FALSE))</f>
        <v>85.931814964379299</v>
      </c>
      <c r="D116" s="22">
        <f t="shared" ca="1" si="85"/>
        <v>102.25627424280572</v>
      </c>
      <c r="E116" s="22">
        <f t="shared" ca="1" si="85"/>
        <v>76.520996738502944</v>
      </c>
      <c r="F116" s="22">
        <f t="shared" ca="1" si="85"/>
        <v>92.20279989177439</v>
      </c>
      <c r="G116" s="22">
        <f t="shared" ca="1" si="85"/>
        <v>71.032704126610952</v>
      </c>
      <c r="H116" s="22">
        <f t="shared" ca="1" si="85"/>
        <v>109.01163198349775</v>
      </c>
      <c r="I116" s="22">
        <f t="shared" ca="1" si="85"/>
        <v>107.02996549267471</v>
      </c>
      <c r="J116" s="22">
        <f t="shared" ca="1" si="85"/>
        <v>115.61687379322352</v>
      </c>
      <c r="K116" s="22">
        <f t="shared" ca="1" si="85"/>
        <v>94.595624012637415</v>
      </c>
      <c r="L116" s="22">
        <f t="shared" ca="1" si="85"/>
        <v>100.06729839396496</v>
      </c>
      <c r="M116" s="22">
        <f t="shared" ca="1" si="85"/>
        <v>71.032704126610952</v>
      </c>
      <c r="N116" s="22">
        <f t="shared" si="85"/>
        <v>99.928341825219064</v>
      </c>
      <c r="O116" s="22">
        <f t="shared" ca="1" si="85"/>
        <v>76.520996738502944</v>
      </c>
      <c r="P116" s="22">
        <f t="shared" ca="1" si="85"/>
        <v>70.307848607219427</v>
      </c>
      <c r="Q116" s="22">
        <f t="shared" ca="1" si="85"/>
        <v>72.197267614892112</v>
      </c>
      <c r="R116" s="22">
        <f t="shared" ca="1" si="85"/>
        <v>81.873244140516775</v>
      </c>
      <c r="S116" s="22">
        <f t="shared" ca="1" si="85"/>
        <v>61.140100996438569</v>
      </c>
      <c r="T116" s="22">
        <f t="shared" ca="1" si="85"/>
        <v>130.81440226882464</v>
      </c>
      <c r="U116" s="22">
        <f t="shared" ca="1" si="85"/>
        <v>61.140100996438569</v>
      </c>
      <c r="V116" s="22">
        <f t="shared" ca="1" si="85"/>
        <v>89.191335259225426</v>
      </c>
      <c r="W116" s="22">
        <f t="shared" ca="1" si="85"/>
        <v>115.61687379322352</v>
      </c>
      <c r="X116" s="22">
        <f t="shared" ca="1" si="85"/>
        <v>94.595624012637415</v>
      </c>
      <c r="Y116" s="22">
        <f t="shared" ca="1" si="85"/>
        <v>74.726790106758259</v>
      </c>
      <c r="Z116" s="22">
        <f t="shared" ca="1" si="85"/>
        <v>70.307848607219427</v>
      </c>
      <c r="AA116" s="22">
        <f t="shared" ca="1" si="85"/>
        <v>77.756485693096892</v>
      </c>
      <c r="AB116" s="22">
        <f t="shared" ca="1" si="85"/>
        <v>74.726790106758259</v>
      </c>
      <c r="AC116" s="22">
        <f t="shared" ca="1" si="85"/>
        <v>77.756485693096892</v>
      </c>
      <c r="AD116" s="22">
        <f t="shared" ca="1" si="85"/>
        <v>59.070491684911723</v>
      </c>
      <c r="AE116" s="22">
        <f t="shared" ca="1" si="85"/>
        <v>75.43865445690632</v>
      </c>
      <c r="AF116" s="22">
        <f t="shared" si="85"/>
        <v>81.759552402451959</v>
      </c>
      <c r="AG116" s="22">
        <f t="shared" ca="1" si="85"/>
        <v>86.817749488080054</v>
      </c>
      <c r="AH116" s="22">
        <f t="shared" ca="1" si="85"/>
        <v>81.873244140516775</v>
      </c>
      <c r="AI116" s="22">
        <f t="shared" ca="1" si="85"/>
        <v>118.9730247432953</v>
      </c>
      <c r="AJ116" s="22">
        <f t="shared" ca="1" si="85"/>
        <v>93.525662680392486</v>
      </c>
      <c r="AK116" s="22">
        <f t="shared" ca="1" si="85"/>
        <v>83.664224380477393</v>
      </c>
      <c r="AL116" s="22">
        <f t="shared" ca="1" si="85"/>
        <v>86.817749488080054</v>
      </c>
      <c r="AM116" s="22">
        <f t="shared" ca="1" si="85"/>
        <v>75.43865445690632</v>
      </c>
      <c r="AN116" s="22">
        <f ca="1">AVERAGE(OFFSET($A116,0,Fixtures!$D$6,1,3))</f>
        <v>72.089566181423336</v>
      </c>
      <c r="AO116" s="22">
        <f ca="1">AVERAGE(OFFSET($A116,0,Fixtures!$D$6,1,6))</f>
        <v>83.988786152693692</v>
      </c>
      <c r="AP116" s="22">
        <f ca="1">AVERAGE(OFFSET($A116,0,Fixtures!$D$6,1,9))</f>
        <v>85.326705940568004</v>
      </c>
      <c r="AQ116" s="22">
        <f ca="1">AVERAGE(OFFSET($A116,0,Fixtures!$D$6,1,12))</f>
        <v>83.288113354677947</v>
      </c>
      <c r="AR116" s="22">
        <f ca="1">IF(OR(Fixtures!$D$6&lt;=0,Fixtures!$D$6&gt;39),AVERAGE(A116:AM116),AVERAGE(OFFSET($A116,0,Fixtures!$D$6,1,39-Fixtures!$D$6)))</f>
        <v>84.337900792201836</v>
      </c>
    </row>
    <row r="117" spans="1:44" x14ac:dyDescent="0.25">
      <c r="A117" s="30" t="s">
        <v>113</v>
      </c>
      <c r="B117" s="22">
        <f ca="1">MIN(VLOOKUP($A110,$A$2:$AM$12,B$14+1,FALSE),VLOOKUP($A117,$A$2:$AM$12,B$14+1,FALSE))</f>
        <v>95.035704736007318</v>
      </c>
      <c r="C117" s="22">
        <f t="shared" ref="C117:AM117" ca="1" si="86">MIN(VLOOKUP($A110,$A$2:$AM$12,C$14+1,FALSE),VLOOKUP($A117,$A$2:$AM$12,C$14+1,FALSE))</f>
        <v>59.070491684911723</v>
      </c>
      <c r="D117" s="22">
        <f t="shared" ca="1" si="86"/>
        <v>102.25627424280572</v>
      </c>
      <c r="E117" s="22">
        <f t="shared" ca="1" si="86"/>
        <v>100.06729839396496</v>
      </c>
      <c r="F117" s="22">
        <f t="shared" si="86"/>
        <v>92.20279989177439</v>
      </c>
      <c r="G117" s="22">
        <f t="shared" ca="1" si="86"/>
        <v>71.032704126610952</v>
      </c>
      <c r="H117" s="22">
        <f t="shared" ca="1" si="86"/>
        <v>74.726790106758259</v>
      </c>
      <c r="I117" s="22">
        <f t="shared" ca="1" si="86"/>
        <v>81.759552402451959</v>
      </c>
      <c r="J117" s="22">
        <f t="shared" ca="1" si="86"/>
        <v>86.817749488080054</v>
      </c>
      <c r="K117" s="22">
        <f t="shared" ca="1" si="86"/>
        <v>105.56832591893418</v>
      </c>
      <c r="L117" s="22">
        <f t="shared" ca="1" si="86"/>
        <v>102.25627424280572</v>
      </c>
      <c r="M117" s="22">
        <f t="shared" ca="1" si="86"/>
        <v>76.520996738502944</v>
      </c>
      <c r="N117" s="22">
        <f t="shared" ca="1" si="86"/>
        <v>101.17671874412297</v>
      </c>
      <c r="O117" s="22">
        <f t="shared" ca="1" si="86"/>
        <v>76.520996738502944</v>
      </c>
      <c r="P117" s="22">
        <f t="shared" ca="1" si="86"/>
        <v>70.307848607219427</v>
      </c>
      <c r="Q117" s="22">
        <f t="shared" ca="1" si="86"/>
        <v>72.197267614892112</v>
      </c>
      <c r="R117" s="22">
        <f t="shared" ca="1" si="86"/>
        <v>81.873244140516775</v>
      </c>
      <c r="S117" s="22">
        <f t="shared" ca="1" si="86"/>
        <v>94.595624012637415</v>
      </c>
      <c r="T117" s="22">
        <f t="shared" ca="1" si="86"/>
        <v>99.928341825219064</v>
      </c>
      <c r="U117" s="22">
        <f t="shared" ca="1" si="86"/>
        <v>61.140100996438569</v>
      </c>
      <c r="V117" s="22">
        <f t="shared" ca="1" si="86"/>
        <v>61.140100996438569</v>
      </c>
      <c r="W117" s="22">
        <f t="shared" ca="1" si="86"/>
        <v>129.02795390091956</v>
      </c>
      <c r="X117" s="22">
        <f t="shared" ca="1" si="86"/>
        <v>71.032704126610952</v>
      </c>
      <c r="Y117" s="22">
        <f t="shared" ca="1" si="86"/>
        <v>74.726790106758259</v>
      </c>
      <c r="Z117" s="22">
        <f t="shared" ca="1" si="86"/>
        <v>72.197267614892112</v>
      </c>
      <c r="AA117" s="22">
        <f t="shared" ca="1" si="86"/>
        <v>77.756485693096892</v>
      </c>
      <c r="AB117" s="22">
        <f t="shared" ca="1" si="86"/>
        <v>81.759552402451959</v>
      </c>
      <c r="AC117" s="22">
        <f t="shared" ca="1" si="86"/>
        <v>100.06729839396496</v>
      </c>
      <c r="AD117" s="22">
        <f t="shared" ca="1" si="86"/>
        <v>59.070491684911723</v>
      </c>
      <c r="AE117" s="22">
        <f t="shared" ca="1" si="86"/>
        <v>85.931814964379299</v>
      </c>
      <c r="AF117" s="22">
        <f t="shared" ca="1" si="86"/>
        <v>82.78095169973696</v>
      </c>
      <c r="AG117" s="22">
        <f t="shared" ca="1" si="86"/>
        <v>93.525662680392486</v>
      </c>
      <c r="AH117" s="22">
        <f t="shared" ca="1" si="86"/>
        <v>83.664224380477393</v>
      </c>
      <c r="AI117" s="22">
        <f t="shared" ca="1" si="86"/>
        <v>93.525662680392486</v>
      </c>
      <c r="AJ117" s="22">
        <f t="shared" ca="1" si="86"/>
        <v>81.873244140516775</v>
      </c>
      <c r="AK117" s="22">
        <f t="shared" ca="1" si="86"/>
        <v>83.664224380477393</v>
      </c>
      <c r="AL117" s="22">
        <f t="shared" ca="1" si="86"/>
        <v>77.756485693096892</v>
      </c>
      <c r="AM117" s="22">
        <f t="shared" si="86"/>
        <v>75.43865445690632</v>
      </c>
      <c r="AN117" s="22">
        <f ca="1">AVERAGE(OFFSET($A117,0,Fixtures!$D$6,1,3))</f>
        <v>75.927752783009325</v>
      </c>
      <c r="AO117" s="22">
        <f ca="1">AVERAGE(OFFSET($A117,0,Fixtures!$D$6,1,6))</f>
        <v>83.083134681715066</v>
      </c>
      <c r="AP117" s="22">
        <f ca="1">AVERAGE(OFFSET($A117,0,Fixtures!$D$6,1,9))</f>
        <v>82.421418033820174</v>
      </c>
      <c r="AQ117" s="22">
        <f ca="1">AVERAGE(OFFSET($A117,0,Fixtures!$D$6,1,12))</f>
        <v>81.353525352167679</v>
      </c>
      <c r="AR117" s="22">
        <f ca="1">IF(OR(Fixtures!$D$6&lt;=0,Fixtures!$D$6&gt;39),AVERAGE(A117:AM117),AVERAGE(OFFSET($A117,0,Fixtures!$D$6,1,39-Fixtures!$D$6)))</f>
        <v>81.72314167612879</v>
      </c>
    </row>
    <row r="118" spans="1:44" x14ac:dyDescent="0.25">
      <c r="A118" s="30" t="s">
        <v>112</v>
      </c>
      <c r="B118" s="22">
        <f ca="1">MIN(VLOOKUP($A110,$A$2:$AM$12,B$14+1,FALSE),VLOOKUP($A118,$A$2:$AM$12,B$14+1,FALSE))</f>
        <v>86.817749488080054</v>
      </c>
      <c r="C118" s="22">
        <f t="shared" ref="C118:AM118" ca="1" si="87">MIN(VLOOKUP($A110,$A$2:$AM$12,C$14+1,FALSE),VLOOKUP($A118,$A$2:$AM$12,C$14+1,FALSE))</f>
        <v>61.140100996438569</v>
      </c>
      <c r="D118" s="22">
        <f t="shared" ca="1" si="87"/>
        <v>102.25627424280572</v>
      </c>
      <c r="E118" s="22">
        <f t="shared" ca="1" si="87"/>
        <v>107.02996549267471</v>
      </c>
      <c r="F118" s="22">
        <f t="shared" ca="1" si="87"/>
        <v>91.462177172304294</v>
      </c>
      <c r="G118" s="22">
        <f t="shared" ca="1" si="87"/>
        <v>71.032704126610952</v>
      </c>
      <c r="H118" s="22">
        <f t="shared" ca="1" si="87"/>
        <v>109.01163198349775</v>
      </c>
      <c r="I118" s="22">
        <f t="shared" ca="1" si="87"/>
        <v>93.525662680392486</v>
      </c>
      <c r="J118" s="22">
        <f t="shared" ca="1" si="87"/>
        <v>82.78095169973696</v>
      </c>
      <c r="K118" s="22">
        <f t="shared" ca="1" si="87"/>
        <v>100.06729839396496</v>
      </c>
      <c r="L118" s="22">
        <f t="shared" ca="1" si="87"/>
        <v>77.756485693096892</v>
      </c>
      <c r="M118" s="22">
        <f t="shared" ca="1" si="87"/>
        <v>97.341565699059785</v>
      </c>
      <c r="N118" s="22">
        <f t="shared" ca="1" si="87"/>
        <v>101.17671874412297</v>
      </c>
      <c r="O118" s="22">
        <f t="shared" ca="1" si="87"/>
        <v>76.520996738502944</v>
      </c>
      <c r="P118" s="22">
        <f t="shared" ca="1" si="87"/>
        <v>59.070491684911723</v>
      </c>
      <c r="Q118" s="22">
        <f t="shared" ca="1" si="87"/>
        <v>72.197267614892112</v>
      </c>
      <c r="R118" s="22">
        <f t="shared" ca="1" si="87"/>
        <v>81.759552402451959</v>
      </c>
      <c r="S118" s="22">
        <f t="shared" ca="1" si="87"/>
        <v>99.928341825219064</v>
      </c>
      <c r="T118" s="22">
        <f t="shared" ca="1" si="87"/>
        <v>76.520996738502944</v>
      </c>
      <c r="U118" s="22">
        <f t="shared" ca="1" si="87"/>
        <v>61.140100996438569</v>
      </c>
      <c r="V118" s="22">
        <f t="shared" ca="1" si="87"/>
        <v>89.191335259225426</v>
      </c>
      <c r="W118" s="22">
        <f t="shared" ca="1" si="87"/>
        <v>81.873244140516775</v>
      </c>
      <c r="X118" s="22">
        <f t="shared" ca="1" si="87"/>
        <v>94.595624012637415</v>
      </c>
      <c r="Y118" s="22">
        <f t="shared" ca="1" si="87"/>
        <v>74.726790106758259</v>
      </c>
      <c r="Z118" s="22">
        <f t="shared" ca="1" si="87"/>
        <v>74.726790106758259</v>
      </c>
      <c r="AA118" s="22">
        <f t="shared" ca="1" si="87"/>
        <v>71.032704126610952</v>
      </c>
      <c r="AB118" s="22">
        <f t="shared" ca="1" si="87"/>
        <v>81.759552402451959</v>
      </c>
      <c r="AC118" s="22">
        <f t="shared" ca="1" si="87"/>
        <v>99.928341825219064</v>
      </c>
      <c r="AD118" s="22">
        <f t="shared" ca="1" si="87"/>
        <v>59.070491684911723</v>
      </c>
      <c r="AE118" s="22">
        <f t="shared" ca="1" si="87"/>
        <v>72.197267614892112</v>
      </c>
      <c r="AF118" s="22">
        <f t="shared" ca="1" si="87"/>
        <v>82.78095169973696</v>
      </c>
      <c r="AG118" s="22">
        <f t="shared" ca="1" si="87"/>
        <v>89.191335259225426</v>
      </c>
      <c r="AH118" s="22">
        <f t="shared" ca="1" si="87"/>
        <v>95.035704736007318</v>
      </c>
      <c r="AI118" s="22">
        <f t="shared" ca="1" si="87"/>
        <v>94.595624012637415</v>
      </c>
      <c r="AJ118" s="22">
        <f t="shared" ca="1" si="87"/>
        <v>113.54805732089865</v>
      </c>
      <c r="AK118" s="22">
        <f t="shared" ca="1" si="87"/>
        <v>83.664224380477393</v>
      </c>
      <c r="AL118" s="22">
        <f t="shared" ca="1" si="87"/>
        <v>86.817749488080054</v>
      </c>
      <c r="AM118" s="22">
        <f t="shared" ca="1" si="87"/>
        <v>75.43865445690632</v>
      </c>
      <c r="AN118" s="22">
        <f ca="1">AVERAGE(OFFSET($A118,0,Fixtures!$D$6,1,3))</f>
        <v>71.349570333180267</v>
      </c>
      <c r="AO118" s="22">
        <f ca="1">AVERAGE(OFFSET($A118,0,Fixtures!$D$6,1,6))</f>
        <v>82.145229167901817</v>
      </c>
      <c r="AP118" s="22">
        <f ca="1">AVERAGE(OFFSET($A118,0,Fixtures!$D$6,1,9))</f>
        <v>86.322378466318554</v>
      </c>
      <c r="AQ118" s="22">
        <f ca="1">AVERAGE(OFFSET($A118,0,Fixtures!$D$6,1,12))</f>
        <v>83.819571679571283</v>
      </c>
      <c r="AR118" s="22">
        <f ca="1">IF(OR(Fixtures!$D$6&lt;=0,Fixtures!$D$6&gt;39),AVERAGE(A118:AM118),AVERAGE(OFFSET($A118,0,Fixtures!$D$6,1,39-Fixtures!$D$6)))</f>
        <v>85.234006065377329</v>
      </c>
    </row>
    <row r="119" spans="1:44" x14ac:dyDescent="0.25">
      <c r="A119" s="30" t="s">
        <v>71</v>
      </c>
      <c r="B119" s="22">
        <f ca="1">MIN(VLOOKUP($A110,$A$2:$AM$12,B$14+1,FALSE),VLOOKUP($A119,$A$2:$AM$12,B$14+1,FALSE))</f>
        <v>83.664224380477393</v>
      </c>
      <c r="C119" s="22">
        <f t="shared" ref="C119:AM119" ca="1" si="88">MIN(VLOOKUP($A110,$A$2:$AM$12,C$14+1,FALSE),VLOOKUP($A119,$A$2:$AM$12,C$14+1,FALSE))</f>
        <v>118.9730247432953</v>
      </c>
      <c r="D119" s="22">
        <f t="shared" ca="1" si="88"/>
        <v>81.873244140516775</v>
      </c>
      <c r="E119" s="22">
        <f t="shared" ca="1" si="88"/>
        <v>72.197267614892112</v>
      </c>
      <c r="F119" s="22">
        <f t="shared" si="88"/>
        <v>82.78095169973696</v>
      </c>
      <c r="G119" s="22">
        <f t="shared" ca="1" si="88"/>
        <v>71.032704126610952</v>
      </c>
      <c r="H119" s="22">
        <f t="shared" ca="1" si="88"/>
        <v>109.01163198349775</v>
      </c>
      <c r="I119" s="22">
        <f t="shared" ca="1" si="88"/>
        <v>75.43865445690632</v>
      </c>
      <c r="J119" s="22">
        <f t="shared" ca="1" si="88"/>
        <v>109.01163198349775</v>
      </c>
      <c r="K119" s="22">
        <f t="shared" ca="1" si="88"/>
        <v>71.032704126610952</v>
      </c>
      <c r="L119" s="22">
        <f t="shared" ca="1" si="88"/>
        <v>113.54805732089865</v>
      </c>
      <c r="M119" s="22">
        <f t="shared" ca="1" si="88"/>
        <v>85.931814964379299</v>
      </c>
      <c r="N119" s="22">
        <f t="shared" ca="1" si="88"/>
        <v>77.756485693096892</v>
      </c>
      <c r="O119" s="22">
        <f t="shared" ca="1" si="88"/>
        <v>76.520996738502944</v>
      </c>
      <c r="P119" s="22">
        <f t="shared" ca="1" si="88"/>
        <v>70.307848607219427</v>
      </c>
      <c r="Q119" s="22">
        <f t="shared" ca="1" si="88"/>
        <v>61.140100996438569</v>
      </c>
      <c r="R119" s="22">
        <f t="shared" ca="1" si="88"/>
        <v>81.873244140516775</v>
      </c>
      <c r="S119" s="22">
        <f t="shared" ca="1" si="88"/>
        <v>99.928341825219064</v>
      </c>
      <c r="T119" s="22">
        <f t="shared" ca="1" si="88"/>
        <v>92.20279989177439</v>
      </c>
      <c r="U119" s="22">
        <f t="shared" ca="1" si="88"/>
        <v>61.140100996438569</v>
      </c>
      <c r="V119" s="22">
        <f t="shared" ca="1" si="88"/>
        <v>89.191335259225426</v>
      </c>
      <c r="W119" s="22">
        <f t="shared" ca="1" si="88"/>
        <v>86.817749488080054</v>
      </c>
      <c r="X119" s="22">
        <f t="shared" ca="1" si="88"/>
        <v>89.191335259225426</v>
      </c>
      <c r="Y119" s="22">
        <f t="shared" ca="1" si="88"/>
        <v>74.726790106758259</v>
      </c>
      <c r="Z119" s="22">
        <f t="shared" ca="1" si="88"/>
        <v>97.341565699059785</v>
      </c>
      <c r="AA119" s="22">
        <f t="shared" ca="1" si="88"/>
        <v>77.756485693096892</v>
      </c>
      <c r="AB119" s="22">
        <f t="shared" ca="1" si="88"/>
        <v>81.759552402451959</v>
      </c>
      <c r="AC119" s="22">
        <f t="shared" ca="1" si="88"/>
        <v>100.06729839396496</v>
      </c>
      <c r="AD119" s="22">
        <f t="shared" ca="1" si="88"/>
        <v>59.070491684911723</v>
      </c>
      <c r="AE119" s="22">
        <f t="shared" ca="1" si="88"/>
        <v>85.931814964379299</v>
      </c>
      <c r="AF119" s="22">
        <f t="shared" ca="1" si="88"/>
        <v>82.78095169973696</v>
      </c>
      <c r="AG119" s="22">
        <f t="shared" ca="1" si="88"/>
        <v>91.462177172304294</v>
      </c>
      <c r="AH119" s="22">
        <f t="shared" ca="1" si="88"/>
        <v>138.78095894776501</v>
      </c>
      <c r="AI119" s="22">
        <f t="shared" ca="1" si="88"/>
        <v>70.307848607219427</v>
      </c>
      <c r="AJ119" s="22">
        <f t="shared" ca="1" si="88"/>
        <v>59.070491684911723</v>
      </c>
      <c r="AK119" s="22">
        <f t="shared" ca="1" si="88"/>
        <v>83.664224380477393</v>
      </c>
      <c r="AL119" s="22">
        <f t="shared" ca="1" si="88"/>
        <v>86.817749488080054</v>
      </c>
      <c r="AM119" s="22">
        <f t="shared" si="88"/>
        <v>75.43865445690632</v>
      </c>
      <c r="AN119" s="22">
        <f ca="1">AVERAGE(OFFSET($A119,0,Fixtures!$D$6,1,3))</f>
        <v>75.927752783009325</v>
      </c>
      <c r="AO119" s="22">
        <f ca="1">AVERAGE(OFFSET($A119,0,Fixtures!$D$6,1,6))</f>
        <v>88.055707179386118</v>
      </c>
      <c r="AP119" s="22">
        <f ca="1">AVERAGE(OFFSET($A119,0,Fixtures!$D$6,1,9))</f>
        <v>84.209634292198444</v>
      </c>
      <c r="AQ119" s="22">
        <f ca="1">AVERAGE(OFFSET($A119,0,Fixtures!$D$6,1,12))</f>
        <v>83.109068587423977</v>
      </c>
      <c r="AR119" s="22">
        <f ca="1">IF(OR(Fixtures!$D$6&lt;=0,Fixtures!$D$6&gt;39),AVERAGE(A119:AM119),AVERAGE(OFFSET($A119,0,Fixtures!$D$6,1,39-Fixtures!$D$6)))</f>
        <v>83.332536308669233</v>
      </c>
    </row>
    <row r="120" spans="1:44" x14ac:dyDescent="0.25">
      <c r="A120" s="30" t="s">
        <v>63</v>
      </c>
      <c r="B120" s="22">
        <f ca="1">MIN(VLOOKUP($A110,$A$2:$AM$12,B$14+1,FALSE),VLOOKUP($A120,$A$2:$AM$12,B$14+1,FALSE))</f>
        <v>95.035704736007318</v>
      </c>
      <c r="C120" s="22">
        <f t="shared" ref="C120:AM120" ca="1" si="89">MIN(VLOOKUP($A110,$A$2:$AM$12,C$14+1,FALSE),VLOOKUP($A120,$A$2:$AM$12,C$14+1,FALSE))</f>
        <v>102.25627424280572</v>
      </c>
      <c r="D120" s="22">
        <f t="shared" ca="1" si="89"/>
        <v>93.525662680392486</v>
      </c>
      <c r="E120" s="22">
        <f t="shared" ca="1" si="89"/>
        <v>70.307848607219427</v>
      </c>
      <c r="F120" s="22">
        <f t="shared" si="89"/>
        <v>92.20279989177439</v>
      </c>
      <c r="G120" s="22">
        <f t="shared" ca="1" si="89"/>
        <v>71.032704126610952</v>
      </c>
      <c r="H120" s="22">
        <f t="shared" ca="1" si="89"/>
        <v>86.817749488080054</v>
      </c>
      <c r="I120" s="22">
        <f t="shared" ca="1" si="89"/>
        <v>61.140100996438569</v>
      </c>
      <c r="J120" s="22">
        <f t="shared" ca="1" si="89"/>
        <v>115.61687379322352</v>
      </c>
      <c r="K120" s="22">
        <f t="shared" ca="1" si="89"/>
        <v>75.43865445690632</v>
      </c>
      <c r="L120" s="22">
        <f t="shared" ca="1" si="89"/>
        <v>59.070491684911723</v>
      </c>
      <c r="M120" s="22">
        <f t="shared" ca="1" si="89"/>
        <v>95.035704736007318</v>
      </c>
      <c r="N120" s="22">
        <f t="shared" ca="1" si="89"/>
        <v>89.191335259225426</v>
      </c>
      <c r="O120" s="22">
        <f t="shared" ca="1" si="89"/>
        <v>76.520996738502944</v>
      </c>
      <c r="P120" s="22">
        <f t="shared" ca="1" si="89"/>
        <v>70.307848607219427</v>
      </c>
      <c r="Q120" s="22">
        <f t="shared" ca="1" si="89"/>
        <v>72.197267614892112</v>
      </c>
      <c r="R120" s="22">
        <f t="shared" ca="1" si="89"/>
        <v>81.873244140516775</v>
      </c>
      <c r="S120" s="22">
        <f t="shared" ca="1" si="89"/>
        <v>99.928341825219064</v>
      </c>
      <c r="T120" s="22">
        <f t="shared" ca="1" si="89"/>
        <v>74.726790106758259</v>
      </c>
      <c r="U120" s="22">
        <f t="shared" ca="1" si="89"/>
        <v>61.140100996438569</v>
      </c>
      <c r="V120" s="22">
        <f t="shared" ca="1" si="89"/>
        <v>71.032704126610952</v>
      </c>
      <c r="W120" s="22">
        <f t="shared" ca="1" si="89"/>
        <v>92.20279989177439</v>
      </c>
      <c r="X120" s="22">
        <f t="shared" ca="1" si="89"/>
        <v>94.595624012637415</v>
      </c>
      <c r="Y120" s="22">
        <f t="shared" ca="1" si="89"/>
        <v>74.726790106758259</v>
      </c>
      <c r="Z120" s="22">
        <f t="shared" ca="1" si="89"/>
        <v>83.664224380477393</v>
      </c>
      <c r="AA120" s="22">
        <f t="shared" ca="1" si="89"/>
        <v>77.756485693096892</v>
      </c>
      <c r="AB120" s="22">
        <f t="shared" ca="1" si="89"/>
        <v>81.759552402451959</v>
      </c>
      <c r="AC120" s="22">
        <f t="shared" ca="1" si="89"/>
        <v>91.462177172304294</v>
      </c>
      <c r="AD120" s="22">
        <f t="shared" ca="1" si="89"/>
        <v>59.070491684911723</v>
      </c>
      <c r="AE120" s="22">
        <f t="shared" ca="1" si="89"/>
        <v>85.931814964379299</v>
      </c>
      <c r="AF120" s="22">
        <f t="shared" ca="1" si="89"/>
        <v>82.78095169973696</v>
      </c>
      <c r="AG120" s="22">
        <f t="shared" ca="1" si="89"/>
        <v>93.525662680392486</v>
      </c>
      <c r="AH120" s="22">
        <f t="shared" ca="1" si="89"/>
        <v>72.197267614892112</v>
      </c>
      <c r="AI120" s="22">
        <f t="shared" ca="1" si="89"/>
        <v>77.756485693096892</v>
      </c>
      <c r="AJ120" s="22">
        <f t="shared" ca="1" si="89"/>
        <v>85.931814964379299</v>
      </c>
      <c r="AK120" s="22">
        <f t="shared" ca="1" si="89"/>
        <v>76.520996738502944</v>
      </c>
      <c r="AL120" s="22">
        <f t="shared" ca="1" si="89"/>
        <v>86.817749488080054</v>
      </c>
      <c r="AM120" s="22">
        <f t="shared" si="89"/>
        <v>75.43865445690632</v>
      </c>
      <c r="AN120" s="22">
        <f ca="1">AVERAGE(OFFSET($A120,0,Fixtures!$D$6,1,3))</f>
        <v>75.927752783009325</v>
      </c>
      <c r="AO120" s="22">
        <f ca="1">AVERAGE(OFFSET($A120,0,Fixtures!$D$6,1,6))</f>
        <v>78.543779056234925</v>
      </c>
      <c r="AP120" s="22">
        <f ca="1">AVERAGE(OFFSET($A120,0,Fixtures!$D$6,1,9))</f>
        <v>80.059248392041312</v>
      </c>
      <c r="AQ120" s="22">
        <f ca="1">AVERAGE(OFFSET($A120,0,Fixtures!$D$6,1,12))</f>
        <v>79.203618485376865</v>
      </c>
      <c r="AR120" s="22">
        <f ca="1">IF(OR(Fixtures!$D$6&lt;=0,Fixtures!$D$6&gt;39),AVERAGE(A120:AM120),AVERAGE(OFFSET($A120,0,Fixtures!$D$6,1,39-Fixtures!$D$6)))</f>
        <v>79.597188998527812</v>
      </c>
    </row>
    <row r="122" spans="1:44" x14ac:dyDescent="0.25">
      <c r="A122" s="31" t="s">
        <v>71</v>
      </c>
      <c r="B122" s="2">
        <v>1</v>
      </c>
      <c r="C122" s="2">
        <v>2</v>
      </c>
      <c r="D122" s="2">
        <v>3</v>
      </c>
      <c r="E122" s="2">
        <v>4</v>
      </c>
      <c r="F122" s="2">
        <v>5</v>
      </c>
      <c r="G122" s="2">
        <v>6</v>
      </c>
      <c r="H122" s="2">
        <v>7</v>
      </c>
      <c r="I122" s="2">
        <v>8</v>
      </c>
      <c r="J122" s="2">
        <v>9</v>
      </c>
      <c r="K122" s="2">
        <v>10</v>
      </c>
      <c r="L122" s="2">
        <v>11</v>
      </c>
      <c r="M122" s="2">
        <v>12</v>
      </c>
      <c r="N122" s="2">
        <v>13</v>
      </c>
      <c r="O122" s="2">
        <v>14</v>
      </c>
      <c r="P122" s="2">
        <v>15</v>
      </c>
      <c r="Q122" s="2">
        <v>16</v>
      </c>
      <c r="R122" s="2">
        <v>17</v>
      </c>
      <c r="S122" s="2">
        <v>18</v>
      </c>
      <c r="T122" s="2">
        <v>19</v>
      </c>
      <c r="U122" s="2">
        <v>20</v>
      </c>
      <c r="V122" s="2">
        <v>21</v>
      </c>
      <c r="W122" s="2">
        <v>22</v>
      </c>
      <c r="X122" s="2">
        <v>23</v>
      </c>
      <c r="Y122" s="2">
        <v>24</v>
      </c>
      <c r="Z122" s="2">
        <v>25</v>
      </c>
      <c r="AA122" s="2">
        <v>26</v>
      </c>
      <c r="AB122" s="2">
        <v>27</v>
      </c>
      <c r="AC122" s="2">
        <v>28</v>
      </c>
      <c r="AD122" s="2">
        <v>29</v>
      </c>
      <c r="AE122" s="2">
        <v>30</v>
      </c>
      <c r="AF122" s="2">
        <v>31</v>
      </c>
      <c r="AG122" s="2">
        <v>32</v>
      </c>
      <c r="AH122" s="2">
        <v>33</v>
      </c>
      <c r="AI122" s="2">
        <v>34</v>
      </c>
      <c r="AJ122" s="2">
        <v>35</v>
      </c>
      <c r="AK122" s="2">
        <v>36</v>
      </c>
      <c r="AL122" s="2">
        <v>37</v>
      </c>
      <c r="AM122" s="2">
        <v>38</v>
      </c>
      <c r="AN122" s="31" t="s">
        <v>56</v>
      </c>
      <c r="AO122" s="31" t="s">
        <v>57</v>
      </c>
      <c r="AP122" s="31" t="s">
        <v>58</v>
      </c>
      <c r="AQ122" s="31" t="s">
        <v>82</v>
      </c>
      <c r="AR122" s="31" t="s">
        <v>59</v>
      </c>
    </row>
    <row r="123" spans="1:44" x14ac:dyDescent="0.25">
      <c r="A123" s="30" t="s">
        <v>111</v>
      </c>
      <c r="B123" s="22">
        <f t="shared" ref="B123:AM123" ca="1" si="90">MIN(VLOOKUP($A122,$A$2:$AM$12,B$14+1,FALSE),VLOOKUP($A123,$A$2:$AM$12,B$14+1,FALSE))</f>
        <v>83.664224380477393</v>
      </c>
      <c r="C123" s="22">
        <f t="shared" ca="1" si="90"/>
        <v>71.032704126610952</v>
      </c>
      <c r="D123" s="22">
        <f t="shared" ca="1" si="90"/>
        <v>81.873244140516775</v>
      </c>
      <c r="E123" s="22">
        <f t="shared" ca="1" si="90"/>
        <v>72.197267614892112</v>
      </c>
      <c r="F123" s="22">
        <f t="shared" ca="1" si="90"/>
        <v>81.873244140516775</v>
      </c>
      <c r="G123" s="22">
        <f t="shared" si="90"/>
        <v>101.17671874412297</v>
      </c>
      <c r="H123" s="22">
        <f t="shared" ca="1" si="90"/>
        <v>77.756485693096892</v>
      </c>
      <c r="I123" s="22">
        <f t="shared" ca="1" si="90"/>
        <v>75.43865445690632</v>
      </c>
      <c r="J123" s="22">
        <f t="shared" ca="1" si="90"/>
        <v>83.664224380477393</v>
      </c>
      <c r="K123" s="22">
        <f t="shared" ca="1" si="90"/>
        <v>71.032704126610952</v>
      </c>
      <c r="L123" s="22">
        <f t="shared" ca="1" si="90"/>
        <v>113.54805732089865</v>
      </c>
      <c r="M123" s="22">
        <f t="shared" ca="1" si="90"/>
        <v>85.931814964379299</v>
      </c>
      <c r="N123" s="22">
        <f t="shared" ca="1" si="90"/>
        <v>59.070491684911723</v>
      </c>
      <c r="O123" s="22">
        <f t="shared" ca="1" si="90"/>
        <v>111.78710543281636</v>
      </c>
      <c r="P123" s="22">
        <f t="shared" ca="1" si="90"/>
        <v>129.02795390091956</v>
      </c>
      <c r="Q123" s="22">
        <f t="shared" ca="1" si="90"/>
        <v>61.140100996438569</v>
      </c>
      <c r="R123" s="22">
        <f t="shared" ca="1" si="90"/>
        <v>92.20279989177439</v>
      </c>
      <c r="S123" s="22">
        <f t="shared" ca="1" si="90"/>
        <v>91.462177172304294</v>
      </c>
      <c r="T123" s="22">
        <f t="shared" ca="1" si="90"/>
        <v>70.307848607219427</v>
      </c>
      <c r="U123" s="22">
        <f t="shared" ca="1" si="90"/>
        <v>81.759552402451959</v>
      </c>
      <c r="V123" s="22">
        <f t="shared" ca="1" si="90"/>
        <v>94.595624012637415</v>
      </c>
      <c r="W123" s="22">
        <f t="shared" ca="1" si="90"/>
        <v>86.817749488080054</v>
      </c>
      <c r="X123" s="22">
        <f t="shared" ca="1" si="90"/>
        <v>89.191335259225426</v>
      </c>
      <c r="Y123" s="22">
        <f t="shared" ca="1" si="90"/>
        <v>76.520996738502944</v>
      </c>
      <c r="Z123" s="22">
        <f t="shared" ca="1" si="90"/>
        <v>86.817749488080054</v>
      </c>
      <c r="AA123" s="22">
        <f t="shared" ca="1" si="90"/>
        <v>89.191335259225426</v>
      </c>
      <c r="AB123" s="22">
        <f t="shared" ca="1" si="90"/>
        <v>111.78710543281636</v>
      </c>
      <c r="AC123" s="22">
        <f t="shared" ca="1" si="90"/>
        <v>75.43865445690632</v>
      </c>
      <c r="AD123" s="22">
        <f t="shared" ca="1" si="90"/>
        <v>74.726790106758259</v>
      </c>
      <c r="AE123" s="22">
        <f t="shared" ca="1" si="90"/>
        <v>105.56832591893418</v>
      </c>
      <c r="AF123" s="22">
        <f t="shared" ca="1" si="90"/>
        <v>72.197267614892112</v>
      </c>
      <c r="AG123" s="22">
        <f t="shared" ca="1" si="90"/>
        <v>91.462177172304294</v>
      </c>
      <c r="AH123" s="22">
        <f t="shared" ca="1" si="90"/>
        <v>138.78095894776501</v>
      </c>
      <c r="AI123" s="22">
        <f t="shared" ca="1" si="90"/>
        <v>70.307848607219427</v>
      </c>
      <c r="AJ123" s="22">
        <f t="shared" ca="1" si="90"/>
        <v>59.070491684911723</v>
      </c>
      <c r="AK123" s="22">
        <f t="shared" ca="1" si="90"/>
        <v>100.06729839396496</v>
      </c>
      <c r="AL123" s="22">
        <f t="shared" si="90"/>
        <v>82.78095169973696</v>
      </c>
      <c r="AM123" s="22">
        <f t="shared" ca="1" si="90"/>
        <v>100.06729839396496</v>
      </c>
      <c r="AN123" s="22">
        <f ca="1">AVERAGE(OFFSET($A123,0,Fixtures!$D$6,1,3))</f>
        <v>84.16412788019484</v>
      </c>
      <c r="AO123" s="22">
        <f ca="1">AVERAGE(OFFSET($A123,0,Fixtures!$D$6,1,6))</f>
        <v>92.173894727978862</v>
      </c>
      <c r="AP123" s="22">
        <f ca="1">AVERAGE(OFFSET($A123,0,Fixtures!$D$6,1,9))</f>
        <v>88.329123349609659</v>
      </c>
      <c r="AQ123" s="22">
        <f ca="1">AVERAGE(OFFSET($A123,0,Fixtures!$D$6,1,12))</f>
        <v>89.280619262385471</v>
      </c>
      <c r="AR123" s="22">
        <f ca="1">IF(OR(Fixtures!$D$6&lt;=0,Fixtures!$D$6&gt;39),AVERAGE(A123:AM123),AVERAGE(OFFSET($A123,0,Fixtures!$D$6,1,39-Fixtures!$D$6)))</f>
        <v>89.502940854045193</v>
      </c>
    </row>
    <row r="124" spans="1:44" x14ac:dyDescent="0.25">
      <c r="A124" s="30" t="s">
        <v>121</v>
      </c>
      <c r="B124" s="22">
        <f ca="1">MIN(VLOOKUP($A122,$A$2:$AM$12,B$14+1,FALSE),VLOOKUP($A124,$A$2:$AM$12,B$14+1,FALSE))</f>
        <v>83.664224380477393</v>
      </c>
      <c r="C124" s="22">
        <f t="shared" ref="C124:AM124" ca="1" si="91">MIN(VLOOKUP($A122,$A$2:$AM$12,C$14+1,FALSE),VLOOKUP($A124,$A$2:$AM$12,C$14+1,FALSE))</f>
        <v>81.873244140516775</v>
      </c>
      <c r="D124" s="22">
        <f t="shared" ca="1" si="91"/>
        <v>81.873244140516775</v>
      </c>
      <c r="E124" s="22">
        <f t="shared" ca="1" si="91"/>
        <v>72.197267614892112</v>
      </c>
      <c r="F124" s="22">
        <f t="shared" ca="1" si="91"/>
        <v>77.756485693096892</v>
      </c>
      <c r="G124" s="22">
        <f t="shared" ca="1" si="91"/>
        <v>72.197267614892112</v>
      </c>
      <c r="H124" s="22">
        <f t="shared" ca="1" si="91"/>
        <v>115.61687379322352</v>
      </c>
      <c r="I124" s="22">
        <f t="shared" ca="1" si="91"/>
        <v>75.43865445690632</v>
      </c>
      <c r="J124" s="22">
        <f t="shared" ca="1" si="91"/>
        <v>99.928341825219064</v>
      </c>
      <c r="K124" s="22">
        <f t="shared" ca="1" si="91"/>
        <v>71.032704126610952</v>
      </c>
      <c r="L124" s="22">
        <f t="shared" ca="1" si="91"/>
        <v>70.307848607219427</v>
      </c>
      <c r="M124" s="22">
        <f t="shared" ca="1" si="91"/>
        <v>85.931814964379299</v>
      </c>
      <c r="N124" s="22">
        <f t="shared" ca="1" si="91"/>
        <v>77.756485693096892</v>
      </c>
      <c r="O124" s="22">
        <f t="shared" ca="1" si="91"/>
        <v>111.78710543281636</v>
      </c>
      <c r="P124" s="22">
        <f t="shared" ca="1" si="91"/>
        <v>101.17671874412297</v>
      </c>
      <c r="Q124" s="22">
        <f t="shared" ca="1" si="91"/>
        <v>61.140100996438569</v>
      </c>
      <c r="R124" s="22">
        <f t="shared" ca="1" si="91"/>
        <v>74.726790106758259</v>
      </c>
      <c r="S124" s="22">
        <f t="shared" ca="1" si="91"/>
        <v>75.43865445690632</v>
      </c>
      <c r="T124" s="22">
        <f t="shared" ca="1" si="91"/>
        <v>92.20279989177439</v>
      </c>
      <c r="U124" s="22">
        <f t="shared" ca="1" si="91"/>
        <v>71.032704126610952</v>
      </c>
      <c r="V124" s="22">
        <f t="shared" ca="1" si="91"/>
        <v>94.595624012637415</v>
      </c>
      <c r="W124" s="22">
        <f t="shared" ca="1" si="91"/>
        <v>86.817749488080054</v>
      </c>
      <c r="X124" s="22">
        <f t="shared" ca="1" si="91"/>
        <v>81.759552402451959</v>
      </c>
      <c r="Y124" s="22">
        <f t="shared" ca="1" si="91"/>
        <v>86.817749488080054</v>
      </c>
      <c r="Z124" s="22">
        <f t="shared" ca="1" si="91"/>
        <v>97.341565699059785</v>
      </c>
      <c r="AA124" s="22">
        <f t="shared" ca="1" si="91"/>
        <v>76.520996738502944</v>
      </c>
      <c r="AB124" s="22">
        <f t="shared" ca="1" si="91"/>
        <v>92.20279989177439</v>
      </c>
      <c r="AC124" s="22">
        <f t="shared" ca="1" si="91"/>
        <v>61.140100996438569</v>
      </c>
      <c r="AD124" s="22">
        <f t="shared" ca="1" si="91"/>
        <v>74.726790106758259</v>
      </c>
      <c r="AE124" s="22">
        <f t="shared" ca="1" si="91"/>
        <v>82.78095169973696</v>
      </c>
      <c r="AF124" s="22">
        <f t="shared" ca="1" si="91"/>
        <v>95.035704736007318</v>
      </c>
      <c r="AG124" s="22">
        <f t="shared" ca="1" si="91"/>
        <v>91.462177172304294</v>
      </c>
      <c r="AH124" s="22">
        <f t="shared" ca="1" si="91"/>
        <v>85.931814964379299</v>
      </c>
      <c r="AI124" s="22">
        <f t="shared" ca="1" si="91"/>
        <v>70.307848607219427</v>
      </c>
      <c r="AJ124" s="22">
        <f t="shared" ca="1" si="91"/>
        <v>59.070491684911723</v>
      </c>
      <c r="AK124" s="22">
        <f t="shared" ca="1" si="91"/>
        <v>100.06729839396496</v>
      </c>
      <c r="AL124" s="22">
        <f t="shared" ca="1" si="91"/>
        <v>59.070491684911723</v>
      </c>
      <c r="AM124" s="22">
        <f t="shared" ca="1" si="91"/>
        <v>95.035704736007318</v>
      </c>
      <c r="AN124" s="22">
        <f ca="1">AVERAGE(OFFSET($A124,0,Fixtures!$D$6,1,3))</f>
        <v>84.18114884750085</v>
      </c>
      <c r="AO124" s="22">
        <f ca="1">AVERAGE(OFFSET($A124,0,Fixtures!$D$6,1,6))</f>
        <v>83.374214547734255</v>
      </c>
      <c r="AP124" s="22">
        <f ca="1">AVERAGE(OFFSET($A124,0,Fixtures!$D$6,1,9))</f>
        <v>79.828174338910443</v>
      </c>
      <c r="AQ124" s="22">
        <f ca="1">AVERAGE(OFFSET($A124,0,Fixtures!$D$6,1,12))</f>
        <v>81.753719765119698</v>
      </c>
      <c r="AR124" s="22">
        <f ca="1">IF(OR(Fixtures!$D$6&lt;=0,Fixtures!$D$6&gt;39),AVERAGE(A124:AM124),AVERAGE(OFFSET($A124,0,Fixtures!$D$6,1,39-Fixtures!$D$6)))</f>
        <v>81.348927378620132</v>
      </c>
    </row>
    <row r="125" spans="1:44" x14ac:dyDescent="0.25">
      <c r="A125" s="30" t="s">
        <v>73</v>
      </c>
      <c r="B125" s="22">
        <f ca="1">MIN(VLOOKUP($A122,$A$2:$AM$12,B$14+1,FALSE),VLOOKUP($A125,$A$2:$AM$12,B$14+1,FALSE))</f>
        <v>75.43865445690632</v>
      </c>
      <c r="C125" s="22">
        <f t="shared" ref="C125:AM125" ca="1" si="92">MIN(VLOOKUP($A122,$A$2:$AM$12,C$14+1,FALSE),VLOOKUP($A125,$A$2:$AM$12,C$14+1,FALSE))</f>
        <v>99.928341825219064</v>
      </c>
      <c r="D125" s="22">
        <f t="shared" ca="1" si="92"/>
        <v>81.873244140516775</v>
      </c>
      <c r="E125" s="22">
        <f t="shared" ca="1" si="92"/>
        <v>72.197267614892112</v>
      </c>
      <c r="F125" s="22">
        <f t="shared" ca="1" si="92"/>
        <v>82.78095169973696</v>
      </c>
      <c r="G125" s="22">
        <f t="shared" ca="1" si="92"/>
        <v>111.78710543281636</v>
      </c>
      <c r="H125" s="22">
        <f t="shared" ca="1" si="92"/>
        <v>81.873244140516775</v>
      </c>
      <c r="I125" s="22">
        <f t="shared" si="92"/>
        <v>75.43865445690632</v>
      </c>
      <c r="J125" s="22">
        <f t="shared" ca="1" si="92"/>
        <v>70.307848607219427</v>
      </c>
      <c r="K125" s="22">
        <f t="shared" ca="1" si="92"/>
        <v>71.032704126610952</v>
      </c>
      <c r="L125" s="22">
        <f t="shared" ca="1" si="92"/>
        <v>107.02996549267471</v>
      </c>
      <c r="M125" s="22">
        <f t="shared" ca="1" si="92"/>
        <v>72.197267614892112</v>
      </c>
      <c r="N125" s="22">
        <f t="shared" ca="1" si="92"/>
        <v>77.756485693096892</v>
      </c>
      <c r="O125" s="22">
        <f t="shared" ca="1" si="92"/>
        <v>109.01163198349775</v>
      </c>
      <c r="P125" s="22">
        <f t="shared" ca="1" si="92"/>
        <v>74.726790106758259</v>
      </c>
      <c r="Q125" s="22">
        <f t="shared" ca="1" si="92"/>
        <v>61.140100996438569</v>
      </c>
      <c r="R125" s="22">
        <f t="shared" ca="1" si="92"/>
        <v>138.78095894776501</v>
      </c>
      <c r="S125" s="22">
        <f t="shared" ca="1" si="92"/>
        <v>77.756485693096892</v>
      </c>
      <c r="T125" s="22">
        <f t="shared" si="92"/>
        <v>82.78095169973696</v>
      </c>
      <c r="U125" s="22">
        <f t="shared" ca="1" si="92"/>
        <v>81.759552402451959</v>
      </c>
      <c r="V125" s="22">
        <f t="shared" ca="1" si="92"/>
        <v>94.595624012637415</v>
      </c>
      <c r="W125" s="22">
        <f t="shared" ca="1" si="92"/>
        <v>76.520996738502944</v>
      </c>
      <c r="X125" s="22">
        <f t="shared" ca="1" si="92"/>
        <v>85.931814964379299</v>
      </c>
      <c r="Y125" s="22">
        <f t="shared" ca="1" si="92"/>
        <v>83.664224380477393</v>
      </c>
      <c r="Z125" s="22">
        <f t="shared" ca="1" si="92"/>
        <v>81.759552402451959</v>
      </c>
      <c r="AA125" s="22">
        <f t="shared" ca="1" si="92"/>
        <v>92.20279989177439</v>
      </c>
      <c r="AB125" s="22">
        <f t="shared" ca="1" si="92"/>
        <v>95.035704736007318</v>
      </c>
      <c r="AC125" s="22">
        <f t="shared" ca="1" si="92"/>
        <v>113.54805732089865</v>
      </c>
      <c r="AD125" s="22">
        <f t="shared" ca="1" si="92"/>
        <v>74.726790106758259</v>
      </c>
      <c r="AE125" s="22">
        <f t="shared" ca="1" si="92"/>
        <v>61.140100996438569</v>
      </c>
      <c r="AF125" s="22">
        <f t="shared" ca="1" si="92"/>
        <v>95.035704736007318</v>
      </c>
      <c r="AG125" s="22">
        <f t="shared" ca="1" si="92"/>
        <v>59.070491684911723</v>
      </c>
      <c r="AH125" s="22">
        <f t="shared" ca="1" si="92"/>
        <v>130.81440226882464</v>
      </c>
      <c r="AI125" s="22">
        <f t="shared" ca="1" si="92"/>
        <v>70.307848607219427</v>
      </c>
      <c r="AJ125" s="22">
        <f t="shared" ca="1" si="92"/>
        <v>59.070491684911723</v>
      </c>
      <c r="AK125" s="22">
        <f t="shared" ca="1" si="92"/>
        <v>100.06729839396496</v>
      </c>
      <c r="AL125" s="22">
        <f t="shared" ca="1" si="92"/>
        <v>91.462177172304294</v>
      </c>
      <c r="AM125" s="22">
        <f t="shared" ca="1" si="92"/>
        <v>101.17671874412297</v>
      </c>
      <c r="AN125" s="22">
        <f ca="1">AVERAGE(OFFSET($A125,0,Fixtures!$D$6,1,3))</f>
        <v>76.96753194640138</v>
      </c>
      <c r="AO125" s="22">
        <f ca="1">AVERAGE(OFFSET($A125,0,Fixtures!$D$6,1,6))</f>
        <v>81.849223066693312</v>
      </c>
      <c r="AP125" s="22">
        <f ca="1">AVERAGE(OFFSET($A125,0,Fixtures!$D$6,1,9))</f>
        <v>82.410589516815662</v>
      </c>
      <c r="AQ125" s="22">
        <f ca="1">AVERAGE(OFFSET($A125,0,Fixtures!$D$6,1,12))</f>
        <v>83.474064950713213</v>
      </c>
      <c r="AR125" s="22">
        <f ca="1">IF(OR(Fixtures!$D$6&lt;=0,Fixtures!$D$6&gt;39),AVERAGE(A125:AM125),AVERAGE(OFFSET($A125,0,Fixtures!$D$6,1,39-Fixtures!$D$6)))</f>
        <v>84.287202439546391</v>
      </c>
    </row>
    <row r="126" spans="1:44" x14ac:dyDescent="0.25">
      <c r="A126" s="30" t="s">
        <v>61</v>
      </c>
      <c r="B126" s="22">
        <f ca="1">MIN(VLOOKUP($A122,$A$2:$AM$12,B$14+1,FALSE),VLOOKUP($A126,$A$2:$AM$12,B$14+1,FALSE))</f>
        <v>83.664224380477393</v>
      </c>
      <c r="C126" s="22">
        <f t="shared" ref="C126:AM126" ca="1" si="93">MIN(VLOOKUP($A122,$A$2:$AM$12,C$14+1,FALSE),VLOOKUP($A126,$A$2:$AM$12,C$14+1,FALSE))</f>
        <v>101.17671874412297</v>
      </c>
      <c r="D126" s="22">
        <f t="shared" ca="1" si="93"/>
        <v>81.873244140516775</v>
      </c>
      <c r="E126" s="22">
        <f t="shared" ca="1" si="93"/>
        <v>72.197267614892112</v>
      </c>
      <c r="F126" s="22">
        <f t="shared" ca="1" si="93"/>
        <v>82.78095169973696</v>
      </c>
      <c r="G126" s="22">
        <f t="shared" ca="1" si="93"/>
        <v>70.307848607219427</v>
      </c>
      <c r="H126" s="22">
        <f t="shared" ca="1" si="93"/>
        <v>99.928341825219064</v>
      </c>
      <c r="I126" s="22">
        <f t="shared" ca="1" si="93"/>
        <v>75.43865445690632</v>
      </c>
      <c r="J126" s="22">
        <f t="shared" ca="1" si="93"/>
        <v>109.01163198349775</v>
      </c>
      <c r="K126" s="22">
        <f t="shared" ca="1" si="93"/>
        <v>71.032704126610952</v>
      </c>
      <c r="L126" s="22">
        <f t="shared" ca="1" si="93"/>
        <v>92.20279989177439</v>
      </c>
      <c r="M126" s="22">
        <f t="shared" ca="1" si="93"/>
        <v>81.873244140516775</v>
      </c>
      <c r="N126" s="22">
        <f t="shared" ca="1" si="93"/>
        <v>77.756485693096892</v>
      </c>
      <c r="O126" s="22">
        <f t="shared" ca="1" si="93"/>
        <v>61.140100996438569</v>
      </c>
      <c r="P126" s="22">
        <f t="shared" ca="1" si="93"/>
        <v>129.02795390091956</v>
      </c>
      <c r="Q126" s="22">
        <f t="shared" ca="1" si="93"/>
        <v>61.140100996438569</v>
      </c>
      <c r="R126" s="22">
        <f t="shared" ca="1" si="93"/>
        <v>59.070491684911723</v>
      </c>
      <c r="S126" s="22">
        <f t="shared" ca="1" si="93"/>
        <v>86.817749488080054</v>
      </c>
      <c r="T126" s="22">
        <f t="shared" ca="1" si="93"/>
        <v>92.20279989177439</v>
      </c>
      <c r="U126" s="22">
        <f t="shared" ca="1" si="93"/>
        <v>81.759552402451959</v>
      </c>
      <c r="V126" s="22">
        <f t="shared" ca="1" si="93"/>
        <v>81.759552402451959</v>
      </c>
      <c r="W126" s="22">
        <f t="shared" ca="1" si="93"/>
        <v>86.817749488080054</v>
      </c>
      <c r="X126" s="22">
        <f t="shared" ca="1" si="93"/>
        <v>89.191335259225426</v>
      </c>
      <c r="Y126" s="22">
        <f t="shared" ca="1" si="93"/>
        <v>99.928341825219064</v>
      </c>
      <c r="Z126" s="22">
        <f t="shared" ca="1" si="93"/>
        <v>82.78095169973696</v>
      </c>
      <c r="AA126" s="22">
        <f t="shared" ca="1" si="93"/>
        <v>102.25627424280572</v>
      </c>
      <c r="AB126" s="22">
        <f t="shared" ca="1" si="93"/>
        <v>71.032704126610952</v>
      </c>
      <c r="AC126" s="22">
        <f t="shared" ca="1" si="93"/>
        <v>72.197267614892112</v>
      </c>
      <c r="AD126" s="22">
        <f t="shared" ca="1" si="93"/>
        <v>74.726790106758259</v>
      </c>
      <c r="AE126" s="22">
        <f t="shared" ca="1" si="93"/>
        <v>105.56832591893418</v>
      </c>
      <c r="AF126" s="22">
        <f t="shared" ca="1" si="93"/>
        <v>76.520996738502944</v>
      </c>
      <c r="AG126" s="22">
        <f t="shared" ca="1" si="93"/>
        <v>74.726790106758259</v>
      </c>
      <c r="AH126" s="22">
        <f t="shared" ca="1" si="93"/>
        <v>75.43865445690632</v>
      </c>
      <c r="AI126" s="22">
        <f t="shared" ca="1" si="93"/>
        <v>70.307848607219427</v>
      </c>
      <c r="AJ126" s="22">
        <f t="shared" ca="1" si="93"/>
        <v>59.070491684911723</v>
      </c>
      <c r="AK126" s="22">
        <f t="shared" ca="1" si="93"/>
        <v>94.595624012637415</v>
      </c>
      <c r="AL126" s="22">
        <f t="shared" ca="1" si="93"/>
        <v>85.931814964379299</v>
      </c>
      <c r="AM126" s="22">
        <f t="shared" ca="1" si="93"/>
        <v>83.664224380477393</v>
      </c>
      <c r="AN126" s="22">
        <f ca="1">AVERAGE(OFFSET($A126,0,Fixtures!$D$6,1,3))</f>
        <v>85.60537092139846</v>
      </c>
      <c r="AO126" s="22">
        <f ca="1">AVERAGE(OFFSET($A126,0,Fixtures!$D$6,1,6))</f>
        <v>79.548234322513224</v>
      </c>
      <c r="AP126" s="22">
        <f ca="1">AVERAGE(OFFSET($A126,0,Fixtures!$D$6,1,9))</f>
        <v>79.65414851077864</v>
      </c>
      <c r="AQ126" s="22">
        <f ca="1">AVERAGE(OFFSET($A126,0,Fixtures!$D$6,1,12))</f>
        <v>80.475430518449741</v>
      </c>
      <c r="AR126" s="22">
        <f ca="1">IF(OR(Fixtures!$D$6&lt;=0,Fixtures!$D$6&gt;39),AVERAGE(A126:AM126),AVERAGE(OFFSET($A126,0,Fixtures!$D$6,1,39-Fixtures!$D$6)))</f>
        <v>80.055156097748522</v>
      </c>
    </row>
    <row r="127" spans="1:44" x14ac:dyDescent="0.25">
      <c r="A127" s="30" t="s">
        <v>53</v>
      </c>
      <c r="B127" s="22">
        <f ca="1">MIN(VLOOKUP($A122,$A$2:$AM$12,B$14+1,FALSE),VLOOKUP($A127,$A$2:$AM$12,B$14+1,FALSE))</f>
        <v>83.664224380477393</v>
      </c>
      <c r="C127" s="22">
        <f t="shared" ref="C127:AM127" ca="1" si="94">MIN(VLOOKUP($A122,$A$2:$AM$12,C$14+1,FALSE),VLOOKUP($A127,$A$2:$AM$12,C$14+1,FALSE))</f>
        <v>92.20279989177439</v>
      </c>
      <c r="D127" s="22">
        <f t="shared" ca="1" si="94"/>
        <v>81.873244140516775</v>
      </c>
      <c r="E127" s="22">
        <f t="shared" ca="1" si="94"/>
        <v>72.197267614892112</v>
      </c>
      <c r="F127" s="22">
        <f t="shared" ca="1" si="94"/>
        <v>82.78095169973696</v>
      </c>
      <c r="G127" s="22">
        <f t="shared" ca="1" si="94"/>
        <v>94.595624012637415</v>
      </c>
      <c r="H127" s="22">
        <f t="shared" ca="1" si="94"/>
        <v>70.307848607219427</v>
      </c>
      <c r="I127" s="22">
        <f t="shared" ca="1" si="94"/>
        <v>75.43865445690632</v>
      </c>
      <c r="J127" s="22">
        <f t="shared" ca="1" si="94"/>
        <v>109.01163198349775</v>
      </c>
      <c r="K127" s="22">
        <f t="shared" ca="1" si="94"/>
        <v>71.032704126610952</v>
      </c>
      <c r="L127" s="22">
        <f t="shared" ca="1" si="94"/>
        <v>105.56832591893418</v>
      </c>
      <c r="M127" s="22">
        <f t="shared" ca="1" si="94"/>
        <v>85.931814964379299</v>
      </c>
      <c r="N127" s="22">
        <f t="shared" ca="1" si="94"/>
        <v>77.756485693096892</v>
      </c>
      <c r="O127" s="22">
        <f t="shared" ca="1" si="94"/>
        <v>95.035704736007318</v>
      </c>
      <c r="P127" s="22">
        <f t="shared" ca="1" si="94"/>
        <v>71.032704126610952</v>
      </c>
      <c r="Q127" s="22">
        <f t="shared" ca="1" si="94"/>
        <v>61.140100996438569</v>
      </c>
      <c r="R127" s="22">
        <f t="shared" ca="1" si="94"/>
        <v>83.664224380477393</v>
      </c>
      <c r="S127" s="22">
        <f t="shared" ca="1" si="94"/>
        <v>72.197267614892112</v>
      </c>
      <c r="T127" s="22">
        <f t="shared" ca="1" si="94"/>
        <v>81.873244140516775</v>
      </c>
      <c r="U127" s="22">
        <f t="shared" ca="1" si="94"/>
        <v>81.759552402451959</v>
      </c>
      <c r="V127" s="22">
        <f t="shared" ca="1" si="94"/>
        <v>85.931814964379299</v>
      </c>
      <c r="W127" s="22">
        <f t="shared" ca="1" si="94"/>
        <v>82.78095169973696</v>
      </c>
      <c r="X127" s="22">
        <f t="shared" ca="1" si="94"/>
        <v>89.191335259225426</v>
      </c>
      <c r="Y127" s="22">
        <f t="shared" ca="1" si="94"/>
        <v>91.462177172304294</v>
      </c>
      <c r="Z127" s="22">
        <f t="shared" ca="1" si="94"/>
        <v>75.43865445690632</v>
      </c>
      <c r="AA127" s="22">
        <f t="shared" ca="1" si="94"/>
        <v>102.25627424280572</v>
      </c>
      <c r="AB127" s="22">
        <f t="shared" ca="1" si="94"/>
        <v>59.070491684911723</v>
      </c>
      <c r="AC127" s="22">
        <f t="shared" ca="1" si="94"/>
        <v>102.25627424280572</v>
      </c>
      <c r="AD127" s="22">
        <f t="shared" ca="1" si="94"/>
        <v>74.726790106758259</v>
      </c>
      <c r="AE127" s="22">
        <f t="shared" ca="1" si="94"/>
        <v>86.817749488080054</v>
      </c>
      <c r="AF127" s="22">
        <f t="shared" ca="1" si="94"/>
        <v>95.035704736007318</v>
      </c>
      <c r="AG127" s="22">
        <f t="shared" ca="1" si="94"/>
        <v>77.756485693096892</v>
      </c>
      <c r="AH127" s="22">
        <f t="shared" ca="1" si="94"/>
        <v>129.02795390091956</v>
      </c>
      <c r="AI127" s="22">
        <f t="shared" ca="1" si="94"/>
        <v>70.307848607219427</v>
      </c>
      <c r="AJ127" s="22">
        <f t="shared" ca="1" si="94"/>
        <v>59.070491684911723</v>
      </c>
      <c r="AK127" s="22">
        <f t="shared" ca="1" si="94"/>
        <v>100.06729839396496</v>
      </c>
      <c r="AL127" s="22">
        <f t="shared" ca="1" si="94"/>
        <v>115.61687379322352</v>
      </c>
      <c r="AM127" s="22">
        <f t="shared" ca="1" si="94"/>
        <v>89.191335259225426</v>
      </c>
      <c r="AN127" s="22">
        <f ca="1">AVERAGE(OFFSET($A127,0,Fixtures!$D$6,1,3))</f>
        <v>85.526748110281872</v>
      </c>
      <c r="AO127" s="22">
        <f ca="1">AVERAGE(OFFSET($A127,0,Fixtures!$D$6,1,6))</f>
        <v>88.945422088680246</v>
      </c>
      <c r="AP127" s="22">
        <f ca="1">AVERAGE(OFFSET($A127,0,Fixtures!$D$6,1,9))</f>
        <v>89.825244044909084</v>
      </c>
      <c r="AQ127" s="22">
        <f ca="1">AVERAGE(OFFSET($A127,0,Fixtures!$D$6,1,12))</f>
        <v>89.340891821864105</v>
      </c>
      <c r="AR127" s="22">
        <f ca="1">IF(OR(Fixtures!$D$6&lt;=0,Fixtures!$D$6&gt;39),AVERAGE(A127:AM127),AVERAGE(OFFSET($A127,0,Fixtures!$D$6,1,39-Fixtures!$D$6)))</f>
        <v>89.761853166340714</v>
      </c>
    </row>
    <row r="128" spans="1:44" x14ac:dyDescent="0.25">
      <c r="A128" s="30" t="s">
        <v>2</v>
      </c>
      <c r="B128" s="22">
        <f ca="1">MIN(VLOOKUP($A122,$A$2:$AM$12,B$14+1,FALSE),VLOOKUP($A128,$A$2:$AM$12,B$14+1,FALSE))</f>
        <v>82.78095169973696</v>
      </c>
      <c r="C128" s="22">
        <f t="shared" ref="C128:AM128" ca="1" si="95">MIN(VLOOKUP($A122,$A$2:$AM$12,C$14+1,FALSE),VLOOKUP($A128,$A$2:$AM$12,C$14+1,FALSE))</f>
        <v>85.931814964379299</v>
      </c>
      <c r="D128" s="22">
        <f t="shared" ca="1" si="95"/>
        <v>81.873244140516775</v>
      </c>
      <c r="E128" s="22">
        <f t="shared" ca="1" si="95"/>
        <v>72.197267614892112</v>
      </c>
      <c r="F128" s="22">
        <f t="shared" ca="1" si="95"/>
        <v>82.78095169973696</v>
      </c>
      <c r="G128" s="22">
        <f t="shared" ca="1" si="95"/>
        <v>83.664224380477393</v>
      </c>
      <c r="H128" s="22">
        <f t="shared" ca="1" si="95"/>
        <v>115.61687379322352</v>
      </c>
      <c r="I128" s="22">
        <f t="shared" ca="1" si="95"/>
        <v>75.43865445690632</v>
      </c>
      <c r="J128" s="22">
        <f t="shared" ca="1" si="95"/>
        <v>109.01163198349775</v>
      </c>
      <c r="K128" s="22">
        <f t="shared" ca="1" si="95"/>
        <v>71.032704126610952</v>
      </c>
      <c r="L128" s="22">
        <f t="shared" ca="1" si="95"/>
        <v>100.06729839396496</v>
      </c>
      <c r="M128" s="22">
        <f t="shared" ca="1" si="95"/>
        <v>71.032704126610952</v>
      </c>
      <c r="N128" s="22">
        <f t="shared" ca="1" si="95"/>
        <v>77.756485693096892</v>
      </c>
      <c r="O128" s="22">
        <f t="shared" ca="1" si="95"/>
        <v>111.78710543281636</v>
      </c>
      <c r="P128" s="22">
        <f t="shared" ca="1" si="95"/>
        <v>92.20279989177439</v>
      </c>
      <c r="Q128" s="22">
        <f t="shared" ca="1" si="95"/>
        <v>61.140100996438569</v>
      </c>
      <c r="R128" s="22">
        <f t="shared" ca="1" si="95"/>
        <v>95.035704736007318</v>
      </c>
      <c r="S128" s="22">
        <f t="shared" ca="1" si="95"/>
        <v>61.140100996438569</v>
      </c>
      <c r="T128" s="22">
        <f t="shared" ca="1" si="95"/>
        <v>92.20279989177439</v>
      </c>
      <c r="U128" s="22">
        <f t="shared" ca="1" si="95"/>
        <v>81.759552402451959</v>
      </c>
      <c r="V128" s="22">
        <f t="shared" ca="1" si="95"/>
        <v>94.595624012637415</v>
      </c>
      <c r="W128" s="22">
        <f t="shared" ca="1" si="95"/>
        <v>86.817749488080054</v>
      </c>
      <c r="X128" s="22">
        <f t="shared" ca="1" si="95"/>
        <v>89.191335259225426</v>
      </c>
      <c r="Y128" s="22">
        <f t="shared" ca="1" si="95"/>
        <v>99.928341825219064</v>
      </c>
      <c r="Z128" s="22">
        <f t="shared" ca="1" si="95"/>
        <v>70.307848607219427</v>
      </c>
      <c r="AA128" s="22">
        <f t="shared" ca="1" si="95"/>
        <v>101.17671874412297</v>
      </c>
      <c r="AB128" s="22">
        <f t="shared" ca="1" si="95"/>
        <v>74.726790106758259</v>
      </c>
      <c r="AC128" s="22">
        <f t="shared" ca="1" si="95"/>
        <v>77.756485693096892</v>
      </c>
      <c r="AD128" s="22">
        <f t="shared" ca="1" si="95"/>
        <v>74.726790106758259</v>
      </c>
      <c r="AE128" s="22">
        <f t="shared" ca="1" si="95"/>
        <v>75.43865445690632</v>
      </c>
      <c r="AF128" s="22">
        <f t="shared" ca="1" si="95"/>
        <v>81.759552402451959</v>
      </c>
      <c r="AG128" s="22">
        <f t="shared" ca="1" si="95"/>
        <v>86.817749488080054</v>
      </c>
      <c r="AH128" s="22">
        <f t="shared" ca="1" si="95"/>
        <v>81.873244140516775</v>
      </c>
      <c r="AI128" s="22">
        <f t="shared" ca="1" si="95"/>
        <v>70.307848607219427</v>
      </c>
      <c r="AJ128" s="22">
        <f t="shared" ca="1" si="95"/>
        <v>59.070491684911723</v>
      </c>
      <c r="AK128" s="22">
        <f t="shared" ca="1" si="95"/>
        <v>89.191335259225426</v>
      </c>
      <c r="AL128" s="22">
        <f t="shared" ca="1" si="95"/>
        <v>102.25627424280572</v>
      </c>
      <c r="AM128" s="22">
        <f t="shared" ca="1" si="95"/>
        <v>101.17671874412297</v>
      </c>
      <c r="AN128" s="22">
        <f ca="1">AVERAGE(OFFSET($A128,0,Fixtures!$D$6,1,3))</f>
        <v>77.308332322038851</v>
      </c>
      <c r="AO128" s="22">
        <f ca="1">AVERAGE(OFFSET($A128,0,Fixtures!$D$6,1,6))</f>
        <v>78.487306533655456</v>
      </c>
      <c r="AP128" s="22">
        <f ca="1">AVERAGE(OFFSET($A128,0,Fixtures!$D$6,1,9))</f>
        <v>80.160215598763955</v>
      </c>
      <c r="AQ128" s="22">
        <f ca="1">AVERAGE(OFFSET($A128,0,Fixtures!$D$6,1,12))</f>
        <v>81.534524832391071</v>
      </c>
      <c r="AR128" s="22">
        <f ca="1">IF(OR(Fixtures!$D$6&lt;=0,Fixtures!$D$6&gt;39),AVERAGE(A128:AM128),AVERAGE(OFFSET($A128,0,Fixtures!$D$6,1,39-Fixtures!$D$6)))</f>
        <v>82.261865913299857</v>
      </c>
    </row>
    <row r="129" spans="1:44" x14ac:dyDescent="0.25">
      <c r="A129" s="30" t="s">
        <v>113</v>
      </c>
      <c r="B129" s="22">
        <f ca="1">MIN(VLOOKUP($A122,$A$2:$AM$12,B$14+1,FALSE),VLOOKUP($A129,$A$2:$AM$12,B$14+1,FALSE))</f>
        <v>83.664224380477393</v>
      </c>
      <c r="C129" s="22">
        <f t="shared" ref="C129:AM129" ca="1" si="96">MIN(VLOOKUP($A122,$A$2:$AM$12,C$14+1,FALSE),VLOOKUP($A129,$A$2:$AM$12,C$14+1,FALSE))</f>
        <v>59.070491684911723</v>
      </c>
      <c r="D129" s="22">
        <f t="shared" ca="1" si="96"/>
        <v>81.873244140516775</v>
      </c>
      <c r="E129" s="22">
        <f t="shared" ca="1" si="96"/>
        <v>72.197267614892112</v>
      </c>
      <c r="F129" s="22">
        <f t="shared" si="96"/>
        <v>82.78095169973696</v>
      </c>
      <c r="G129" s="22">
        <f t="shared" ca="1" si="96"/>
        <v>95.035704736007318</v>
      </c>
      <c r="H129" s="22">
        <f t="shared" ca="1" si="96"/>
        <v>74.726790106758259</v>
      </c>
      <c r="I129" s="22">
        <f t="shared" si="96"/>
        <v>75.43865445690632</v>
      </c>
      <c r="J129" s="22">
        <f t="shared" ca="1" si="96"/>
        <v>86.817749488080054</v>
      </c>
      <c r="K129" s="22">
        <f t="shared" ca="1" si="96"/>
        <v>71.032704126610952</v>
      </c>
      <c r="L129" s="22">
        <f t="shared" ca="1" si="96"/>
        <v>102.25627424280572</v>
      </c>
      <c r="M129" s="22">
        <f t="shared" ca="1" si="96"/>
        <v>76.520996738502944</v>
      </c>
      <c r="N129" s="22">
        <f t="shared" ca="1" si="96"/>
        <v>77.756485693096892</v>
      </c>
      <c r="O129" s="22">
        <f t="shared" ca="1" si="96"/>
        <v>82.78095169973696</v>
      </c>
      <c r="P129" s="22">
        <f t="shared" ca="1" si="96"/>
        <v>111.78710543281636</v>
      </c>
      <c r="Q129" s="22">
        <f t="shared" ca="1" si="96"/>
        <v>61.140100996438569</v>
      </c>
      <c r="R129" s="22">
        <f t="shared" ca="1" si="96"/>
        <v>129.02795390091956</v>
      </c>
      <c r="S129" s="22">
        <f t="shared" ca="1" si="96"/>
        <v>94.595624012637415</v>
      </c>
      <c r="T129" s="22">
        <f t="shared" si="96"/>
        <v>92.20279989177439</v>
      </c>
      <c r="U129" s="22">
        <f t="shared" ca="1" si="96"/>
        <v>81.759552402451959</v>
      </c>
      <c r="V129" s="22">
        <f t="shared" ca="1" si="96"/>
        <v>61.140100996438569</v>
      </c>
      <c r="W129" s="22">
        <f t="shared" ca="1" si="96"/>
        <v>86.817749488080054</v>
      </c>
      <c r="X129" s="22">
        <f t="shared" ca="1" si="96"/>
        <v>71.032704126610952</v>
      </c>
      <c r="Y129" s="22">
        <f t="shared" ca="1" si="96"/>
        <v>99.928341825219064</v>
      </c>
      <c r="Z129" s="22">
        <f t="shared" ca="1" si="96"/>
        <v>72.197267614892112</v>
      </c>
      <c r="AA129" s="22">
        <f t="shared" ca="1" si="96"/>
        <v>102.25627424280572</v>
      </c>
      <c r="AB129" s="22">
        <f t="shared" ca="1" si="96"/>
        <v>115.61687379322352</v>
      </c>
      <c r="AC129" s="22">
        <f t="shared" ca="1" si="96"/>
        <v>105.56832591893418</v>
      </c>
      <c r="AD129" s="22">
        <f t="shared" ca="1" si="96"/>
        <v>74.726790106758259</v>
      </c>
      <c r="AE129" s="22">
        <f t="shared" ca="1" si="96"/>
        <v>91.462177172304294</v>
      </c>
      <c r="AF129" s="22">
        <f t="shared" ca="1" si="96"/>
        <v>95.035704736007318</v>
      </c>
      <c r="AG129" s="22">
        <f t="shared" ca="1" si="96"/>
        <v>91.462177172304294</v>
      </c>
      <c r="AH129" s="22">
        <f t="shared" ca="1" si="96"/>
        <v>83.664224380477393</v>
      </c>
      <c r="AI129" s="22">
        <f t="shared" ca="1" si="96"/>
        <v>70.307848607219427</v>
      </c>
      <c r="AJ129" s="22">
        <f t="shared" ca="1" si="96"/>
        <v>59.070491684911723</v>
      </c>
      <c r="AK129" s="22">
        <f t="shared" ca="1" si="96"/>
        <v>100.06729839396496</v>
      </c>
      <c r="AL129" s="22">
        <f t="shared" ca="1" si="96"/>
        <v>77.756485693096892</v>
      </c>
      <c r="AM129" s="22">
        <f t="shared" si="96"/>
        <v>101.17671874412297</v>
      </c>
      <c r="AN129" s="22">
        <f ca="1">AVERAGE(OFFSET($A129,0,Fixtures!$D$6,1,3))</f>
        <v>87.074890671689957</v>
      </c>
      <c r="AO129" s="22">
        <f ca="1">AVERAGE(OFFSET($A129,0,Fixtures!$D$6,1,6))</f>
        <v>84.443153695845169</v>
      </c>
      <c r="AP129" s="22">
        <f ca="1">AVERAGE(OFFSET($A129,0,Fixtures!$D$6,1,9))</f>
        <v>82.617021994116072</v>
      </c>
      <c r="AQ129" s="22">
        <f ca="1">AVERAGE(OFFSET($A129,0,Fixtures!$D$6,1,12))</f>
        <v>84.68733008822521</v>
      </c>
      <c r="AR129" s="22">
        <f ca="1">IF(OR(Fixtures!$D$6&lt;=0,Fixtures!$D$6&gt;39),AVERAGE(A129:AM129),AVERAGE(OFFSET($A129,0,Fixtures!$D$6,1,39-Fixtures!$D$6)))</f>
        <v>84.472991669116752</v>
      </c>
    </row>
    <row r="130" spans="1:44" x14ac:dyDescent="0.25">
      <c r="A130" s="30" t="s">
        <v>112</v>
      </c>
      <c r="B130" s="22">
        <f ca="1">MIN(VLOOKUP($A122,$A$2:$AM$12,B$14+1,FALSE),VLOOKUP($A130,$A$2:$AM$12,B$14+1,FALSE))</f>
        <v>83.664224380477393</v>
      </c>
      <c r="C130" s="22">
        <f t="shared" ref="C130:AM130" ca="1" si="97">MIN(VLOOKUP($A122,$A$2:$AM$12,C$14+1,FALSE),VLOOKUP($A130,$A$2:$AM$12,C$14+1,FALSE))</f>
        <v>61.140100996438569</v>
      </c>
      <c r="D130" s="22">
        <f t="shared" ca="1" si="97"/>
        <v>81.873244140516775</v>
      </c>
      <c r="E130" s="22">
        <f t="shared" ca="1" si="97"/>
        <v>72.197267614892112</v>
      </c>
      <c r="F130" s="22">
        <f t="shared" ca="1" si="97"/>
        <v>82.78095169973696</v>
      </c>
      <c r="G130" s="22">
        <f t="shared" ca="1" si="97"/>
        <v>118.9730247432953</v>
      </c>
      <c r="H130" s="22">
        <f t="shared" ca="1" si="97"/>
        <v>115.61687379322352</v>
      </c>
      <c r="I130" s="22">
        <f t="shared" ca="1" si="97"/>
        <v>75.43865445690632</v>
      </c>
      <c r="J130" s="22">
        <f t="shared" ca="1" si="97"/>
        <v>82.78095169973696</v>
      </c>
      <c r="K130" s="22">
        <f t="shared" ca="1" si="97"/>
        <v>71.032704126610952</v>
      </c>
      <c r="L130" s="22">
        <f t="shared" ca="1" si="97"/>
        <v>77.756485693096892</v>
      </c>
      <c r="M130" s="22">
        <f t="shared" ca="1" si="97"/>
        <v>85.931814964379299</v>
      </c>
      <c r="N130" s="22">
        <f t="shared" ca="1" si="97"/>
        <v>77.756485693096892</v>
      </c>
      <c r="O130" s="22">
        <f t="shared" ca="1" si="97"/>
        <v>111.78710543281636</v>
      </c>
      <c r="P130" s="22">
        <f t="shared" ca="1" si="97"/>
        <v>59.070491684911723</v>
      </c>
      <c r="Q130" s="22">
        <f t="shared" ca="1" si="97"/>
        <v>61.140100996438569</v>
      </c>
      <c r="R130" s="22">
        <f t="shared" ca="1" si="97"/>
        <v>81.759552402451959</v>
      </c>
      <c r="S130" s="22">
        <f t="shared" ca="1" si="97"/>
        <v>102.25627424280572</v>
      </c>
      <c r="T130" s="22">
        <f t="shared" ca="1" si="97"/>
        <v>76.520996738502944</v>
      </c>
      <c r="U130" s="22">
        <f t="shared" si="97"/>
        <v>81.759552402451959</v>
      </c>
      <c r="V130" s="22">
        <f t="shared" ca="1" si="97"/>
        <v>94.595624012637415</v>
      </c>
      <c r="W130" s="22">
        <f t="shared" ca="1" si="97"/>
        <v>81.873244140516775</v>
      </c>
      <c r="X130" s="22">
        <f t="shared" ca="1" si="97"/>
        <v>89.191335259225426</v>
      </c>
      <c r="Y130" s="22">
        <f t="shared" si="97"/>
        <v>99.928341825219064</v>
      </c>
      <c r="Z130" s="22">
        <f t="shared" ca="1" si="97"/>
        <v>74.726790106758259</v>
      </c>
      <c r="AA130" s="22">
        <f t="shared" ca="1" si="97"/>
        <v>71.032704126610952</v>
      </c>
      <c r="AB130" s="22">
        <f t="shared" ca="1" si="97"/>
        <v>83.664224380477393</v>
      </c>
      <c r="AC130" s="22">
        <f t="shared" ca="1" si="97"/>
        <v>99.928341825219064</v>
      </c>
      <c r="AD130" s="22">
        <f t="shared" ca="1" si="97"/>
        <v>70.307848607219427</v>
      </c>
      <c r="AE130" s="22">
        <f t="shared" ca="1" si="97"/>
        <v>72.197267614892112</v>
      </c>
      <c r="AF130" s="22">
        <f t="shared" ca="1" si="97"/>
        <v>95.035704736007318</v>
      </c>
      <c r="AG130" s="22">
        <f t="shared" ca="1" si="97"/>
        <v>89.191335259225426</v>
      </c>
      <c r="AH130" s="22">
        <f t="shared" ca="1" si="97"/>
        <v>95.035704736007318</v>
      </c>
      <c r="AI130" s="22">
        <f t="shared" ca="1" si="97"/>
        <v>70.307848607219427</v>
      </c>
      <c r="AJ130" s="22">
        <f t="shared" ca="1" si="97"/>
        <v>59.070491684911723</v>
      </c>
      <c r="AK130" s="22">
        <f t="shared" ca="1" si="97"/>
        <v>100.06729839396496</v>
      </c>
      <c r="AL130" s="22">
        <f t="shared" ca="1" si="97"/>
        <v>97.341565699059785</v>
      </c>
      <c r="AM130" s="22">
        <f t="shared" ca="1" si="97"/>
        <v>101.17671874412297</v>
      </c>
      <c r="AN130" s="22">
        <f ca="1">AVERAGE(OFFSET($A130,0,Fixtures!$D$6,1,3))</f>
        <v>79.18027365270629</v>
      </c>
      <c r="AO130" s="22">
        <f ca="1">AVERAGE(OFFSET($A130,0,Fixtures!$D$6,1,6))</f>
        <v>82.012618260095167</v>
      </c>
      <c r="AP130" s="22">
        <f ca="1">AVERAGE(OFFSET($A130,0,Fixtures!$D$6,1,9))</f>
        <v>83.172785037611945</v>
      </c>
      <c r="AQ130" s="22">
        <f ca="1">AVERAGE(OFFSET($A130,0,Fixtures!$D$6,1,12))</f>
        <v>84.243722999619322</v>
      </c>
      <c r="AR130" s="22">
        <f ca="1">IF(OR(Fixtures!$D$6&lt;=0,Fixtures!$D$6&gt;39),AVERAGE(A130:AM130),AVERAGE(OFFSET($A130,0,Fixtures!$D$6,1,39-Fixtures!$D$6)))</f>
        <v>84.973178408263038</v>
      </c>
    </row>
    <row r="131" spans="1:44" x14ac:dyDescent="0.25">
      <c r="A131" s="30" t="s">
        <v>10</v>
      </c>
      <c r="B131" s="22">
        <f ca="1">MIN(VLOOKUP($A122,$A$2:$AM$12,B$14+1,FALSE),VLOOKUP($A131,$A$2:$AM$12,B$14+1,FALSE))</f>
        <v>83.664224380477393</v>
      </c>
      <c r="C131" s="22">
        <f t="shared" ref="C131:AM131" ca="1" si="98">MIN(VLOOKUP($A122,$A$2:$AM$12,C$14+1,FALSE),VLOOKUP($A131,$A$2:$AM$12,C$14+1,FALSE))</f>
        <v>118.9730247432953</v>
      </c>
      <c r="D131" s="22">
        <f t="shared" ca="1" si="98"/>
        <v>81.873244140516775</v>
      </c>
      <c r="E131" s="22">
        <f t="shared" ca="1" si="98"/>
        <v>72.197267614892112</v>
      </c>
      <c r="F131" s="22">
        <f t="shared" si="98"/>
        <v>82.78095169973696</v>
      </c>
      <c r="G131" s="22">
        <f t="shared" ca="1" si="98"/>
        <v>71.032704126610952</v>
      </c>
      <c r="H131" s="22">
        <f t="shared" ca="1" si="98"/>
        <v>109.01163198349775</v>
      </c>
      <c r="I131" s="22">
        <f t="shared" ca="1" si="98"/>
        <v>75.43865445690632</v>
      </c>
      <c r="J131" s="22">
        <f t="shared" ca="1" si="98"/>
        <v>109.01163198349775</v>
      </c>
      <c r="K131" s="22">
        <f t="shared" ca="1" si="98"/>
        <v>71.032704126610952</v>
      </c>
      <c r="L131" s="22">
        <f t="shared" ca="1" si="98"/>
        <v>113.54805732089865</v>
      </c>
      <c r="M131" s="22">
        <f t="shared" ca="1" si="98"/>
        <v>85.931814964379299</v>
      </c>
      <c r="N131" s="22">
        <f t="shared" ca="1" si="98"/>
        <v>77.756485693096892</v>
      </c>
      <c r="O131" s="22">
        <f t="shared" ca="1" si="98"/>
        <v>76.520996738502944</v>
      </c>
      <c r="P131" s="22">
        <f t="shared" ca="1" si="98"/>
        <v>70.307848607219427</v>
      </c>
      <c r="Q131" s="22">
        <f t="shared" ca="1" si="98"/>
        <v>61.140100996438569</v>
      </c>
      <c r="R131" s="22">
        <f t="shared" ca="1" si="98"/>
        <v>81.873244140516775</v>
      </c>
      <c r="S131" s="22">
        <f t="shared" ca="1" si="98"/>
        <v>99.928341825219064</v>
      </c>
      <c r="T131" s="22">
        <f t="shared" ca="1" si="98"/>
        <v>92.20279989177439</v>
      </c>
      <c r="U131" s="22">
        <f t="shared" ca="1" si="98"/>
        <v>61.140100996438569</v>
      </c>
      <c r="V131" s="22">
        <f t="shared" ca="1" si="98"/>
        <v>89.191335259225426</v>
      </c>
      <c r="W131" s="22">
        <f t="shared" ca="1" si="98"/>
        <v>86.817749488080054</v>
      </c>
      <c r="X131" s="22">
        <f t="shared" ca="1" si="98"/>
        <v>89.191335259225426</v>
      </c>
      <c r="Y131" s="22">
        <f t="shared" ca="1" si="98"/>
        <v>74.726790106758259</v>
      </c>
      <c r="Z131" s="22">
        <f t="shared" ca="1" si="98"/>
        <v>97.341565699059785</v>
      </c>
      <c r="AA131" s="22">
        <f t="shared" ca="1" si="98"/>
        <v>77.756485693096892</v>
      </c>
      <c r="AB131" s="22">
        <f t="shared" ca="1" si="98"/>
        <v>81.759552402451959</v>
      </c>
      <c r="AC131" s="22">
        <f t="shared" ca="1" si="98"/>
        <v>100.06729839396496</v>
      </c>
      <c r="AD131" s="22">
        <f t="shared" ca="1" si="98"/>
        <v>59.070491684911723</v>
      </c>
      <c r="AE131" s="22">
        <f t="shared" ca="1" si="98"/>
        <v>85.931814964379299</v>
      </c>
      <c r="AF131" s="22">
        <f t="shared" ca="1" si="98"/>
        <v>82.78095169973696</v>
      </c>
      <c r="AG131" s="22">
        <f t="shared" ca="1" si="98"/>
        <v>91.462177172304294</v>
      </c>
      <c r="AH131" s="22">
        <f t="shared" ca="1" si="98"/>
        <v>138.78095894776501</v>
      </c>
      <c r="AI131" s="22">
        <f t="shared" ca="1" si="98"/>
        <v>70.307848607219427</v>
      </c>
      <c r="AJ131" s="22">
        <f t="shared" ca="1" si="98"/>
        <v>59.070491684911723</v>
      </c>
      <c r="AK131" s="22">
        <f t="shared" ca="1" si="98"/>
        <v>83.664224380477393</v>
      </c>
      <c r="AL131" s="22">
        <f t="shared" ca="1" si="98"/>
        <v>86.817749488080054</v>
      </c>
      <c r="AM131" s="22">
        <f t="shared" si="98"/>
        <v>75.43865445690632</v>
      </c>
      <c r="AN131" s="22">
        <f ca="1">AVERAGE(OFFSET($A131,0,Fixtures!$D$6,1,3))</f>
        <v>75.927752783009325</v>
      </c>
      <c r="AO131" s="22">
        <f ca="1">AVERAGE(OFFSET($A131,0,Fixtures!$D$6,1,6))</f>
        <v>88.055707179386118</v>
      </c>
      <c r="AP131" s="22">
        <f ca="1">AVERAGE(OFFSET($A131,0,Fixtures!$D$6,1,9))</f>
        <v>84.209634292198444</v>
      </c>
      <c r="AQ131" s="22">
        <f ca="1">AVERAGE(OFFSET($A131,0,Fixtures!$D$6,1,12))</f>
        <v>83.109068587423977</v>
      </c>
      <c r="AR131" s="22">
        <f ca="1">IF(OR(Fixtures!$D$6&lt;=0,Fixtures!$D$6&gt;39),AVERAGE(A131:AM131),AVERAGE(OFFSET($A131,0,Fixtures!$D$6,1,39-Fixtures!$D$6)))</f>
        <v>83.332536308669233</v>
      </c>
    </row>
    <row r="132" spans="1:44" x14ac:dyDescent="0.25">
      <c r="A132" s="30" t="s">
        <v>63</v>
      </c>
      <c r="B132" s="22">
        <f ca="1">MIN(VLOOKUP($A122,$A$2:$AM$12,B$14+1,FALSE),VLOOKUP($A132,$A$2:$AM$12,B$14+1,FALSE))</f>
        <v>83.664224380477393</v>
      </c>
      <c r="C132" s="22">
        <f t="shared" ref="C132:AM132" ca="1" si="99">MIN(VLOOKUP($A122,$A$2:$AM$12,C$14+1,FALSE),VLOOKUP($A132,$A$2:$AM$12,C$14+1,FALSE))</f>
        <v>102.25627424280572</v>
      </c>
      <c r="D132" s="22">
        <f t="shared" ca="1" si="99"/>
        <v>81.873244140516775</v>
      </c>
      <c r="E132" s="22">
        <f t="shared" ca="1" si="99"/>
        <v>70.307848607219427</v>
      </c>
      <c r="F132" s="22">
        <f t="shared" si="99"/>
        <v>82.78095169973696</v>
      </c>
      <c r="G132" s="22">
        <f t="shared" ca="1" si="99"/>
        <v>107.02996549267471</v>
      </c>
      <c r="H132" s="22">
        <f t="shared" ca="1" si="99"/>
        <v>86.817749488080054</v>
      </c>
      <c r="I132" s="22">
        <f t="shared" ca="1" si="99"/>
        <v>61.140100996438569</v>
      </c>
      <c r="J132" s="22">
        <f t="shared" ca="1" si="99"/>
        <v>109.01163198349775</v>
      </c>
      <c r="K132" s="22">
        <f t="shared" ca="1" si="99"/>
        <v>71.032704126610952</v>
      </c>
      <c r="L132" s="22">
        <f t="shared" ca="1" si="99"/>
        <v>59.070491684911723</v>
      </c>
      <c r="M132" s="22">
        <f t="shared" ca="1" si="99"/>
        <v>85.931814964379299</v>
      </c>
      <c r="N132" s="22">
        <f t="shared" ca="1" si="99"/>
        <v>77.756485693096892</v>
      </c>
      <c r="O132" s="22">
        <f t="shared" ca="1" si="99"/>
        <v>111.78710543281636</v>
      </c>
      <c r="P132" s="22">
        <f t="shared" ca="1" si="99"/>
        <v>115.61687379322352</v>
      </c>
      <c r="Q132" s="22">
        <f t="shared" ca="1" si="99"/>
        <v>61.140100996438569</v>
      </c>
      <c r="R132" s="22">
        <f t="shared" ca="1" si="99"/>
        <v>111.78710543281636</v>
      </c>
      <c r="S132" s="22">
        <f t="shared" ca="1" si="99"/>
        <v>107.02996549267471</v>
      </c>
      <c r="T132" s="22">
        <f t="shared" ca="1" si="99"/>
        <v>74.726790106758259</v>
      </c>
      <c r="U132" s="22">
        <f t="shared" ca="1" si="99"/>
        <v>81.759552402451959</v>
      </c>
      <c r="V132" s="22">
        <f t="shared" ca="1" si="99"/>
        <v>71.032704126610952</v>
      </c>
      <c r="W132" s="22">
        <f t="shared" ca="1" si="99"/>
        <v>86.817749488080054</v>
      </c>
      <c r="X132" s="22">
        <f t="shared" ca="1" si="99"/>
        <v>89.191335259225426</v>
      </c>
      <c r="Y132" s="22">
        <f t="shared" ca="1" si="99"/>
        <v>99.928341825219064</v>
      </c>
      <c r="Z132" s="22">
        <f t="shared" ca="1" si="99"/>
        <v>83.664224380477393</v>
      </c>
      <c r="AA132" s="22">
        <f t="shared" ca="1" si="99"/>
        <v>102.25627424280572</v>
      </c>
      <c r="AB132" s="22">
        <f t="shared" ca="1" si="99"/>
        <v>130.81440226882464</v>
      </c>
      <c r="AC132" s="22">
        <f t="shared" ca="1" si="99"/>
        <v>91.462177172304294</v>
      </c>
      <c r="AD132" s="22">
        <f t="shared" ca="1" si="99"/>
        <v>74.726790106758259</v>
      </c>
      <c r="AE132" s="22">
        <f t="shared" ca="1" si="99"/>
        <v>94.595624012637415</v>
      </c>
      <c r="AF132" s="22">
        <f t="shared" ca="1" si="99"/>
        <v>95.035704736007318</v>
      </c>
      <c r="AG132" s="22">
        <f t="shared" ca="1" si="99"/>
        <v>91.462177172304294</v>
      </c>
      <c r="AH132" s="22">
        <f t="shared" ca="1" si="99"/>
        <v>72.197267614892112</v>
      </c>
      <c r="AI132" s="22">
        <f t="shared" ca="1" si="99"/>
        <v>70.307848607219427</v>
      </c>
      <c r="AJ132" s="22">
        <f t="shared" ca="1" si="99"/>
        <v>59.070491684911723</v>
      </c>
      <c r="AK132" s="22">
        <f t="shared" ca="1" si="99"/>
        <v>76.520996738502944</v>
      </c>
      <c r="AL132" s="22">
        <f t="shared" ca="1" si="99"/>
        <v>130.81440226882464</v>
      </c>
      <c r="AM132" s="22">
        <f t="shared" si="99"/>
        <v>81.759552402451959</v>
      </c>
      <c r="AN132" s="22">
        <f ca="1">AVERAGE(OFFSET($A132,0,Fixtures!$D$6,1,3))</f>
        <v>88.119372951800983</v>
      </c>
      <c r="AO132" s="22">
        <f ca="1">AVERAGE(OFFSET($A132,0,Fixtures!$D$6,1,6))</f>
        <v>83.054235374969792</v>
      </c>
      <c r="AP132" s="22">
        <f ca="1">AVERAGE(OFFSET($A132,0,Fixtures!$D$6,1,9))</f>
        <v>84.97014477133979</v>
      </c>
      <c r="AQ132" s="22">
        <f ca="1">AVERAGE(OFFSET($A132,0,Fixtures!$D$6,1,12))</f>
        <v>84.80537197260675</v>
      </c>
      <c r="AR132" s="22">
        <f ca="1">IF(OR(Fixtures!$D$6&lt;=0,Fixtures!$D$6&gt;39),AVERAGE(A132:AM132),AVERAGE(OFFSET($A132,0,Fixtures!$D$6,1,39-Fixtures!$D$6)))</f>
        <v>84.649085534451018</v>
      </c>
    </row>
    <row r="134" spans="1:44" x14ac:dyDescent="0.25">
      <c r="A134" s="31" t="s">
        <v>63</v>
      </c>
      <c r="B134" s="2">
        <v>1</v>
      </c>
      <c r="C134" s="2">
        <v>2</v>
      </c>
      <c r="D134" s="2">
        <v>3</v>
      </c>
      <c r="E134" s="2">
        <v>4</v>
      </c>
      <c r="F134" s="2">
        <v>5</v>
      </c>
      <c r="G134" s="2">
        <v>6</v>
      </c>
      <c r="H134" s="2">
        <v>7</v>
      </c>
      <c r="I134" s="2">
        <v>8</v>
      </c>
      <c r="J134" s="2">
        <v>9</v>
      </c>
      <c r="K134" s="2">
        <v>10</v>
      </c>
      <c r="L134" s="2">
        <v>11</v>
      </c>
      <c r="M134" s="2">
        <v>12</v>
      </c>
      <c r="N134" s="2">
        <v>13</v>
      </c>
      <c r="O134" s="2">
        <v>14</v>
      </c>
      <c r="P134" s="2">
        <v>15</v>
      </c>
      <c r="Q134" s="2">
        <v>16</v>
      </c>
      <c r="R134" s="2">
        <v>17</v>
      </c>
      <c r="S134" s="2">
        <v>18</v>
      </c>
      <c r="T134" s="2">
        <v>19</v>
      </c>
      <c r="U134" s="2">
        <v>20</v>
      </c>
      <c r="V134" s="2">
        <v>21</v>
      </c>
      <c r="W134" s="2">
        <v>22</v>
      </c>
      <c r="X134" s="2">
        <v>23</v>
      </c>
      <c r="Y134" s="2">
        <v>24</v>
      </c>
      <c r="Z134" s="2">
        <v>25</v>
      </c>
      <c r="AA134" s="2">
        <v>26</v>
      </c>
      <c r="AB134" s="2">
        <v>27</v>
      </c>
      <c r="AC134" s="2">
        <v>28</v>
      </c>
      <c r="AD134" s="2">
        <v>29</v>
      </c>
      <c r="AE134" s="2">
        <v>30</v>
      </c>
      <c r="AF134" s="2">
        <v>31</v>
      </c>
      <c r="AG134" s="2">
        <v>32</v>
      </c>
      <c r="AH134" s="2">
        <v>33</v>
      </c>
      <c r="AI134" s="2">
        <v>34</v>
      </c>
      <c r="AJ134" s="2">
        <v>35</v>
      </c>
      <c r="AK134" s="2">
        <v>36</v>
      </c>
      <c r="AL134" s="2">
        <v>37</v>
      </c>
      <c r="AM134" s="2">
        <v>38</v>
      </c>
      <c r="AN134" s="31" t="s">
        <v>56</v>
      </c>
      <c r="AO134" s="31" t="s">
        <v>57</v>
      </c>
      <c r="AP134" s="31" t="s">
        <v>58</v>
      </c>
      <c r="AQ134" s="31" t="s">
        <v>82</v>
      </c>
      <c r="AR134" s="31" t="s">
        <v>59</v>
      </c>
    </row>
    <row r="135" spans="1:44" x14ac:dyDescent="0.25">
      <c r="A135" s="30" t="s">
        <v>111</v>
      </c>
      <c r="B135" s="22">
        <f t="shared" ref="B135:AM135" ca="1" si="100">MIN(VLOOKUP($A134,$A$2:$AM$12,B$14+1,FALSE),VLOOKUP($A135,$A$2:$AM$12,B$14+1,FALSE))</f>
        <v>109.01163198349775</v>
      </c>
      <c r="C135" s="22">
        <f t="shared" ca="1" si="100"/>
        <v>71.032704126610952</v>
      </c>
      <c r="D135" s="22">
        <f t="shared" ca="1" si="100"/>
        <v>93.525662680392486</v>
      </c>
      <c r="E135" s="22">
        <f t="shared" ca="1" si="100"/>
        <v>70.307848607219427</v>
      </c>
      <c r="F135" s="22">
        <f t="shared" ca="1" si="100"/>
        <v>81.873244140516775</v>
      </c>
      <c r="G135" s="22">
        <f t="shared" ca="1" si="100"/>
        <v>101.17671874412297</v>
      </c>
      <c r="H135" s="22">
        <f t="shared" ca="1" si="100"/>
        <v>77.756485693096892</v>
      </c>
      <c r="I135" s="22">
        <f t="shared" ca="1" si="100"/>
        <v>61.140100996438569</v>
      </c>
      <c r="J135" s="22">
        <f t="shared" ca="1" si="100"/>
        <v>83.664224380477393</v>
      </c>
      <c r="K135" s="22">
        <f t="shared" si="100"/>
        <v>75.43865445690632</v>
      </c>
      <c r="L135" s="22">
        <f t="shared" ca="1" si="100"/>
        <v>59.070491684911723</v>
      </c>
      <c r="M135" s="22">
        <f t="shared" ca="1" si="100"/>
        <v>95.035704736007318</v>
      </c>
      <c r="N135" s="22">
        <f t="shared" ca="1" si="100"/>
        <v>59.070491684911723</v>
      </c>
      <c r="O135" s="22">
        <f t="shared" ca="1" si="100"/>
        <v>130.81440226882464</v>
      </c>
      <c r="P135" s="22">
        <f t="shared" ca="1" si="100"/>
        <v>115.61687379322352</v>
      </c>
      <c r="Q135" s="22">
        <f t="shared" ca="1" si="100"/>
        <v>82.78095169973696</v>
      </c>
      <c r="R135" s="22">
        <f t="shared" ca="1" si="100"/>
        <v>92.20279989177439</v>
      </c>
      <c r="S135" s="22">
        <f t="shared" ca="1" si="100"/>
        <v>91.462177172304294</v>
      </c>
      <c r="T135" s="22">
        <f t="shared" ca="1" si="100"/>
        <v>70.307848607219427</v>
      </c>
      <c r="U135" s="22">
        <f t="shared" ca="1" si="100"/>
        <v>93.525662680392486</v>
      </c>
      <c r="V135" s="22">
        <f t="shared" ca="1" si="100"/>
        <v>71.032704126610952</v>
      </c>
      <c r="W135" s="22">
        <f t="shared" si="100"/>
        <v>92.20279989177439</v>
      </c>
      <c r="X135" s="22">
        <f t="shared" ca="1" si="100"/>
        <v>97.341565699059785</v>
      </c>
      <c r="Y135" s="22">
        <f t="shared" ca="1" si="100"/>
        <v>76.520996738502944</v>
      </c>
      <c r="Z135" s="22">
        <f t="shared" ca="1" si="100"/>
        <v>83.664224380477393</v>
      </c>
      <c r="AA135" s="22">
        <f t="shared" ca="1" si="100"/>
        <v>89.191335259225426</v>
      </c>
      <c r="AB135" s="22">
        <f t="shared" ca="1" si="100"/>
        <v>111.78710543281636</v>
      </c>
      <c r="AC135" s="22">
        <f t="shared" ca="1" si="100"/>
        <v>75.43865445690632</v>
      </c>
      <c r="AD135" s="22">
        <f t="shared" ca="1" si="100"/>
        <v>101.17671874412297</v>
      </c>
      <c r="AE135" s="22">
        <f t="shared" ca="1" si="100"/>
        <v>94.595624012637415</v>
      </c>
      <c r="AF135" s="22">
        <f t="shared" ca="1" si="100"/>
        <v>72.197267614892112</v>
      </c>
      <c r="AG135" s="22">
        <f t="shared" ca="1" si="100"/>
        <v>94.595624012637415</v>
      </c>
      <c r="AH135" s="22">
        <f t="shared" ca="1" si="100"/>
        <v>72.197267614892112</v>
      </c>
      <c r="AI135" s="22">
        <f t="shared" ca="1" si="100"/>
        <v>77.756485693096892</v>
      </c>
      <c r="AJ135" s="22">
        <f t="shared" ca="1" si="100"/>
        <v>61.140100996438569</v>
      </c>
      <c r="AK135" s="22">
        <f t="shared" ca="1" si="100"/>
        <v>76.520996738502944</v>
      </c>
      <c r="AL135" s="22">
        <f t="shared" ca="1" si="100"/>
        <v>82.78095169973696</v>
      </c>
      <c r="AM135" s="22">
        <f t="shared" ca="1" si="100"/>
        <v>81.759552402451959</v>
      </c>
      <c r="AN135" s="22">
        <f ca="1">AVERAGE(OFFSET($A135,0,Fixtures!$D$6,1,3))</f>
        <v>89.323203457217502</v>
      </c>
      <c r="AO135" s="22">
        <f ca="1">AVERAGE(OFFSET($A135,0,Fixtures!$D$6,1,6))</f>
        <v>85.419831282046474</v>
      </c>
      <c r="AP135" s="22">
        <f ca="1">AVERAGE(OFFSET($A135,0,Fixtures!$D$6,1,9))</f>
        <v>81.440115236328609</v>
      </c>
      <c r="AQ135" s="22">
        <f ca="1">AVERAGE(OFFSET($A135,0,Fixtures!$D$6,1,12))</f>
        <v>82.455302022389446</v>
      </c>
      <c r="AR135" s="22">
        <f ca="1">IF(OR(Fixtures!$D$6&lt;=0,Fixtures!$D$6&gt;39),AVERAGE(A135:AM135),AVERAGE(OFFSET($A135,0,Fixtures!$D$6,1,39-Fixtures!$D$6)))</f>
        <v>81.472058952940941</v>
      </c>
    </row>
    <row r="136" spans="1:44" x14ac:dyDescent="0.25">
      <c r="A136" s="30" t="s">
        <v>121</v>
      </c>
      <c r="B136" s="22">
        <f ca="1">MIN(VLOOKUP($A134,$A$2:$AM$12,B$14+1,FALSE),VLOOKUP($A136,$A$2:$AM$12,B$14+1,FALSE))</f>
        <v>93.525662680392486</v>
      </c>
      <c r="C136" s="22">
        <f t="shared" ref="C136:AM136" ca="1" si="101">MIN(VLOOKUP($A134,$A$2:$AM$12,C$14+1,FALSE),VLOOKUP($A136,$A$2:$AM$12,C$14+1,FALSE))</f>
        <v>81.873244140516775</v>
      </c>
      <c r="D136" s="22">
        <f t="shared" ca="1" si="101"/>
        <v>91.462177172304294</v>
      </c>
      <c r="E136" s="22">
        <f t="shared" ca="1" si="101"/>
        <v>70.307848607219427</v>
      </c>
      <c r="F136" s="22">
        <f t="shared" ca="1" si="101"/>
        <v>77.756485693096892</v>
      </c>
      <c r="G136" s="22">
        <f t="shared" ca="1" si="101"/>
        <v>72.197267614892112</v>
      </c>
      <c r="H136" s="22">
        <f t="shared" ca="1" si="101"/>
        <v>86.817749488080054</v>
      </c>
      <c r="I136" s="22">
        <f t="shared" ca="1" si="101"/>
        <v>61.140100996438569</v>
      </c>
      <c r="J136" s="22">
        <f t="shared" ca="1" si="101"/>
        <v>99.928341825219064</v>
      </c>
      <c r="K136" s="22">
        <f t="shared" ca="1" si="101"/>
        <v>75.43865445690632</v>
      </c>
      <c r="L136" s="22">
        <f t="shared" ca="1" si="101"/>
        <v>59.070491684911723</v>
      </c>
      <c r="M136" s="22">
        <f t="shared" ca="1" si="101"/>
        <v>95.035704736007318</v>
      </c>
      <c r="N136" s="22">
        <f t="shared" ca="1" si="101"/>
        <v>89.191335259225426</v>
      </c>
      <c r="O136" s="22">
        <f t="shared" ca="1" si="101"/>
        <v>138.78095894776501</v>
      </c>
      <c r="P136" s="22">
        <f t="shared" ca="1" si="101"/>
        <v>101.17671874412297</v>
      </c>
      <c r="Q136" s="22">
        <f t="shared" ca="1" si="101"/>
        <v>82.78095169973696</v>
      </c>
      <c r="R136" s="22">
        <f t="shared" ca="1" si="101"/>
        <v>74.726790106758259</v>
      </c>
      <c r="S136" s="22">
        <f t="shared" ca="1" si="101"/>
        <v>75.43865445690632</v>
      </c>
      <c r="T136" s="22">
        <f t="shared" ca="1" si="101"/>
        <v>74.726790106758259</v>
      </c>
      <c r="U136" s="22">
        <f t="shared" ca="1" si="101"/>
        <v>71.032704126610952</v>
      </c>
      <c r="V136" s="22">
        <f t="shared" ca="1" si="101"/>
        <v>71.032704126610952</v>
      </c>
      <c r="W136" s="22">
        <f t="shared" ca="1" si="101"/>
        <v>92.20279989177439</v>
      </c>
      <c r="X136" s="22">
        <f t="shared" ca="1" si="101"/>
        <v>81.759552402451959</v>
      </c>
      <c r="Y136" s="22">
        <f t="shared" ca="1" si="101"/>
        <v>86.817749488080054</v>
      </c>
      <c r="Z136" s="22">
        <f t="shared" ca="1" si="101"/>
        <v>83.664224380477393</v>
      </c>
      <c r="AA136" s="22">
        <f t="shared" ca="1" si="101"/>
        <v>76.520996738502944</v>
      </c>
      <c r="AB136" s="22">
        <f t="shared" ca="1" si="101"/>
        <v>92.20279989177439</v>
      </c>
      <c r="AC136" s="22">
        <f t="shared" ca="1" si="101"/>
        <v>61.140100996438569</v>
      </c>
      <c r="AD136" s="22">
        <f t="shared" ca="1" si="101"/>
        <v>101.17671874412297</v>
      </c>
      <c r="AE136" s="22">
        <f t="shared" ca="1" si="101"/>
        <v>82.78095169973696</v>
      </c>
      <c r="AF136" s="22">
        <f t="shared" ca="1" si="101"/>
        <v>109.01163198349775</v>
      </c>
      <c r="AG136" s="22">
        <f t="shared" ca="1" si="101"/>
        <v>107.02996549267471</v>
      </c>
      <c r="AH136" s="22">
        <f t="shared" ca="1" si="101"/>
        <v>72.197267614892112</v>
      </c>
      <c r="AI136" s="22">
        <f t="shared" ca="1" si="101"/>
        <v>77.756485693096892</v>
      </c>
      <c r="AJ136" s="22">
        <f t="shared" ca="1" si="101"/>
        <v>85.931814964379299</v>
      </c>
      <c r="AK136" s="22">
        <f t="shared" ca="1" si="101"/>
        <v>76.520996738502944</v>
      </c>
      <c r="AL136" s="22">
        <f t="shared" ca="1" si="101"/>
        <v>59.070491684911723</v>
      </c>
      <c r="AM136" s="22">
        <f t="shared" ca="1" si="101"/>
        <v>81.759552402451959</v>
      </c>
      <c r="AN136" s="22">
        <f ca="1">AVERAGE(OFFSET($A136,0,Fixtures!$D$6,1,3))</f>
        <v>97.656434142452554</v>
      </c>
      <c r="AO136" s="22">
        <f ca="1">AVERAGE(OFFSET($A136,0,Fixtures!$D$6,1,6))</f>
        <v>91.658836871336902</v>
      </c>
      <c r="AP136" s="22">
        <f ca="1">AVERAGE(OFFSET($A136,0,Fixtures!$D$6,1,9))</f>
        <v>85.719591623979497</v>
      </c>
      <c r="AQ136" s="22">
        <f ca="1">AVERAGE(OFFSET($A136,0,Fixtures!$D$6,1,12))</f>
        <v>86.879262336004729</v>
      </c>
      <c r="AR136" s="22">
        <f ca="1">IF(OR(Fixtures!$D$6&lt;=0,Fixtures!$D$6&gt;39),AVERAGE(A136:AM136),AVERAGE(OFFSET($A136,0,Fixtures!$D$6,1,39-Fixtures!$D$6)))</f>
        <v>85.323587701826739</v>
      </c>
    </row>
    <row r="137" spans="1:44" x14ac:dyDescent="0.25">
      <c r="A137" s="30" t="s">
        <v>73</v>
      </c>
      <c r="B137" s="22">
        <f>MIN(VLOOKUP($A134,$A$2:$AM$12,B$14+1,FALSE),VLOOKUP($A137,$A$2:$AM$12,B$14+1,FALSE))</f>
        <v>75.43865445690632</v>
      </c>
      <c r="C137" s="22">
        <f t="shared" ref="C137:AM137" ca="1" si="102">MIN(VLOOKUP($A134,$A$2:$AM$12,C$14+1,FALSE),VLOOKUP($A137,$A$2:$AM$12,C$14+1,FALSE))</f>
        <v>99.928341825219064</v>
      </c>
      <c r="D137" s="22">
        <f t="shared" ca="1" si="102"/>
        <v>93.525662680392486</v>
      </c>
      <c r="E137" s="22">
        <f t="shared" ca="1" si="102"/>
        <v>70.307848607219427</v>
      </c>
      <c r="F137" s="22">
        <f t="shared" ca="1" si="102"/>
        <v>97.341565699059785</v>
      </c>
      <c r="G137" s="22">
        <f t="shared" ca="1" si="102"/>
        <v>107.02996549267471</v>
      </c>
      <c r="H137" s="22">
        <f t="shared" ca="1" si="102"/>
        <v>81.873244140516775</v>
      </c>
      <c r="I137" s="22">
        <f t="shared" ca="1" si="102"/>
        <v>61.140100996438569</v>
      </c>
      <c r="J137" s="22">
        <f t="shared" ca="1" si="102"/>
        <v>70.307848607219427</v>
      </c>
      <c r="K137" s="22">
        <f t="shared" ca="1" si="102"/>
        <v>75.43865445690632</v>
      </c>
      <c r="L137" s="22">
        <f t="shared" ca="1" si="102"/>
        <v>59.070491684911723</v>
      </c>
      <c r="M137" s="22">
        <f t="shared" ca="1" si="102"/>
        <v>72.197267614892112</v>
      </c>
      <c r="N137" s="22">
        <f t="shared" ca="1" si="102"/>
        <v>89.191335259225426</v>
      </c>
      <c r="O137" s="22">
        <f t="shared" ca="1" si="102"/>
        <v>109.01163198349775</v>
      </c>
      <c r="P137" s="22">
        <f t="shared" ca="1" si="102"/>
        <v>74.726790106758259</v>
      </c>
      <c r="Q137" s="22">
        <f t="shared" ca="1" si="102"/>
        <v>82.78095169973696</v>
      </c>
      <c r="R137" s="22">
        <f t="shared" ca="1" si="102"/>
        <v>111.78710543281636</v>
      </c>
      <c r="S137" s="22">
        <f t="shared" ca="1" si="102"/>
        <v>77.756485693096892</v>
      </c>
      <c r="T137" s="22">
        <f t="shared" ca="1" si="102"/>
        <v>74.726790106758259</v>
      </c>
      <c r="U137" s="22">
        <f t="shared" ca="1" si="102"/>
        <v>102.25627424280572</v>
      </c>
      <c r="V137" s="22">
        <f t="shared" ca="1" si="102"/>
        <v>71.032704126610952</v>
      </c>
      <c r="W137" s="22">
        <f t="shared" ca="1" si="102"/>
        <v>76.520996738502944</v>
      </c>
      <c r="X137" s="22">
        <f t="shared" ca="1" si="102"/>
        <v>85.931814964379299</v>
      </c>
      <c r="Y137" s="22">
        <f t="shared" ca="1" si="102"/>
        <v>83.664224380477393</v>
      </c>
      <c r="Z137" s="22">
        <f t="shared" ca="1" si="102"/>
        <v>81.759552402451959</v>
      </c>
      <c r="AA137" s="22">
        <f t="shared" si="102"/>
        <v>92.20279989177439</v>
      </c>
      <c r="AB137" s="22">
        <f t="shared" ca="1" si="102"/>
        <v>95.035704736007318</v>
      </c>
      <c r="AC137" s="22">
        <f t="shared" ca="1" si="102"/>
        <v>91.462177172304294</v>
      </c>
      <c r="AD137" s="22">
        <f t="shared" ca="1" si="102"/>
        <v>101.17671874412297</v>
      </c>
      <c r="AE137" s="22">
        <f t="shared" ca="1" si="102"/>
        <v>61.140100996438569</v>
      </c>
      <c r="AF137" s="22">
        <f t="shared" ca="1" si="102"/>
        <v>109.01163198349775</v>
      </c>
      <c r="AG137" s="22">
        <f t="shared" ca="1" si="102"/>
        <v>59.070491684911723</v>
      </c>
      <c r="AH137" s="22">
        <f t="shared" ca="1" si="102"/>
        <v>72.197267614892112</v>
      </c>
      <c r="AI137" s="22">
        <f t="shared" ca="1" si="102"/>
        <v>77.756485693096892</v>
      </c>
      <c r="AJ137" s="22">
        <f t="shared" ca="1" si="102"/>
        <v>85.931814964379299</v>
      </c>
      <c r="AK137" s="22">
        <f t="shared" ca="1" si="102"/>
        <v>76.520996738502944</v>
      </c>
      <c r="AL137" s="22">
        <f t="shared" ca="1" si="102"/>
        <v>91.462177172304294</v>
      </c>
      <c r="AM137" s="22">
        <f t="shared" ca="1" si="102"/>
        <v>81.759552402451959</v>
      </c>
      <c r="AN137" s="22">
        <f ca="1">AVERAGE(OFFSET($A137,0,Fixtures!$D$6,1,3))</f>
        <v>90.442817241353097</v>
      </c>
      <c r="AO137" s="22">
        <f ca="1">AVERAGE(OFFSET($A137,0,Fixtures!$D$6,1,6))</f>
        <v>80.058782786159995</v>
      </c>
      <c r="AP137" s="22">
        <f ca="1">AVERAGE(OFFSET($A137,0,Fixtures!$D$6,1,9))</f>
        <v>81.585298399127396</v>
      </c>
      <c r="AQ137" s="22">
        <f ca="1">AVERAGE(OFFSET($A137,0,Fixtures!$D$6,1,12))</f>
        <v>82.210736501842632</v>
      </c>
      <c r="AR137" s="22">
        <f ca="1">IF(OR(Fixtures!$D$6&lt;=0,Fixtures!$D$6&gt;39),AVERAGE(A137:AM137),AVERAGE(OFFSET($A137,0,Fixtures!$D$6,1,39-Fixtures!$D$6)))</f>
        <v>81.602723799459852</v>
      </c>
    </row>
    <row r="138" spans="1:44" x14ac:dyDescent="0.25">
      <c r="A138" s="30" t="s">
        <v>61</v>
      </c>
      <c r="B138" s="22">
        <f ca="1">MIN(VLOOKUP($A134,$A$2:$AM$12,B$14+1,FALSE),VLOOKUP($A138,$A$2:$AM$12,B$14+1,FALSE))</f>
        <v>91.462177172304294</v>
      </c>
      <c r="C138" s="22">
        <f t="shared" ref="C138:AM138" ca="1" si="103">MIN(VLOOKUP($A134,$A$2:$AM$12,C$14+1,FALSE),VLOOKUP($A138,$A$2:$AM$12,C$14+1,FALSE))</f>
        <v>101.17671874412297</v>
      </c>
      <c r="D138" s="22">
        <f t="shared" ca="1" si="103"/>
        <v>93.525662680392486</v>
      </c>
      <c r="E138" s="22">
        <f t="shared" ca="1" si="103"/>
        <v>70.307848607219427</v>
      </c>
      <c r="F138" s="22">
        <f t="shared" ca="1" si="103"/>
        <v>99.928341825219064</v>
      </c>
      <c r="G138" s="22">
        <f t="shared" ca="1" si="103"/>
        <v>70.307848607219427</v>
      </c>
      <c r="H138" s="22">
        <f t="shared" ca="1" si="103"/>
        <v>86.817749488080054</v>
      </c>
      <c r="I138" s="22">
        <f t="shared" ca="1" si="103"/>
        <v>61.140100996438569</v>
      </c>
      <c r="J138" s="22">
        <f t="shared" ca="1" si="103"/>
        <v>118.9730247432953</v>
      </c>
      <c r="K138" s="22">
        <f t="shared" ca="1" si="103"/>
        <v>75.43865445690632</v>
      </c>
      <c r="L138" s="22">
        <f t="shared" ca="1" si="103"/>
        <v>59.070491684911723</v>
      </c>
      <c r="M138" s="22">
        <f t="shared" ca="1" si="103"/>
        <v>81.873244140516775</v>
      </c>
      <c r="N138" s="22">
        <f t="shared" ca="1" si="103"/>
        <v>89.191335259225426</v>
      </c>
      <c r="O138" s="22">
        <f t="shared" ca="1" si="103"/>
        <v>61.140100996438569</v>
      </c>
      <c r="P138" s="22">
        <f t="shared" ca="1" si="103"/>
        <v>115.61687379322352</v>
      </c>
      <c r="Q138" s="22">
        <f t="shared" ca="1" si="103"/>
        <v>82.78095169973696</v>
      </c>
      <c r="R138" s="22">
        <f t="shared" ca="1" si="103"/>
        <v>59.070491684911723</v>
      </c>
      <c r="S138" s="22">
        <f t="shared" ca="1" si="103"/>
        <v>86.817749488080054</v>
      </c>
      <c r="T138" s="22">
        <f t="shared" ca="1" si="103"/>
        <v>74.726790106758259</v>
      </c>
      <c r="U138" s="22">
        <f t="shared" ca="1" si="103"/>
        <v>105.56832591893418</v>
      </c>
      <c r="V138" s="22">
        <f t="shared" ca="1" si="103"/>
        <v>71.032704126610952</v>
      </c>
      <c r="W138" s="22">
        <f t="shared" ca="1" si="103"/>
        <v>92.20279989177439</v>
      </c>
      <c r="X138" s="22">
        <f t="shared" ca="1" si="103"/>
        <v>97.341565699059785</v>
      </c>
      <c r="Y138" s="22">
        <f t="shared" ca="1" si="103"/>
        <v>129.02795390091956</v>
      </c>
      <c r="Z138" s="22">
        <f t="shared" ca="1" si="103"/>
        <v>82.78095169973696</v>
      </c>
      <c r="AA138" s="22">
        <f t="shared" ca="1" si="103"/>
        <v>111.78710543281636</v>
      </c>
      <c r="AB138" s="22">
        <f t="shared" ca="1" si="103"/>
        <v>71.032704126610952</v>
      </c>
      <c r="AC138" s="22">
        <f t="shared" ca="1" si="103"/>
        <v>72.197267614892112</v>
      </c>
      <c r="AD138" s="22">
        <f t="shared" ca="1" si="103"/>
        <v>89.191335259225426</v>
      </c>
      <c r="AE138" s="22">
        <f t="shared" ca="1" si="103"/>
        <v>94.595624012637415</v>
      </c>
      <c r="AF138" s="22">
        <f t="shared" ca="1" si="103"/>
        <v>76.520996738502944</v>
      </c>
      <c r="AG138" s="22">
        <f t="shared" ca="1" si="103"/>
        <v>74.726790106758259</v>
      </c>
      <c r="AH138" s="22">
        <f t="shared" ca="1" si="103"/>
        <v>72.197267614892112</v>
      </c>
      <c r="AI138" s="22">
        <f t="shared" ca="1" si="103"/>
        <v>77.756485693096892</v>
      </c>
      <c r="AJ138" s="22">
        <f t="shared" ca="1" si="103"/>
        <v>85.931814964379299</v>
      </c>
      <c r="AK138" s="22">
        <f t="shared" ca="1" si="103"/>
        <v>76.520996738502944</v>
      </c>
      <c r="AL138" s="22">
        <f t="shared" ca="1" si="103"/>
        <v>85.931814964379299</v>
      </c>
      <c r="AM138" s="22">
        <f t="shared" ca="1" si="103"/>
        <v>81.759552402451959</v>
      </c>
      <c r="AN138" s="22">
        <f ca="1">AVERAGE(OFFSET($A138,0,Fixtures!$D$6,1,3))</f>
        <v>86.769318670121933</v>
      </c>
      <c r="AO138" s="22">
        <f ca="1">AVERAGE(OFFSET($A138,0,Fixtures!$D$6,1,6))</f>
        <v>80.83141657085217</v>
      </c>
      <c r="AP138" s="22">
        <f ca="1">AVERAGE(OFFSET($A138,0,Fixtures!$D$6,1,9))</f>
        <v>81.485902899152734</v>
      </c>
      <c r="AQ138" s="22">
        <f ca="1">AVERAGE(OFFSET($A138,0,Fixtures!$D$6,1,12))</f>
        <v>81.894451144650063</v>
      </c>
      <c r="AR138" s="22">
        <f ca="1">IF(OR(Fixtures!$D$6&lt;=0,Fixtures!$D$6&gt;39),AVERAGE(A138:AM138),AVERAGE(OFFSET($A138,0,Fixtures!$D$6,1,39-Fixtures!$D$6)))</f>
        <v>81.513267849482659</v>
      </c>
    </row>
    <row r="139" spans="1:44" x14ac:dyDescent="0.25">
      <c r="A139" s="30" t="s">
        <v>53</v>
      </c>
      <c r="B139" s="22">
        <f ca="1">MIN(VLOOKUP($A134,$A$2:$AM$12,B$14+1,FALSE),VLOOKUP($A139,$A$2:$AM$12,B$14+1,FALSE))</f>
        <v>97.341565699059785</v>
      </c>
      <c r="C139" s="22">
        <f t="shared" ref="C139:AM139" ca="1" si="104">MIN(VLOOKUP($A134,$A$2:$AM$12,C$14+1,FALSE),VLOOKUP($A139,$A$2:$AM$12,C$14+1,FALSE))</f>
        <v>92.20279989177439</v>
      </c>
      <c r="D139" s="22">
        <f t="shared" ca="1" si="104"/>
        <v>93.525662680392486</v>
      </c>
      <c r="E139" s="22">
        <f t="shared" ca="1" si="104"/>
        <v>70.307848607219427</v>
      </c>
      <c r="F139" s="22">
        <f t="shared" ca="1" si="104"/>
        <v>99.928341825219064</v>
      </c>
      <c r="G139" s="22">
        <f t="shared" ca="1" si="104"/>
        <v>94.595624012637415</v>
      </c>
      <c r="H139" s="22">
        <f t="shared" ca="1" si="104"/>
        <v>70.307848607219427</v>
      </c>
      <c r="I139" s="22">
        <f t="shared" ca="1" si="104"/>
        <v>61.140100996438569</v>
      </c>
      <c r="J139" s="22">
        <f t="shared" ca="1" si="104"/>
        <v>118.9730247432953</v>
      </c>
      <c r="K139" s="22">
        <f t="shared" si="104"/>
        <v>75.43865445690632</v>
      </c>
      <c r="L139" s="22">
        <f t="shared" ca="1" si="104"/>
        <v>59.070491684911723</v>
      </c>
      <c r="M139" s="22">
        <f t="shared" ca="1" si="104"/>
        <v>95.035704736007318</v>
      </c>
      <c r="N139" s="22">
        <f t="shared" ca="1" si="104"/>
        <v>89.191335259225426</v>
      </c>
      <c r="O139" s="22">
        <f t="shared" ca="1" si="104"/>
        <v>95.035704736007318</v>
      </c>
      <c r="P139" s="22">
        <f t="shared" ca="1" si="104"/>
        <v>71.032704126610952</v>
      </c>
      <c r="Q139" s="22">
        <f t="shared" ca="1" si="104"/>
        <v>82.78095169973696</v>
      </c>
      <c r="R139" s="22">
        <f t="shared" ca="1" si="104"/>
        <v>83.664224380477393</v>
      </c>
      <c r="S139" s="22">
        <f t="shared" ca="1" si="104"/>
        <v>72.197267614892112</v>
      </c>
      <c r="T139" s="22">
        <f t="shared" ca="1" si="104"/>
        <v>74.726790106758259</v>
      </c>
      <c r="U139" s="22">
        <f t="shared" ca="1" si="104"/>
        <v>105.56832591893418</v>
      </c>
      <c r="V139" s="22">
        <f t="shared" ca="1" si="104"/>
        <v>71.032704126610952</v>
      </c>
      <c r="W139" s="22">
        <f t="shared" si="104"/>
        <v>82.78095169973696</v>
      </c>
      <c r="X139" s="22">
        <f t="shared" ca="1" si="104"/>
        <v>97.341565699059785</v>
      </c>
      <c r="Y139" s="22">
        <f t="shared" ca="1" si="104"/>
        <v>91.462177172304294</v>
      </c>
      <c r="Z139" s="22">
        <f t="shared" ca="1" si="104"/>
        <v>75.43865445690632</v>
      </c>
      <c r="AA139" s="22">
        <f t="shared" ca="1" si="104"/>
        <v>118.9730247432953</v>
      </c>
      <c r="AB139" s="22">
        <f t="shared" ca="1" si="104"/>
        <v>59.070491684911723</v>
      </c>
      <c r="AC139" s="22">
        <f t="shared" ca="1" si="104"/>
        <v>91.462177172304294</v>
      </c>
      <c r="AD139" s="22">
        <f t="shared" ca="1" si="104"/>
        <v>76.520996738502944</v>
      </c>
      <c r="AE139" s="22">
        <f t="shared" ca="1" si="104"/>
        <v>86.817749488080054</v>
      </c>
      <c r="AF139" s="22">
        <f t="shared" ca="1" si="104"/>
        <v>109.01163198349775</v>
      </c>
      <c r="AG139" s="22">
        <f t="shared" ca="1" si="104"/>
        <v>77.756485693096892</v>
      </c>
      <c r="AH139" s="22">
        <f t="shared" ca="1" si="104"/>
        <v>72.197267614892112</v>
      </c>
      <c r="AI139" s="22">
        <f t="shared" ca="1" si="104"/>
        <v>77.756485693096892</v>
      </c>
      <c r="AJ139" s="22">
        <f t="shared" ca="1" si="104"/>
        <v>85.931814964379299</v>
      </c>
      <c r="AK139" s="22">
        <f t="shared" ca="1" si="104"/>
        <v>76.520996738502944</v>
      </c>
      <c r="AL139" s="22">
        <f t="shared" ca="1" si="104"/>
        <v>115.61687379322352</v>
      </c>
      <c r="AM139" s="22">
        <f t="shared" ca="1" si="104"/>
        <v>81.759552402451959</v>
      </c>
      <c r="AN139" s="22">
        <f ca="1">AVERAGE(OFFSET($A139,0,Fixtures!$D$6,1,3))</f>
        <v>90.783459403360254</v>
      </c>
      <c r="AO139" s="22">
        <f ca="1">AVERAGE(OFFSET($A139,0,Fixtures!$D$6,1,6))</f>
        <v>83.34343620186111</v>
      </c>
      <c r="AP139" s="22">
        <f ca="1">AVERAGE(OFFSET($A139,0,Fixtures!$D$6,1,9))</f>
        <v>86.458922523030267</v>
      </c>
      <c r="AQ139" s="22">
        <f ca="1">AVERAGE(OFFSET($A139,0,Fixtures!$D$6,1,12))</f>
        <v>86.168062559578814</v>
      </c>
      <c r="AR139" s="22">
        <f ca="1">IF(OR(Fixtures!$D$6&lt;=0,Fixtures!$D$6&gt;39),AVERAGE(A139:AM139),AVERAGE(OFFSET($A139,0,Fixtures!$D$6,1,39-Fixtures!$D$6)))</f>
        <v>85.988985510972441</v>
      </c>
    </row>
    <row r="140" spans="1:44" x14ac:dyDescent="0.25">
      <c r="A140" s="30" t="s">
        <v>2</v>
      </c>
      <c r="B140" s="22">
        <f>MIN(VLOOKUP($A134,$A$2:$AM$12,B$14+1,FALSE),VLOOKUP($A140,$A$2:$AM$12,B$14+1,FALSE))</f>
        <v>82.78095169973696</v>
      </c>
      <c r="C140" s="22">
        <f t="shared" ref="C140:AM140" ca="1" si="105">MIN(VLOOKUP($A134,$A$2:$AM$12,C$14+1,FALSE),VLOOKUP($A140,$A$2:$AM$12,C$14+1,FALSE))</f>
        <v>85.931814964379299</v>
      </c>
      <c r="D140" s="22">
        <f t="shared" ca="1" si="105"/>
        <v>93.525662680392486</v>
      </c>
      <c r="E140" s="22">
        <f t="shared" ca="1" si="105"/>
        <v>70.307848607219427</v>
      </c>
      <c r="F140" s="22">
        <f t="shared" ca="1" si="105"/>
        <v>99.928341825219064</v>
      </c>
      <c r="G140" s="22">
        <f t="shared" ca="1" si="105"/>
        <v>83.664224380477393</v>
      </c>
      <c r="H140" s="22">
        <f t="shared" ca="1" si="105"/>
        <v>86.817749488080054</v>
      </c>
      <c r="I140" s="22">
        <f t="shared" ca="1" si="105"/>
        <v>61.140100996438569</v>
      </c>
      <c r="J140" s="22">
        <f t="shared" ca="1" si="105"/>
        <v>118.9730247432953</v>
      </c>
      <c r="K140" s="22">
        <f t="shared" ca="1" si="105"/>
        <v>75.43865445690632</v>
      </c>
      <c r="L140" s="22">
        <f t="shared" ca="1" si="105"/>
        <v>59.070491684911723</v>
      </c>
      <c r="M140" s="22">
        <f t="shared" ca="1" si="105"/>
        <v>71.032704126610952</v>
      </c>
      <c r="N140" s="22">
        <f t="shared" ca="1" si="105"/>
        <v>89.191335259225426</v>
      </c>
      <c r="O140" s="22">
        <f t="shared" ca="1" si="105"/>
        <v>138.78095894776501</v>
      </c>
      <c r="P140" s="22">
        <f t="shared" ca="1" si="105"/>
        <v>92.20279989177439</v>
      </c>
      <c r="Q140" s="22">
        <f t="shared" ca="1" si="105"/>
        <v>82.78095169973696</v>
      </c>
      <c r="R140" s="22">
        <f t="shared" ca="1" si="105"/>
        <v>95.035704736007318</v>
      </c>
      <c r="S140" s="22">
        <f t="shared" ca="1" si="105"/>
        <v>61.140100996438569</v>
      </c>
      <c r="T140" s="22">
        <f t="shared" ca="1" si="105"/>
        <v>74.726790106758259</v>
      </c>
      <c r="U140" s="22">
        <f t="shared" ca="1" si="105"/>
        <v>97.341565699059785</v>
      </c>
      <c r="V140" s="22">
        <f t="shared" ca="1" si="105"/>
        <v>71.032704126610952</v>
      </c>
      <c r="W140" s="22">
        <f t="shared" ca="1" si="105"/>
        <v>92.20279989177439</v>
      </c>
      <c r="X140" s="22">
        <f t="shared" ca="1" si="105"/>
        <v>97.341565699059785</v>
      </c>
      <c r="Y140" s="22">
        <f t="shared" ca="1" si="105"/>
        <v>118.9730247432953</v>
      </c>
      <c r="Z140" s="22">
        <f t="shared" ca="1" si="105"/>
        <v>70.307848607219427</v>
      </c>
      <c r="AA140" s="22">
        <f t="shared" si="105"/>
        <v>101.17671874412297</v>
      </c>
      <c r="AB140" s="22">
        <f t="shared" ca="1" si="105"/>
        <v>74.726790106758259</v>
      </c>
      <c r="AC140" s="22">
        <f t="shared" ca="1" si="105"/>
        <v>77.756485693096892</v>
      </c>
      <c r="AD140" s="22">
        <f t="shared" ca="1" si="105"/>
        <v>101.17671874412297</v>
      </c>
      <c r="AE140" s="22">
        <f t="shared" ca="1" si="105"/>
        <v>75.43865445690632</v>
      </c>
      <c r="AF140" s="22">
        <f t="shared" ca="1" si="105"/>
        <v>81.759552402451959</v>
      </c>
      <c r="AG140" s="22">
        <f t="shared" ca="1" si="105"/>
        <v>86.817749488080054</v>
      </c>
      <c r="AH140" s="22">
        <f t="shared" ca="1" si="105"/>
        <v>72.197267614892112</v>
      </c>
      <c r="AI140" s="22">
        <f t="shared" ca="1" si="105"/>
        <v>77.756485693096892</v>
      </c>
      <c r="AJ140" s="22">
        <f t="shared" ca="1" si="105"/>
        <v>85.931814964379299</v>
      </c>
      <c r="AK140" s="22">
        <f t="shared" ca="1" si="105"/>
        <v>76.520996738502944</v>
      </c>
      <c r="AL140" s="22">
        <f t="shared" ca="1" si="105"/>
        <v>102.25627424280572</v>
      </c>
      <c r="AM140" s="22">
        <f t="shared" ca="1" si="105"/>
        <v>81.759552402451959</v>
      </c>
      <c r="AN140" s="22">
        <f ca="1">AVERAGE(OFFSET($A140,0,Fixtures!$D$6,1,3))</f>
        <v>86.12497520116041</v>
      </c>
      <c r="AO140" s="22">
        <f ca="1">AVERAGE(OFFSET($A140,0,Fixtures!$D$6,1,6))</f>
        <v>82.524404733258379</v>
      </c>
      <c r="AP140" s="22">
        <f ca="1">AVERAGE(OFFSET($A140,0,Fixtures!$D$6,1,9))</f>
        <v>84.428390482804247</v>
      </c>
      <c r="AQ140" s="22">
        <f ca="1">AVERAGE(OFFSET($A140,0,Fixtures!$D$6,1,12))</f>
        <v>84.188703890175745</v>
      </c>
      <c r="AR140" s="22">
        <f ca="1">IF(OR(Fixtures!$D$6&lt;=0,Fixtures!$D$6&gt;39),AVERAGE(A140:AM140),AVERAGE(OFFSET($A140,0,Fixtures!$D$6,1,39-Fixtures!$D$6)))</f>
        <v>84.161506674769015</v>
      </c>
    </row>
    <row r="141" spans="1:44" x14ac:dyDescent="0.25">
      <c r="A141" s="30" t="s">
        <v>113</v>
      </c>
      <c r="B141" s="22">
        <f ca="1">MIN(VLOOKUP($A134,$A$2:$AM$12,B$14+1,FALSE),VLOOKUP($A141,$A$2:$AM$12,B$14+1,FALSE))</f>
        <v>152.87477153608495</v>
      </c>
      <c r="C141" s="22">
        <f t="shared" ref="C141:AM141" ca="1" si="106">MIN(VLOOKUP($A134,$A$2:$AM$12,C$14+1,FALSE),VLOOKUP($A141,$A$2:$AM$12,C$14+1,FALSE))</f>
        <v>59.070491684911723</v>
      </c>
      <c r="D141" s="22">
        <f t="shared" ca="1" si="106"/>
        <v>93.525662680392486</v>
      </c>
      <c r="E141" s="22">
        <f t="shared" ca="1" si="106"/>
        <v>70.307848607219427</v>
      </c>
      <c r="F141" s="22">
        <f t="shared" si="106"/>
        <v>99.928341825219064</v>
      </c>
      <c r="G141" s="22">
        <f t="shared" ca="1" si="106"/>
        <v>95.035704736007318</v>
      </c>
      <c r="H141" s="22">
        <f t="shared" ca="1" si="106"/>
        <v>74.726790106758259</v>
      </c>
      <c r="I141" s="22">
        <f t="shared" ca="1" si="106"/>
        <v>61.140100996438569</v>
      </c>
      <c r="J141" s="22">
        <f t="shared" ca="1" si="106"/>
        <v>86.817749488080054</v>
      </c>
      <c r="K141" s="22">
        <f t="shared" ca="1" si="106"/>
        <v>75.43865445690632</v>
      </c>
      <c r="L141" s="22">
        <f t="shared" ca="1" si="106"/>
        <v>59.070491684911723</v>
      </c>
      <c r="M141" s="22">
        <f t="shared" ca="1" si="106"/>
        <v>76.520996738502944</v>
      </c>
      <c r="N141" s="22">
        <f t="shared" ca="1" si="106"/>
        <v>89.191335259225426</v>
      </c>
      <c r="O141" s="22">
        <f t="shared" ca="1" si="106"/>
        <v>82.78095169973696</v>
      </c>
      <c r="P141" s="22">
        <f t="shared" ca="1" si="106"/>
        <v>111.78710543281636</v>
      </c>
      <c r="Q141" s="22">
        <f t="shared" si="106"/>
        <v>75.43865445690632</v>
      </c>
      <c r="R141" s="22">
        <f t="shared" ca="1" si="106"/>
        <v>111.78710543281636</v>
      </c>
      <c r="S141" s="22">
        <f t="shared" ca="1" si="106"/>
        <v>94.595624012637415</v>
      </c>
      <c r="T141" s="22">
        <f t="shared" ca="1" si="106"/>
        <v>74.726790106758259</v>
      </c>
      <c r="U141" s="22">
        <f t="shared" ca="1" si="106"/>
        <v>89.191335259225426</v>
      </c>
      <c r="V141" s="22">
        <f t="shared" ca="1" si="106"/>
        <v>61.140100996438569</v>
      </c>
      <c r="W141" s="22">
        <f t="shared" ca="1" si="106"/>
        <v>92.20279989177439</v>
      </c>
      <c r="X141" s="22">
        <f t="shared" ca="1" si="106"/>
        <v>71.032704126610952</v>
      </c>
      <c r="Y141" s="22">
        <f t="shared" ca="1" si="106"/>
        <v>109.01163198349775</v>
      </c>
      <c r="Z141" s="22">
        <f t="shared" ca="1" si="106"/>
        <v>72.197267614892112</v>
      </c>
      <c r="AA141" s="22">
        <f t="shared" ca="1" si="106"/>
        <v>125.81362792280754</v>
      </c>
      <c r="AB141" s="22">
        <f t="shared" ca="1" si="106"/>
        <v>115.61687379322352</v>
      </c>
      <c r="AC141" s="22">
        <f t="shared" ca="1" si="106"/>
        <v>91.462177172304294</v>
      </c>
      <c r="AD141" s="22">
        <f t="shared" si="106"/>
        <v>92.20279989177439</v>
      </c>
      <c r="AE141" s="22">
        <f t="shared" ca="1" si="106"/>
        <v>91.462177172304294</v>
      </c>
      <c r="AF141" s="22">
        <f t="shared" ca="1" si="106"/>
        <v>97.341565699059785</v>
      </c>
      <c r="AG141" s="22">
        <f t="shared" ca="1" si="106"/>
        <v>101.17671874412297</v>
      </c>
      <c r="AH141" s="22">
        <f t="shared" ca="1" si="106"/>
        <v>72.197267614892112</v>
      </c>
      <c r="AI141" s="22">
        <f t="shared" ca="1" si="106"/>
        <v>77.756485693096892</v>
      </c>
      <c r="AJ141" s="22">
        <f t="shared" ca="1" si="106"/>
        <v>81.873244140516775</v>
      </c>
      <c r="AK141" s="22">
        <f t="shared" ca="1" si="106"/>
        <v>76.520996738502944</v>
      </c>
      <c r="AL141" s="22">
        <f t="shared" ca="1" si="106"/>
        <v>77.756485693096892</v>
      </c>
      <c r="AM141" s="22">
        <f t="shared" si="106"/>
        <v>81.759552402451959</v>
      </c>
      <c r="AN141" s="22">
        <f ca="1">AVERAGE(OFFSET($A141,0,Fixtures!$D$6,1,3))</f>
        <v>93.668847587712833</v>
      </c>
      <c r="AO141" s="22">
        <f ca="1">AVERAGE(OFFSET($A141,0,Fixtures!$D$6,1,6))</f>
        <v>88.689502469208421</v>
      </c>
      <c r="AP141" s="22">
        <f ca="1">AVERAGE(OFFSET($A141,0,Fixtures!$D$6,1,9))</f>
        <v>85.365304598596353</v>
      </c>
      <c r="AQ141" s="22">
        <f ca="1">AVERAGE(OFFSET($A141,0,Fixtures!$D$6,1,12))</f>
        <v>86.033803653895049</v>
      </c>
      <c r="AR141" s="22">
        <f ca="1">IF(OR(Fixtures!$D$6&lt;=0,Fixtures!$D$6&gt;39),AVERAGE(A141:AM141),AVERAGE(OFFSET($A141,0,Fixtures!$D$6,1,39-Fixtures!$D$6)))</f>
        <v>85.004729378981921</v>
      </c>
    </row>
    <row r="142" spans="1:44" x14ac:dyDescent="0.25">
      <c r="A142" s="30" t="s">
        <v>112</v>
      </c>
      <c r="B142" s="22">
        <f ca="1">MIN(VLOOKUP($A134,$A$2:$AM$12,B$14+1,FALSE),VLOOKUP($A142,$A$2:$AM$12,B$14+1,FALSE))</f>
        <v>86.817749488080054</v>
      </c>
      <c r="C142" s="22">
        <f t="shared" ref="C142:AM142" ca="1" si="107">MIN(VLOOKUP($A134,$A$2:$AM$12,C$14+1,FALSE),VLOOKUP($A142,$A$2:$AM$12,C$14+1,FALSE))</f>
        <v>61.140100996438569</v>
      </c>
      <c r="D142" s="22">
        <f t="shared" ca="1" si="107"/>
        <v>93.525662680392486</v>
      </c>
      <c r="E142" s="22">
        <f t="shared" ca="1" si="107"/>
        <v>70.307848607219427</v>
      </c>
      <c r="F142" s="22">
        <f t="shared" ca="1" si="107"/>
        <v>91.462177172304294</v>
      </c>
      <c r="G142" s="22">
        <f t="shared" ca="1" si="107"/>
        <v>107.02996549267471</v>
      </c>
      <c r="H142" s="22">
        <f t="shared" ca="1" si="107"/>
        <v>86.817749488080054</v>
      </c>
      <c r="I142" s="22">
        <f t="shared" ca="1" si="107"/>
        <v>61.140100996438569</v>
      </c>
      <c r="J142" s="22">
        <f t="shared" ca="1" si="107"/>
        <v>82.78095169973696</v>
      </c>
      <c r="K142" s="22">
        <f t="shared" ca="1" si="107"/>
        <v>75.43865445690632</v>
      </c>
      <c r="L142" s="22">
        <f t="shared" ca="1" si="107"/>
        <v>59.070491684911723</v>
      </c>
      <c r="M142" s="22">
        <f t="shared" ca="1" si="107"/>
        <v>95.035704736007318</v>
      </c>
      <c r="N142" s="22">
        <f t="shared" ca="1" si="107"/>
        <v>89.191335259225426</v>
      </c>
      <c r="O142" s="22">
        <f t="shared" ca="1" si="107"/>
        <v>115.61687379322352</v>
      </c>
      <c r="P142" s="22">
        <f t="shared" ca="1" si="107"/>
        <v>59.070491684911723</v>
      </c>
      <c r="Q142" s="22">
        <f t="shared" ca="1" si="107"/>
        <v>82.78095169973696</v>
      </c>
      <c r="R142" s="22">
        <f t="shared" ca="1" si="107"/>
        <v>81.759552402451959</v>
      </c>
      <c r="S142" s="22">
        <f t="shared" ca="1" si="107"/>
        <v>102.25627424280572</v>
      </c>
      <c r="T142" s="22">
        <f t="shared" ca="1" si="107"/>
        <v>74.726790106758259</v>
      </c>
      <c r="U142" s="22">
        <f t="shared" ca="1" si="107"/>
        <v>105.56832591893418</v>
      </c>
      <c r="V142" s="22">
        <f t="shared" ca="1" si="107"/>
        <v>71.032704126610952</v>
      </c>
      <c r="W142" s="22">
        <f t="shared" ca="1" si="107"/>
        <v>81.873244140516775</v>
      </c>
      <c r="X142" s="22">
        <f t="shared" ca="1" si="107"/>
        <v>97.341565699059785</v>
      </c>
      <c r="Y142" s="22">
        <f t="shared" ca="1" si="107"/>
        <v>129.02795390091956</v>
      </c>
      <c r="Z142" s="22">
        <f t="shared" ca="1" si="107"/>
        <v>74.726790106758259</v>
      </c>
      <c r="AA142" s="22">
        <f t="shared" ca="1" si="107"/>
        <v>71.032704126610952</v>
      </c>
      <c r="AB142" s="22">
        <f t="shared" ca="1" si="107"/>
        <v>83.664224380477393</v>
      </c>
      <c r="AC142" s="22">
        <f t="shared" ca="1" si="107"/>
        <v>91.462177172304294</v>
      </c>
      <c r="AD142" s="22">
        <f t="shared" ca="1" si="107"/>
        <v>70.307848607219427</v>
      </c>
      <c r="AE142" s="22">
        <f t="shared" ca="1" si="107"/>
        <v>72.197267614892112</v>
      </c>
      <c r="AF142" s="22">
        <f t="shared" ca="1" si="107"/>
        <v>109.01163198349775</v>
      </c>
      <c r="AG142" s="22">
        <f t="shared" ca="1" si="107"/>
        <v>89.191335259225426</v>
      </c>
      <c r="AH142" s="22">
        <f t="shared" ca="1" si="107"/>
        <v>72.197267614892112</v>
      </c>
      <c r="AI142" s="22">
        <f t="shared" ca="1" si="107"/>
        <v>77.756485693096892</v>
      </c>
      <c r="AJ142" s="22">
        <f t="shared" ca="1" si="107"/>
        <v>85.931814964379299</v>
      </c>
      <c r="AK142" s="22">
        <f t="shared" ca="1" si="107"/>
        <v>76.520996738502944</v>
      </c>
      <c r="AL142" s="22">
        <f t="shared" ca="1" si="107"/>
        <v>97.341565699059785</v>
      </c>
      <c r="AM142" s="22">
        <f t="shared" ca="1" si="107"/>
        <v>81.759552402451959</v>
      </c>
      <c r="AN142" s="22">
        <f ca="1">AVERAGE(OFFSET($A142,0,Fixtures!$D$6,1,3))</f>
        <v>83.838916068536435</v>
      </c>
      <c r="AO142" s="22">
        <f ca="1">AVERAGE(OFFSET($A142,0,Fixtures!$D$6,1,6))</f>
        <v>81.776972795470613</v>
      </c>
      <c r="AP142" s="22">
        <f ca="1">AVERAGE(OFFSET($A142,0,Fixtures!$D$6,1,9))</f>
        <v>83.384023797196193</v>
      </c>
      <c r="AQ142" s="22">
        <f ca="1">AVERAGE(OFFSET($A142,0,Fixtures!$D$6,1,12))</f>
        <v>83.152637953435388</v>
      </c>
      <c r="AR142" s="22">
        <f ca="1">IF(OR(Fixtures!$D$6&lt;=0,Fixtures!$D$6&gt;39),AVERAGE(A142:AM142),AVERAGE(OFFSET($A142,0,Fixtures!$D$6,1,39-Fixtures!$D$6)))</f>
        <v>83.221576657721769</v>
      </c>
    </row>
    <row r="143" spans="1:44" x14ac:dyDescent="0.25">
      <c r="A143" s="30" t="s">
        <v>10</v>
      </c>
      <c r="B143" s="22">
        <f ca="1">MIN(VLOOKUP($A134,$A$2:$AM$12,B$14+1,FALSE),VLOOKUP($A143,$A$2:$AM$12,B$14+1,FALSE))</f>
        <v>95.035704736007318</v>
      </c>
      <c r="C143" s="22">
        <f t="shared" ref="C143:AM143" ca="1" si="108">MIN(VLOOKUP($A134,$A$2:$AM$12,C$14+1,FALSE),VLOOKUP($A143,$A$2:$AM$12,C$14+1,FALSE))</f>
        <v>102.25627424280572</v>
      </c>
      <c r="D143" s="22">
        <f t="shared" ca="1" si="108"/>
        <v>93.525662680392486</v>
      </c>
      <c r="E143" s="22">
        <f t="shared" ca="1" si="108"/>
        <v>70.307848607219427</v>
      </c>
      <c r="F143" s="22">
        <f t="shared" si="108"/>
        <v>92.20279989177439</v>
      </c>
      <c r="G143" s="22">
        <f t="shared" ca="1" si="108"/>
        <v>71.032704126610952</v>
      </c>
      <c r="H143" s="22">
        <f t="shared" ca="1" si="108"/>
        <v>86.817749488080054</v>
      </c>
      <c r="I143" s="22">
        <f t="shared" ca="1" si="108"/>
        <v>61.140100996438569</v>
      </c>
      <c r="J143" s="22">
        <f t="shared" ca="1" si="108"/>
        <v>115.61687379322352</v>
      </c>
      <c r="K143" s="22">
        <f t="shared" ca="1" si="108"/>
        <v>75.43865445690632</v>
      </c>
      <c r="L143" s="22">
        <f t="shared" ca="1" si="108"/>
        <v>59.070491684911723</v>
      </c>
      <c r="M143" s="22">
        <f t="shared" ca="1" si="108"/>
        <v>95.035704736007318</v>
      </c>
      <c r="N143" s="22">
        <f t="shared" ca="1" si="108"/>
        <v>89.191335259225426</v>
      </c>
      <c r="O143" s="22">
        <f t="shared" ca="1" si="108"/>
        <v>76.520996738502944</v>
      </c>
      <c r="P143" s="22">
        <f t="shared" ca="1" si="108"/>
        <v>70.307848607219427</v>
      </c>
      <c r="Q143" s="22">
        <f t="shared" ca="1" si="108"/>
        <v>72.197267614892112</v>
      </c>
      <c r="R143" s="22">
        <f t="shared" ca="1" si="108"/>
        <v>81.873244140516775</v>
      </c>
      <c r="S143" s="22">
        <f t="shared" ca="1" si="108"/>
        <v>99.928341825219064</v>
      </c>
      <c r="T143" s="22">
        <f t="shared" ca="1" si="108"/>
        <v>74.726790106758259</v>
      </c>
      <c r="U143" s="22">
        <f t="shared" ca="1" si="108"/>
        <v>61.140100996438569</v>
      </c>
      <c r="V143" s="22">
        <f t="shared" ca="1" si="108"/>
        <v>71.032704126610952</v>
      </c>
      <c r="W143" s="22">
        <f t="shared" ca="1" si="108"/>
        <v>92.20279989177439</v>
      </c>
      <c r="X143" s="22">
        <f t="shared" ca="1" si="108"/>
        <v>94.595624012637415</v>
      </c>
      <c r="Y143" s="22">
        <f t="shared" ca="1" si="108"/>
        <v>74.726790106758259</v>
      </c>
      <c r="Z143" s="22">
        <f t="shared" ca="1" si="108"/>
        <v>83.664224380477393</v>
      </c>
      <c r="AA143" s="22">
        <f t="shared" ca="1" si="108"/>
        <v>77.756485693096892</v>
      </c>
      <c r="AB143" s="22">
        <f t="shared" ca="1" si="108"/>
        <v>81.759552402451959</v>
      </c>
      <c r="AC143" s="22">
        <f t="shared" ca="1" si="108"/>
        <v>91.462177172304294</v>
      </c>
      <c r="AD143" s="22">
        <f t="shared" ca="1" si="108"/>
        <v>59.070491684911723</v>
      </c>
      <c r="AE143" s="22">
        <f t="shared" ca="1" si="108"/>
        <v>85.931814964379299</v>
      </c>
      <c r="AF143" s="22">
        <f t="shared" ca="1" si="108"/>
        <v>82.78095169973696</v>
      </c>
      <c r="AG143" s="22">
        <f t="shared" ca="1" si="108"/>
        <v>93.525662680392486</v>
      </c>
      <c r="AH143" s="22">
        <f t="shared" ca="1" si="108"/>
        <v>72.197267614892112</v>
      </c>
      <c r="AI143" s="22">
        <f t="shared" ca="1" si="108"/>
        <v>77.756485693096892</v>
      </c>
      <c r="AJ143" s="22">
        <f t="shared" ca="1" si="108"/>
        <v>85.931814964379299</v>
      </c>
      <c r="AK143" s="22">
        <f t="shared" ca="1" si="108"/>
        <v>76.520996738502944</v>
      </c>
      <c r="AL143" s="22">
        <f t="shared" ca="1" si="108"/>
        <v>86.817749488080054</v>
      </c>
      <c r="AM143" s="22">
        <f t="shared" si="108"/>
        <v>75.43865445690632</v>
      </c>
      <c r="AN143" s="22">
        <f ca="1">AVERAGE(OFFSET($A143,0,Fixtures!$D$6,1,3))</f>
        <v>75.927752783009325</v>
      </c>
      <c r="AO143" s="22">
        <f ca="1">AVERAGE(OFFSET($A143,0,Fixtures!$D$6,1,6))</f>
        <v>78.543779056234925</v>
      </c>
      <c r="AP143" s="22">
        <f ca="1">AVERAGE(OFFSET($A143,0,Fixtures!$D$6,1,9))</f>
        <v>80.059248392041312</v>
      </c>
      <c r="AQ143" s="22">
        <f ca="1">AVERAGE(OFFSET($A143,0,Fixtures!$D$6,1,12))</f>
        <v>79.203618485376865</v>
      </c>
      <c r="AR143" s="22">
        <f ca="1">IF(OR(Fixtures!$D$6&lt;=0,Fixtures!$D$6&gt;39),AVERAGE(A143:AM143),AVERAGE(OFFSET($A143,0,Fixtures!$D$6,1,39-Fixtures!$D$6)))</f>
        <v>79.597188998527812</v>
      </c>
    </row>
    <row r="144" spans="1:44" x14ac:dyDescent="0.25">
      <c r="A144" s="30" t="s">
        <v>71</v>
      </c>
      <c r="B144" s="22">
        <f ca="1">MIN(VLOOKUP($A134,$A$2:$AM$12,B$14+1,FALSE),VLOOKUP($A144,$A$2:$AM$12,B$14+1,FALSE))</f>
        <v>83.664224380477393</v>
      </c>
      <c r="C144" s="22">
        <f t="shared" ref="C144:AM144" ca="1" si="109">MIN(VLOOKUP($A134,$A$2:$AM$12,C$14+1,FALSE),VLOOKUP($A144,$A$2:$AM$12,C$14+1,FALSE))</f>
        <v>102.25627424280572</v>
      </c>
      <c r="D144" s="22">
        <f t="shared" ca="1" si="109"/>
        <v>81.873244140516775</v>
      </c>
      <c r="E144" s="22">
        <f t="shared" ca="1" si="109"/>
        <v>70.307848607219427</v>
      </c>
      <c r="F144" s="22">
        <f t="shared" si="109"/>
        <v>82.78095169973696</v>
      </c>
      <c r="G144" s="22">
        <f t="shared" ca="1" si="109"/>
        <v>107.02996549267471</v>
      </c>
      <c r="H144" s="22">
        <f t="shared" ca="1" si="109"/>
        <v>86.817749488080054</v>
      </c>
      <c r="I144" s="22">
        <f t="shared" ca="1" si="109"/>
        <v>61.140100996438569</v>
      </c>
      <c r="J144" s="22">
        <f t="shared" ca="1" si="109"/>
        <v>109.01163198349775</v>
      </c>
      <c r="K144" s="22">
        <f t="shared" ca="1" si="109"/>
        <v>71.032704126610952</v>
      </c>
      <c r="L144" s="22">
        <f t="shared" ca="1" si="109"/>
        <v>59.070491684911723</v>
      </c>
      <c r="M144" s="22">
        <f t="shared" ca="1" si="109"/>
        <v>85.931814964379299</v>
      </c>
      <c r="N144" s="22">
        <f t="shared" ca="1" si="109"/>
        <v>77.756485693096892</v>
      </c>
      <c r="O144" s="22">
        <f t="shared" ca="1" si="109"/>
        <v>111.78710543281636</v>
      </c>
      <c r="P144" s="22">
        <f t="shared" ca="1" si="109"/>
        <v>115.61687379322352</v>
      </c>
      <c r="Q144" s="22">
        <f t="shared" ca="1" si="109"/>
        <v>61.140100996438569</v>
      </c>
      <c r="R144" s="22">
        <f t="shared" ca="1" si="109"/>
        <v>111.78710543281636</v>
      </c>
      <c r="S144" s="22">
        <f t="shared" ca="1" si="109"/>
        <v>107.02996549267471</v>
      </c>
      <c r="T144" s="22">
        <f t="shared" ca="1" si="109"/>
        <v>74.726790106758259</v>
      </c>
      <c r="U144" s="22">
        <f t="shared" ca="1" si="109"/>
        <v>81.759552402451959</v>
      </c>
      <c r="V144" s="22">
        <f t="shared" ca="1" si="109"/>
        <v>71.032704126610952</v>
      </c>
      <c r="W144" s="22">
        <f t="shared" ca="1" si="109"/>
        <v>86.817749488080054</v>
      </c>
      <c r="X144" s="22">
        <f t="shared" ca="1" si="109"/>
        <v>89.191335259225426</v>
      </c>
      <c r="Y144" s="22">
        <f t="shared" ca="1" si="109"/>
        <v>99.928341825219064</v>
      </c>
      <c r="Z144" s="22">
        <f t="shared" ca="1" si="109"/>
        <v>83.664224380477393</v>
      </c>
      <c r="AA144" s="22">
        <f t="shared" ca="1" si="109"/>
        <v>102.25627424280572</v>
      </c>
      <c r="AB144" s="22">
        <f t="shared" ca="1" si="109"/>
        <v>130.81440226882464</v>
      </c>
      <c r="AC144" s="22">
        <f t="shared" ca="1" si="109"/>
        <v>91.462177172304294</v>
      </c>
      <c r="AD144" s="22">
        <f t="shared" ca="1" si="109"/>
        <v>74.726790106758259</v>
      </c>
      <c r="AE144" s="22">
        <f t="shared" ca="1" si="109"/>
        <v>94.595624012637415</v>
      </c>
      <c r="AF144" s="22">
        <f t="shared" ca="1" si="109"/>
        <v>95.035704736007318</v>
      </c>
      <c r="AG144" s="22">
        <f t="shared" ca="1" si="109"/>
        <v>91.462177172304294</v>
      </c>
      <c r="AH144" s="22">
        <f t="shared" ca="1" si="109"/>
        <v>72.197267614892112</v>
      </c>
      <c r="AI144" s="22">
        <f t="shared" ca="1" si="109"/>
        <v>70.307848607219427</v>
      </c>
      <c r="AJ144" s="22">
        <f t="shared" ca="1" si="109"/>
        <v>59.070491684911723</v>
      </c>
      <c r="AK144" s="22">
        <f t="shared" ca="1" si="109"/>
        <v>76.520996738502944</v>
      </c>
      <c r="AL144" s="22">
        <f t="shared" ca="1" si="109"/>
        <v>130.81440226882464</v>
      </c>
      <c r="AM144" s="22">
        <f t="shared" si="109"/>
        <v>81.759552402451959</v>
      </c>
      <c r="AN144" s="22">
        <f ca="1">AVERAGE(OFFSET($A144,0,Fixtures!$D$6,1,3))</f>
        <v>88.119372951800983</v>
      </c>
      <c r="AO144" s="22">
        <f ca="1">AVERAGE(OFFSET($A144,0,Fixtures!$D$6,1,6))</f>
        <v>83.054235374969792</v>
      </c>
      <c r="AP144" s="22">
        <f ca="1">AVERAGE(OFFSET($A144,0,Fixtures!$D$6,1,9))</f>
        <v>84.97014477133979</v>
      </c>
      <c r="AQ144" s="22">
        <f ca="1">AVERAGE(OFFSET($A144,0,Fixtures!$D$6,1,12))</f>
        <v>84.80537197260675</v>
      </c>
      <c r="AR144" s="22">
        <f ca="1">IF(OR(Fixtures!$D$6&lt;=0,Fixtures!$D$6&gt;39),AVERAGE(A144:AM144),AVERAGE(OFFSET($A144,0,Fixtures!$D$6,1,39-Fixtures!$D$6)))</f>
        <v>84.649085534451018</v>
      </c>
    </row>
  </sheetData>
  <sortState ref="AT3:AT20">
    <sortCondition ref="AT3"/>
  </sortState>
  <conditionalFormatting sqref="AP15">
    <cfRule type="cellIs" dxfId="109" priority="87" operator="between">
      <formula>79.99999999999</formula>
      <formula>82</formula>
    </cfRule>
    <cfRule type="cellIs" dxfId="108" priority="88" operator="lessThan">
      <formula>80</formula>
    </cfRule>
  </conditionalFormatting>
  <conditionalFormatting sqref="AQ15">
    <cfRule type="cellIs" dxfId="107" priority="85" operator="between">
      <formula>79.99999999999</formula>
      <formula>82</formula>
    </cfRule>
    <cfRule type="cellIs" dxfId="106" priority="86" operator="lessThan">
      <formula>80</formula>
    </cfRule>
  </conditionalFormatting>
  <conditionalFormatting sqref="AP16:AP24">
    <cfRule type="cellIs" dxfId="105" priority="83" operator="between">
      <formula>79.99999999999</formula>
      <formula>82</formula>
    </cfRule>
    <cfRule type="cellIs" dxfId="104" priority="84" operator="lessThan">
      <formula>80</formula>
    </cfRule>
  </conditionalFormatting>
  <conditionalFormatting sqref="AQ16:AQ24">
    <cfRule type="cellIs" dxfId="103" priority="81" operator="between">
      <formula>79.99999999999</formula>
      <formula>82</formula>
    </cfRule>
    <cfRule type="cellIs" dxfId="102" priority="82" operator="lessThan">
      <formula>80</formula>
    </cfRule>
  </conditionalFormatting>
  <conditionalFormatting sqref="AP27">
    <cfRule type="cellIs" dxfId="101" priority="79" operator="between">
      <formula>79.99999999999</formula>
      <formula>82</formula>
    </cfRule>
    <cfRule type="cellIs" dxfId="100" priority="80" operator="lessThan">
      <formula>80</formula>
    </cfRule>
  </conditionalFormatting>
  <conditionalFormatting sqref="AQ27">
    <cfRule type="cellIs" dxfId="99" priority="77" operator="between">
      <formula>79.99999999999</formula>
      <formula>82</formula>
    </cfRule>
    <cfRule type="cellIs" dxfId="98" priority="78" operator="lessThan">
      <formula>80</formula>
    </cfRule>
  </conditionalFormatting>
  <conditionalFormatting sqref="AP28:AP36">
    <cfRule type="cellIs" dxfId="97" priority="75" operator="between">
      <formula>79.99999999999</formula>
      <formula>82</formula>
    </cfRule>
    <cfRule type="cellIs" dxfId="96" priority="76" operator="lessThan">
      <formula>80</formula>
    </cfRule>
  </conditionalFormatting>
  <conditionalFormatting sqref="AQ28:AQ36">
    <cfRule type="cellIs" dxfId="95" priority="73" operator="between">
      <formula>79.99999999999</formula>
      <formula>82</formula>
    </cfRule>
    <cfRule type="cellIs" dxfId="94" priority="74" operator="lessThan">
      <formula>80</formula>
    </cfRule>
  </conditionalFormatting>
  <conditionalFormatting sqref="AP39">
    <cfRule type="cellIs" dxfId="93" priority="71" operator="between">
      <formula>79.99999999999</formula>
      <formula>82</formula>
    </cfRule>
    <cfRule type="cellIs" dxfId="92" priority="72" operator="lessThan">
      <formula>80</formula>
    </cfRule>
  </conditionalFormatting>
  <conditionalFormatting sqref="AQ39">
    <cfRule type="cellIs" dxfId="91" priority="69" operator="between">
      <formula>79.99999999999</formula>
      <formula>82</formula>
    </cfRule>
    <cfRule type="cellIs" dxfId="90" priority="70" operator="lessThan">
      <formula>80</formula>
    </cfRule>
  </conditionalFormatting>
  <conditionalFormatting sqref="AP40:AP48">
    <cfRule type="cellIs" dxfId="89" priority="67" operator="between">
      <formula>79.99999999999</formula>
      <formula>82</formula>
    </cfRule>
    <cfRule type="cellIs" dxfId="88" priority="68" operator="lessThan">
      <formula>80</formula>
    </cfRule>
  </conditionalFormatting>
  <conditionalFormatting sqref="AQ40:AQ48">
    <cfRule type="cellIs" dxfId="87" priority="65" operator="between">
      <formula>79.99999999999</formula>
      <formula>82</formula>
    </cfRule>
    <cfRule type="cellIs" dxfId="86" priority="66" operator="lessThan">
      <formula>80</formula>
    </cfRule>
  </conditionalFormatting>
  <conditionalFormatting sqref="AP51">
    <cfRule type="cellIs" dxfId="85" priority="63" operator="between">
      <formula>79.99999999999</formula>
      <formula>82</formula>
    </cfRule>
    <cfRule type="cellIs" dxfId="84" priority="64" operator="lessThan">
      <formula>80</formula>
    </cfRule>
  </conditionalFormatting>
  <conditionalFormatting sqref="AQ51">
    <cfRule type="cellIs" dxfId="83" priority="61" operator="between">
      <formula>79.99999999999</formula>
      <formula>82</formula>
    </cfRule>
    <cfRule type="cellIs" dxfId="82" priority="62" operator="lessThan">
      <formula>80</formula>
    </cfRule>
  </conditionalFormatting>
  <conditionalFormatting sqref="AP52:AP60">
    <cfRule type="cellIs" dxfId="81" priority="59" operator="between">
      <formula>79.99999999999</formula>
      <formula>82</formula>
    </cfRule>
    <cfRule type="cellIs" dxfId="80" priority="60" operator="lessThan">
      <formula>80</formula>
    </cfRule>
  </conditionalFormatting>
  <conditionalFormatting sqref="AQ52:AQ60">
    <cfRule type="cellIs" dxfId="79" priority="57" operator="between">
      <formula>79.99999999999</formula>
      <formula>82</formula>
    </cfRule>
    <cfRule type="cellIs" dxfId="78" priority="58" operator="lessThan">
      <formula>80</formula>
    </cfRule>
  </conditionalFormatting>
  <conditionalFormatting sqref="AP63">
    <cfRule type="cellIs" dxfId="77" priority="55" operator="between">
      <formula>79.99999999999</formula>
      <formula>82</formula>
    </cfRule>
    <cfRule type="cellIs" dxfId="76" priority="56" operator="lessThan">
      <formula>80</formula>
    </cfRule>
  </conditionalFormatting>
  <conditionalFormatting sqref="AQ63">
    <cfRule type="cellIs" dxfId="75" priority="53" operator="between">
      <formula>79.99999999999</formula>
      <formula>82</formula>
    </cfRule>
    <cfRule type="cellIs" dxfId="74" priority="54" operator="lessThan">
      <formula>80</formula>
    </cfRule>
  </conditionalFormatting>
  <conditionalFormatting sqref="AP64:AP72">
    <cfRule type="cellIs" dxfId="73" priority="51" operator="between">
      <formula>79.99999999999</formula>
      <formula>82</formula>
    </cfRule>
    <cfRule type="cellIs" dxfId="72" priority="52" operator="lessThan">
      <formula>80</formula>
    </cfRule>
  </conditionalFormatting>
  <conditionalFormatting sqref="AQ64:AQ72">
    <cfRule type="cellIs" dxfId="71" priority="49" operator="between">
      <formula>79.99999999999</formula>
      <formula>82</formula>
    </cfRule>
    <cfRule type="cellIs" dxfId="70" priority="50" operator="lessThan">
      <formula>80</formula>
    </cfRule>
  </conditionalFormatting>
  <conditionalFormatting sqref="AP75">
    <cfRule type="cellIs" dxfId="69" priority="47" operator="between">
      <formula>79.99999999999</formula>
      <formula>82</formula>
    </cfRule>
    <cfRule type="cellIs" dxfId="68" priority="48" operator="lessThan">
      <formula>80</formula>
    </cfRule>
  </conditionalFormatting>
  <conditionalFormatting sqref="AQ75">
    <cfRule type="cellIs" dxfId="67" priority="45" operator="between">
      <formula>79.99999999999</formula>
      <formula>82</formula>
    </cfRule>
    <cfRule type="cellIs" dxfId="66" priority="46" operator="lessThan">
      <formula>80</formula>
    </cfRule>
  </conditionalFormatting>
  <conditionalFormatting sqref="AP76:AP84">
    <cfRule type="cellIs" dxfId="65" priority="43" operator="between">
      <formula>79.99999999999</formula>
      <formula>82</formula>
    </cfRule>
    <cfRule type="cellIs" dxfId="64" priority="44" operator="lessThan">
      <formula>80</formula>
    </cfRule>
  </conditionalFormatting>
  <conditionalFormatting sqref="AQ76:AQ84">
    <cfRule type="cellIs" dxfId="63" priority="41" operator="between">
      <formula>79.99999999999</formula>
      <formula>82</formula>
    </cfRule>
    <cfRule type="cellIs" dxfId="62" priority="42" operator="lessThan">
      <formula>80</formula>
    </cfRule>
  </conditionalFormatting>
  <conditionalFormatting sqref="AP87">
    <cfRule type="cellIs" dxfId="61" priority="39" operator="between">
      <formula>79.99999999999</formula>
      <formula>82</formula>
    </cfRule>
    <cfRule type="cellIs" dxfId="60" priority="40" operator="lessThan">
      <formula>80</formula>
    </cfRule>
  </conditionalFormatting>
  <conditionalFormatting sqref="AQ87">
    <cfRule type="cellIs" dxfId="59" priority="37" operator="between">
      <formula>79.99999999999</formula>
      <formula>82</formula>
    </cfRule>
    <cfRule type="cellIs" dxfId="58" priority="38" operator="lessThan">
      <formula>80</formula>
    </cfRule>
  </conditionalFormatting>
  <conditionalFormatting sqref="AP88:AP96">
    <cfRule type="cellIs" dxfId="57" priority="35" operator="between">
      <formula>79.99999999999</formula>
      <formula>82</formula>
    </cfRule>
    <cfRule type="cellIs" dxfId="56" priority="36" operator="lessThan">
      <formula>80</formula>
    </cfRule>
  </conditionalFormatting>
  <conditionalFormatting sqref="AQ88:AQ96">
    <cfRule type="cellIs" dxfId="55" priority="33" operator="between">
      <formula>79.99999999999</formula>
      <formula>82</formula>
    </cfRule>
    <cfRule type="cellIs" dxfId="54" priority="34" operator="lessThan">
      <formula>80</formula>
    </cfRule>
  </conditionalFormatting>
  <conditionalFormatting sqref="AP99">
    <cfRule type="cellIs" dxfId="53" priority="31" operator="between">
      <formula>79.99999999999</formula>
      <formula>82</formula>
    </cfRule>
    <cfRule type="cellIs" dxfId="52" priority="32" operator="lessThan">
      <formula>80</formula>
    </cfRule>
  </conditionalFormatting>
  <conditionalFormatting sqref="AQ99">
    <cfRule type="cellIs" dxfId="51" priority="29" operator="between">
      <formula>79.99999999999</formula>
      <formula>82</formula>
    </cfRule>
    <cfRule type="cellIs" dxfId="50" priority="30" operator="lessThan">
      <formula>80</formula>
    </cfRule>
  </conditionalFormatting>
  <conditionalFormatting sqref="AP100:AP108">
    <cfRule type="cellIs" dxfId="49" priority="27" operator="between">
      <formula>79.99999999999</formula>
      <formula>82</formula>
    </cfRule>
    <cfRule type="cellIs" dxfId="48" priority="28" operator="lessThan">
      <formula>80</formula>
    </cfRule>
  </conditionalFormatting>
  <conditionalFormatting sqref="AQ100:AQ108">
    <cfRule type="cellIs" dxfId="47" priority="25" operator="between">
      <formula>79.99999999999</formula>
      <formula>82</formula>
    </cfRule>
    <cfRule type="cellIs" dxfId="46" priority="26" operator="lessThan">
      <formula>80</formula>
    </cfRule>
  </conditionalFormatting>
  <conditionalFormatting sqref="AP111">
    <cfRule type="cellIs" dxfId="45" priority="23" operator="between">
      <formula>79.99999999999</formula>
      <formula>82</formula>
    </cfRule>
    <cfRule type="cellIs" dxfId="44" priority="24" operator="lessThan">
      <formula>80</formula>
    </cfRule>
  </conditionalFormatting>
  <conditionalFormatting sqref="AQ111">
    <cfRule type="cellIs" dxfId="43" priority="21" operator="between">
      <formula>79.99999999999</formula>
      <formula>82</formula>
    </cfRule>
    <cfRule type="cellIs" dxfId="42" priority="22" operator="lessThan">
      <formula>80</formula>
    </cfRule>
  </conditionalFormatting>
  <conditionalFormatting sqref="AP112:AP120">
    <cfRule type="cellIs" dxfId="41" priority="19" operator="between">
      <formula>79.99999999999</formula>
      <formula>82</formula>
    </cfRule>
    <cfRule type="cellIs" dxfId="40" priority="20" operator="lessThan">
      <formula>80</formula>
    </cfRule>
  </conditionalFormatting>
  <conditionalFormatting sqref="AQ112:AQ120">
    <cfRule type="cellIs" dxfId="39" priority="17" operator="between">
      <formula>79.99999999999</formula>
      <formula>82</formula>
    </cfRule>
    <cfRule type="cellIs" dxfId="38" priority="18" operator="lessThan">
      <formula>80</formula>
    </cfRule>
  </conditionalFormatting>
  <conditionalFormatting sqref="AP123">
    <cfRule type="cellIs" dxfId="37" priority="15" operator="between">
      <formula>79.99999999999</formula>
      <formula>82</formula>
    </cfRule>
    <cfRule type="cellIs" dxfId="36" priority="16" operator="lessThan">
      <formula>80</formula>
    </cfRule>
  </conditionalFormatting>
  <conditionalFormatting sqref="AQ123">
    <cfRule type="cellIs" dxfId="35" priority="13" operator="between">
      <formula>79.99999999999</formula>
      <formula>82</formula>
    </cfRule>
    <cfRule type="cellIs" dxfId="34" priority="14" operator="lessThan">
      <formula>80</formula>
    </cfRule>
  </conditionalFormatting>
  <conditionalFormatting sqref="AP124:AP132">
    <cfRule type="cellIs" dxfId="33" priority="11" operator="between">
      <formula>79.99999999999</formula>
      <formula>82</formula>
    </cfRule>
    <cfRule type="cellIs" dxfId="32" priority="12" operator="lessThan">
      <formula>80</formula>
    </cfRule>
  </conditionalFormatting>
  <conditionalFormatting sqref="AQ124:AQ132">
    <cfRule type="cellIs" dxfId="31" priority="9" operator="between">
      <formula>79.99999999999</formula>
      <formula>82</formula>
    </cfRule>
    <cfRule type="cellIs" dxfId="30" priority="10" operator="lessThan">
      <formula>80</formula>
    </cfRule>
  </conditionalFormatting>
  <conditionalFormatting sqref="AP135">
    <cfRule type="cellIs" dxfId="29" priority="7" operator="between">
      <formula>79.99999999999</formula>
      <formula>82</formula>
    </cfRule>
    <cfRule type="cellIs" dxfId="28" priority="8" operator="lessThan">
      <formula>80</formula>
    </cfRule>
  </conditionalFormatting>
  <conditionalFormatting sqref="AQ135">
    <cfRule type="cellIs" dxfId="27" priority="5" operator="between">
      <formula>79.99999999999</formula>
      <formula>82</formula>
    </cfRule>
    <cfRule type="cellIs" dxfId="26" priority="6" operator="lessThan">
      <formula>80</formula>
    </cfRule>
  </conditionalFormatting>
  <conditionalFormatting sqref="AP136:AP144">
    <cfRule type="cellIs" dxfId="25" priority="3" operator="between">
      <formula>79.99999999999</formula>
      <formula>82</formula>
    </cfRule>
    <cfRule type="cellIs" dxfId="24" priority="4" operator="lessThan">
      <formula>80</formula>
    </cfRule>
  </conditionalFormatting>
  <conditionalFormatting sqref="AQ136:AQ144">
    <cfRule type="cellIs" dxfId="23" priority="1" operator="between">
      <formula>79.99999999999</formula>
      <formula>82</formula>
    </cfRule>
    <cfRule type="cellIs" dxfId="22" priority="2" operator="lessThan">
      <formula>80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C1D4-D2ED-4D22-9605-B494282E184C}">
  <dimension ref="A1:AR144"/>
  <sheetViews>
    <sheetView workbookViewId="0">
      <pane xSplit="1" topLeftCell="B1" activePane="topRight" state="frozen"/>
      <selection pane="topRight" activeCell="V24" sqref="V24"/>
    </sheetView>
  </sheetViews>
  <sheetFormatPr defaultColWidth="9.109375" defaultRowHeight="12" x14ac:dyDescent="0.25"/>
  <cols>
    <col min="1" max="1" width="5" style="21" bestFit="1" customWidth="1"/>
    <col min="2" max="10" width="5.6640625" style="21" hidden="1" customWidth="1"/>
    <col min="11" max="22" width="5.6640625" style="21" customWidth="1"/>
    <col min="23" max="39" width="5.6640625" style="21" hidden="1" customWidth="1"/>
    <col min="40" max="42" width="7.88671875" style="21" bestFit="1" customWidth="1"/>
    <col min="43" max="43" width="7.88671875" style="21" customWidth="1"/>
    <col min="44" max="44" width="5.6640625" style="21" bestFit="1" customWidth="1"/>
    <col min="45" max="16384" width="9.109375" style="21"/>
  </cols>
  <sheetData>
    <row r="1" spans="1:44" x14ac:dyDescent="0.25">
      <c r="A1" s="30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31" t="s">
        <v>56</v>
      </c>
      <c r="AO1" s="31" t="s">
        <v>57</v>
      </c>
      <c r="AP1" s="31" t="s">
        <v>58</v>
      </c>
      <c r="AQ1" s="31" t="s">
        <v>82</v>
      </c>
      <c r="AR1" s="31" t="s">
        <v>59</v>
      </c>
    </row>
    <row r="2" spans="1:44" x14ac:dyDescent="0.25">
      <c r="A2" s="30" t="s">
        <v>111</v>
      </c>
      <c r="B2" s="9">
        <f ca="1">VLOOKUP($A2,'Proj GC'!$A$24:$AM$43,B$1+1,FALSE)</f>
        <v>2.351433997561716</v>
      </c>
      <c r="C2" s="9">
        <f ca="1">VLOOKUP($A2,'Proj GC'!$A$24:$AM$43,C$1+1,FALSE)</f>
        <v>1.2536263845061821</v>
      </c>
      <c r="D2" s="9">
        <f ca="1">VLOOKUP($A2,'Proj GC'!$A$24:$AM$43,D$1+1,FALSE)</f>
        <v>1.717940441236381</v>
      </c>
      <c r="E2" s="9">
        <f ca="1">VLOOKUP($A2,'Proj GC'!$A$24:$AM$43,E$1+1,FALSE)</f>
        <v>1.6118932593568522</v>
      </c>
      <c r="F2" s="9">
        <f ca="1">VLOOKUP($A2,'Proj GC'!$A$24:$AM$43,F$1+1,FALSE)</f>
        <v>1.4449465257119023</v>
      </c>
      <c r="G2" s="9">
        <f>VLOOKUP($A2,'Proj GC'!$A$24:$AM$43,G$1+1,FALSE)</f>
        <v>2.1824311028816217</v>
      </c>
      <c r="H2" s="9">
        <f ca="1">VLOOKUP($A2,'Proj GC'!$A$24:$AM$43,H$1+1,FALSE)</f>
        <v>1.3722915835724991</v>
      </c>
      <c r="I2" s="9">
        <f ca="1">VLOOKUP($A2,'Proj GC'!$A$24:$AM$43,I$1+1,FALSE)</f>
        <v>1.8535911031036809</v>
      </c>
      <c r="J2" s="9">
        <f ca="1">VLOOKUP($A2,'Proj GC'!$A$24:$AM$43,J$1+1,FALSE)</f>
        <v>1.476554784337984</v>
      </c>
      <c r="K2" s="9">
        <f>VLOOKUP($A2,'Proj GC'!$A$24:$AM$43,K$1+1,FALSE)</f>
        <v>4.0303795667443865</v>
      </c>
      <c r="L2" s="9">
        <f ca="1">VLOOKUP($A2,'Proj GC'!$A$24:$AM$43,L$1+1,FALSE)</f>
        <v>2.2204319184209043</v>
      </c>
      <c r="M2" s="9">
        <f ca="1">VLOOKUP($A2,'Proj GC'!$A$24:$AM$43,M$1+1,FALSE)</f>
        <v>2.4939122805751879</v>
      </c>
      <c r="N2" s="9">
        <f ca="1">VLOOKUP($A2,'Proj GC'!$A$24:$AM$43,N$1+1,FALSE)</f>
        <v>1.0425103173598058</v>
      </c>
      <c r="O2" s="9">
        <f ca="1">VLOOKUP($A2,'Proj GC'!$A$24:$AM$43,O$1+1,FALSE)</f>
        <v>2.821730371967953</v>
      </c>
      <c r="P2" s="9">
        <f ca="1">VLOOKUP($A2,'Proj GC'!$A$24:$AM$43,P$1+1,FALSE)</f>
        <v>2.9935728797583012</v>
      </c>
      <c r="Q2" s="9">
        <f ca="1">VLOOKUP($A2,'Proj GC'!$A$24:$AM$43,Q$1+1,FALSE)</f>
        <v>1.8631310797943288</v>
      </c>
      <c r="R2" s="9">
        <f>VLOOKUP($A2,'Proj GC'!$A$24:$AM$43,R$1+1,FALSE)</f>
        <v>1.9888593023606753</v>
      </c>
      <c r="S2" s="9">
        <f ca="1">VLOOKUP($A2,'Proj GC'!$A$24:$AM$43,S$1+1,FALSE)</f>
        <v>1.6141775805579237</v>
      </c>
      <c r="T2" s="9">
        <f ca="1">VLOOKUP($A2,'Proj GC'!$A$24:$AM$43,T$1+1,FALSE)</f>
        <v>1.2408337136479186</v>
      </c>
      <c r="U2" s="9">
        <f ca="1">VLOOKUP($A2,'Proj GC'!$A$24:$AM$43,U$1+1,FALSE)</f>
        <v>2.0173940970304476</v>
      </c>
      <c r="V2" s="9">
        <f ca="1">VLOOKUP($A2,'Proj GC'!$A$24:$AM$43,V$1+1,FALSE)</f>
        <v>2.0499664396576844</v>
      </c>
      <c r="W2" s="9">
        <f>VLOOKUP($A2,'Proj GC'!$A$24:$AM$43,W$1+1,FALSE)</f>
        <v>2.6980226851759936</v>
      </c>
      <c r="X2" s="9">
        <f ca="1">VLOOKUP($A2,'Proj GC'!$A$24:$AM$43,X$1+1,FALSE)</f>
        <v>2.2057176408011863</v>
      </c>
      <c r="Y2" s="9">
        <f ca="1">VLOOKUP($A2,'Proj GC'!$A$24:$AM$43,Y$1+1,FALSE)</f>
        <v>1.3504869575162499</v>
      </c>
      <c r="Z2" s="9">
        <f ca="1">VLOOKUP($A2,'Proj GC'!$A$24:$AM$43,Z$1+1,FALSE)</f>
        <v>1.872701142287013</v>
      </c>
      <c r="AA2" s="9">
        <f ca="1">VLOOKUP($A2,'Proj GC'!$A$24:$AM$43,AA$1+1,FALSE)</f>
        <v>1.5741004446487521</v>
      </c>
      <c r="AB2" s="9">
        <f ca="1">VLOOKUP($A2,'Proj GC'!$A$24:$AM$43,AB$1+1,FALSE)</f>
        <v>2.4113023116976389</v>
      </c>
      <c r="AC2" s="9">
        <f>VLOOKUP($A2,'Proj GC'!$A$24:$AM$43,AC$1+1,FALSE)</f>
        <v>1.3313851528199561</v>
      </c>
      <c r="AD2" s="9">
        <f ca="1">VLOOKUP($A2,'Proj GC'!$A$24:$AM$43,AD$1+1,FALSE)</f>
        <v>2.7831958105569603</v>
      </c>
      <c r="AE2" s="9">
        <f ca="1">VLOOKUP($A2,'Proj GC'!$A$24:$AM$43,AE$1+1,FALSE)</f>
        <v>2.0039620104167142</v>
      </c>
      <c r="AF2" s="9">
        <f ca="1">VLOOKUP($A2,'Proj GC'!$A$24:$AM$43,AF$1+1,FALSE)</f>
        <v>1.5573302271671177</v>
      </c>
      <c r="AG2" s="9">
        <f ca="1">VLOOKUP($A2,'Proj GC'!$A$24:$AM$43,AG$1+1,FALSE)</f>
        <v>1.6694784688147952</v>
      </c>
      <c r="AH2" s="9">
        <f ca="1">VLOOKUP($A2,'Proj GC'!$A$24:$AM$43,AH$1+1,FALSE)</f>
        <v>3.3169415077645619</v>
      </c>
      <c r="AI2" s="9">
        <f ca="1">VLOOKUP($A2,'Proj GC'!$A$24:$AM$43,AI$1+1,FALSE)</f>
        <v>1.8889269432182167</v>
      </c>
      <c r="AJ2" s="9">
        <f ca="1">VLOOKUP($A2,'Proj GC'!$A$24:$AM$43,AJ$1+1,FALSE)</f>
        <v>1.079035983536405</v>
      </c>
      <c r="AK2" s="9">
        <f ca="1">VLOOKUP($A2,'Proj GC'!$A$24:$AM$43,AK$1+1,FALSE)</f>
        <v>2.5663060912296554</v>
      </c>
      <c r="AL2" s="9">
        <f>VLOOKUP($A2,'Proj GC'!$A$24:$AM$43,AL$1+1,FALSE)</f>
        <v>1.4609662754827384</v>
      </c>
      <c r="AM2" s="9">
        <f ca="1">VLOOKUP($A2,'Proj GC'!$A$24:$AM$43,AM$1+1,FALSE)</f>
        <v>2.1585003655696324</v>
      </c>
      <c r="AN2" s="9">
        <f ca="1">AVERAGE(OFFSET($A2,0,Fixtures!$D$6,1,3))</f>
        <v>2.1148293493802641</v>
      </c>
      <c r="AO2" s="9">
        <f ca="1">AVERAGE(OFFSET($A2,0,Fixtures!$D$6,1,6))</f>
        <v>2.2033058279897273</v>
      </c>
      <c r="AP2" s="9">
        <f ca="1">AVERAGE(OFFSET($A2,0,Fixtures!$D$6,1,9))</f>
        <v>2.0362381464652404</v>
      </c>
      <c r="AQ2" s="9">
        <f ca="1">AVERAGE(OFFSET($A2,0,Fixtures!$D$6,1,12))</f>
        <v>2.0668982384272323</v>
      </c>
      <c r="AR2" s="9">
        <f ca="1">IF(OR(Fixtures!$D$6&lt;=0,Fixtures!$D$6&gt;39),AVERAGE(A2:AM2),AVERAGE(OFFSET($A2,0,Fixtures!$D$6,1,39-Fixtures!$D$6)))</f>
        <v>2.0484643683756798</v>
      </c>
    </row>
    <row r="3" spans="1:44" x14ac:dyDescent="0.25">
      <c r="A3" s="30" t="s">
        <v>121</v>
      </c>
      <c r="B3" s="9">
        <f ca="1">VLOOKUP($A3,'Proj GC'!$A$24:$AM$43,B$1+1,FALSE)</f>
        <v>1.5151887798674555</v>
      </c>
      <c r="C3" s="9">
        <f ca="1">VLOOKUP($A3,'Proj GC'!$A$24:$AM$43,C$1+1,FALSE)</f>
        <v>1.0852449536210242</v>
      </c>
      <c r="D3" s="9">
        <f ca="1">VLOOKUP($A3,'Proj GC'!$A$24:$AM$43,D$1+1,FALSE)</f>
        <v>1.2123480297553624</v>
      </c>
      <c r="E3" s="9">
        <f ca="1">VLOOKUP($A3,'Proj GC'!$A$24:$AM$43,E$1+1,FALSE)</f>
        <v>3.0270664056800713</v>
      </c>
      <c r="F3" s="9">
        <f ca="1">VLOOKUP($A3,'Proj GC'!$A$24:$AM$43,F$1+1,FALSE)</f>
        <v>1.0306765610131612</v>
      </c>
      <c r="G3" s="9">
        <f ca="1">VLOOKUP($A3,'Proj GC'!$A$24:$AM$43,G$1+1,FALSE)</f>
        <v>1.1696521221239795</v>
      </c>
      <c r="H3" s="9">
        <f ca="1">VLOOKUP($A3,'Proj GC'!$A$24:$AM$43,H$1+1,FALSE)</f>
        <v>2.2483599242219996</v>
      </c>
      <c r="I3" s="9">
        <f ca="1">VLOOKUP($A3,'Proj GC'!$A$24:$AM$43,I$1+1,FALSE)</f>
        <v>1.1822476013124594</v>
      </c>
      <c r="J3" s="9">
        <f ca="1">VLOOKUP($A3,'Proj GC'!$A$24:$AM$43,J$1+1,FALSE)</f>
        <v>1.6189171825678454</v>
      </c>
      <c r="K3" s="9">
        <f ca="1">VLOOKUP($A3,'Proj GC'!$A$24:$AM$43,K$1+1,FALSE)</f>
        <v>1.2902804092038662</v>
      </c>
      <c r="L3" s="9">
        <f ca="1">VLOOKUP($A3,'Proj GC'!$A$24:$AM$43,L$1+1,FALSE)</f>
        <v>0.9319435024460756</v>
      </c>
      <c r="M3" s="9">
        <f ca="1">VLOOKUP($A3,'Proj GC'!$A$24:$AM$43,M$1+1,FALSE)</f>
        <v>2.1192954840655198</v>
      </c>
      <c r="N3" s="9">
        <f ca="1">VLOOKUP($A3,'Proj GC'!$A$24:$AM$43,N$1+1,FALSE)</f>
        <v>1.3993276334465738</v>
      </c>
      <c r="O3" s="9">
        <f ca="1">VLOOKUP($A3,'Proj GC'!$A$24:$AM$43,O$1+1,FALSE)</f>
        <v>2.491229930453025</v>
      </c>
      <c r="P3" s="9">
        <f ca="1">VLOOKUP($A3,'Proj GC'!$A$24:$AM$43,P$1+1,FALSE)</f>
        <v>1.6391418636485096</v>
      </c>
      <c r="Q3" s="9">
        <f ca="1">VLOOKUP($A3,'Proj GC'!$A$24:$AM$43,Q$1+1,FALSE)</f>
        <v>1.2538824456272313</v>
      </c>
      <c r="R3" s="9">
        <f ca="1">VLOOKUP($A3,'Proj GC'!$A$24:$AM$43,R$1+1,FALSE)</f>
        <v>1.2106323620736876</v>
      </c>
      <c r="S3" s="9">
        <f ca="1">VLOOKUP($A3,'Proj GC'!$A$24:$AM$43,S$1+1,FALSE)</f>
        <v>0.99995328042464726</v>
      </c>
      <c r="T3" s="9">
        <f ca="1">VLOOKUP($A3,'Proj GC'!$A$24:$AM$43,T$1+1,FALSE)</f>
        <v>1.7660735772692298</v>
      </c>
      <c r="U3" s="9">
        <f ca="1">VLOOKUP($A3,'Proj GC'!$A$24:$AM$43,U$1+1,FALSE)</f>
        <v>0.94155159606422889</v>
      </c>
      <c r="V3" s="9">
        <f ca="1">VLOOKUP($A3,'Proj GC'!$A$24:$AM$43,V$1+1,FALSE)</f>
        <v>1.5051004451403465</v>
      </c>
      <c r="W3" s="9">
        <f ca="1">VLOOKUP($A3,'Proj GC'!$A$24:$AM$43,W$1+1,FALSE)</f>
        <v>1.9274559199218251</v>
      </c>
      <c r="X3" s="9">
        <f ca="1">VLOOKUP($A3,'Proj GC'!$A$24:$AM$43,X$1+1,FALSE)</f>
        <v>1.0837379486611196</v>
      </c>
      <c r="Y3" s="9">
        <f ca="1">VLOOKUP($A3,'Proj GC'!$A$24:$AM$43,Y$1+1,FALSE)</f>
        <v>1.406515347207058</v>
      </c>
      <c r="Z3" s="9">
        <f ca="1">VLOOKUP($A3,'Proj GC'!$A$24:$AM$43,Z$1+1,FALSE)</f>
        <v>1.6211683875079503</v>
      </c>
      <c r="AA3" s="9">
        <f ca="1">VLOOKUP($A3,'Proj GC'!$A$24:$AM$43,AA$1+1,FALSE)</f>
        <v>1.0142999270187099</v>
      </c>
      <c r="AB3" s="9">
        <f ca="1">VLOOKUP($A3,'Proj GC'!$A$24:$AM$43,AB$1+1,FALSE)</f>
        <v>1.4937573695232385</v>
      </c>
      <c r="AC3" s="9">
        <f ca="1">VLOOKUP($A3,'Proj GC'!$A$24:$AM$43,AC$1+1,FALSE)</f>
        <v>0.81042331676007173</v>
      </c>
      <c r="AD3" s="9">
        <f ca="1">VLOOKUP($A3,'Proj GC'!$A$24:$AM$43,AD$1+1,FALSE)</f>
        <v>1.8730836533443824</v>
      </c>
      <c r="AE3" s="9">
        <f ca="1">VLOOKUP($A3,'Proj GC'!$A$24:$AM$43,AE$1+1,FALSE)</f>
        <v>1.09727678475644</v>
      </c>
      <c r="AF3" s="9">
        <f ca="1">VLOOKUP($A3,'Proj GC'!$A$24:$AM$43,AF$1+1,FALSE)</f>
        <v>2.0903536252720425</v>
      </c>
      <c r="AG3" s="9">
        <f ca="1">VLOOKUP($A3,'Proj GC'!$A$24:$AM$43,AG$1+1,FALSE)</f>
        <v>1.4187019356141082</v>
      </c>
      <c r="AH3" s="9">
        <f ca="1">VLOOKUP($A3,'Proj GC'!$A$24:$AM$43,AH$1+1,FALSE)</f>
        <v>1.3921625159996933</v>
      </c>
      <c r="AI3" s="9">
        <f ca="1">VLOOKUP($A3,'Proj GC'!$A$24:$AM$43,AI$1+1,FALSE)</f>
        <v>1.6676828460057436</v>
      </c>
      <c r="AJ3" s="9">
        <f ca="1">VLOOKUP($A3,'Proj GC'!$A$24:$AM$43,AJ$1+1,FALSE)</f>
        <v>2.0263832963643451</v>
      </c>
      <c r="AK3" s="9">
        <f ca="1">VLOOKUP($A3,'Proj GC'!$A$24:$AM$43,AK$1+1,FALSE)</f>
        <v>1.8110384148197389</v>
      </c>
      <c r="AL3" s="9">
        <f ca="1">VLOOKUP($A3,'Proj GC'!$A$24:$AM$43,AL$1+1,FALSE)</f>
        <v>0.78299026357059764</v>
      </c>
      <c r="AM3" s="9">
        <f ca="1">VLOOKUP($A3,'Proj GC'!$A$24:$AM$43,AM$1+1,FALSE)</f>
        <v>1.5396526405258335</v>
      </c>
      <c r="AN3" s="9">
        <f ca="1">AVERAGE(OFFSET($A3,0,Fixtures!$D$6,1,3))</f>
        <v>1.686904687790955</v>
      </c>
      <c r="AO3" s="9">
        <f ca="1">AVERAGE(OFFSET($A3,0,Fixtures!$D$6,1,6))</f>
        <v>1.5898768934987351</v>
      </c>
      <c r="AP3" s="9">
        <f ca="1">AVERAGE(OFFSET($A3,0,Fixtures!$D$6,1,9))</f>
        <v>1.5732970373052326</v>
      </c>
      <c r="AQ3" s="9">
        <f ca="1">AVERAGE(OFFSET($A3,0,Fixtures!$D$6,1,12))</f>
        <v>1.5813422964635515</v>
      </c>
      <c r="AR3" s="9">
        <f ca="1">IF(OR(Fixtures!$D$6&lt;=0,Fixtures!$D$6&gt;39),AVERAGE(A3:AM3),AVERAGE(OFFSET($A3,0,Fixtures!$D$6,1,39-Fixtures!$D$6)))</f>
        <v>1.5699325976272926</v>
      </c>
    </row>
    <row r="4" spans="1:44" x14ac:dyDescent="0.25">
      <c r="A4" s="30" t="s">
        <v>73</v>
      </c>
      <c r="B4" s="9">
        <f ca="1">VLOOKUP($A4,'Proj GC'!$A$24:$AM$43,B$1+1,FALSE)</f>
        <v>1.1217388238265693</v>
      </c>
      <c r="C4" s="9">
        <f ca="1">VLOOKUP($A4,'Proj GC'!$A$24:$AM$43,C$1+1,FALSE)</f>
        <v>1.8160871030645374</v>
      </c>
      <c r="D4" s="9">
        <f ca="1">VLOOKUP($A4,'Proj GC'!$A$24:$AM$43,D$1+1,FALSE)</f>
        <v>2.2731790174439426</v>
      </c>
      <c r="E4" s="9">
        <f ca="1">VLOOKUP($A4,'Proj GC'!$A$24:$AM$43,E$1+1,FALSE)</f>
        <v>2.3449403716126556</v>
      </c>
      <c r="F4" s="9">
        <f ca="1">VLOOKUP($A4,'Proj GC'!$A$24:$AM$43,F$1+1,FALSE)</f>
        <v>1.4474252517199249</v>
      </c>
      <c r="G4" s="9">
        <f ca="1">VLOOKUP($A4,'Proj GC'!$A$24:$AM$43,G$1+1,FALSE)</f>
        <v>2.0316070171617544</v>
      </c>
      <c r="H4" s="9">
        <f ca="1">VLOOKUP($A4,'Proj GC'!$A$24:$AM$43,H$1+1,FALSE)</f>
        <v>1.2174182751034071</v>
      </c>
      <c r="I4" s="9">
        <f ca="1">VLOOKUP($A4,'Proj GC'!$A$24:$AM$43,I$1+1,FALSE)</f>
        <v>1.8387749729998781</v>
      </c>
      <c r="J4" s="9">
        <f ca="1">VLOOKUP($A4,'Proj GC'!$A$24:$AM$43,J$1+1,FALSE)</f>
        <v>1.0454460511022361</v>
      </c>
      <c r="K4" s="9">
        <f ca="1">VLOOKUP($A4,'Proj GC'!$A$24:$AM$43,K$1+1,FALSE)</f>
        <v>1.6997254902568555</v>
      </c>
      <c r="L4" s="9">
        <f ca="1">VLOOKUP($A4,'Proj GC'!$A$24:$AM$43,L$1+1,FALSE)</f>
        <v>1.5914873942314849</v>
      </c>
      <c r="M4" s="9">
        <f ca="1">VLOOKUP($A4,'Proj GC'!$A$24:$AM$43,M$1+1,FALSE)</f>
        <v>1.3121054967692307</v>
      </c>
      <c r="N4" s="9">
        <f ca="1">VLOOKUP($A4,'Proj GC'!$A$24:$AM$43,N$1+1,FALSE)</f>
        <v>1.4065943352647097</v>
      </c>
      <c r="O4" s="9">
        <f ca="1">VLOOKUP($A4,'Proj GC'!$A$24:$AM$43,O$1+1,FALSE)</f>
        <v>1.9811658565846908</v>
      </c>
      <c r="P4" s="9">
        <f ca="1">VLOOKUP($A4,'Proj GC'!$A$24:$AM$43,P$1+1,FALSE)</f>
        <v>1.3580767706889429</v>
      </c>
      <c r="Q4" s="9">
        <f ca="1">VLOOKUP($A4,'Proj GC'!$A$24:$AM$43,Q$1+1,FALSE)</f>
        <v>1.8707919968018925</v>
      </c>
      <c r="R4" s="9">
        <f ca="1">VLOOKUP($A4,'Proj GC'!$A$24:$AM$43,R$1+1,FALSE)</f>
        <v>2.5221904526024845</v>
      </c>
      <c r="S4" s="9">
        <f ca="1">VLOOKUP($A4,'Proj GC'!$A$24:$AM$43,S$1+1,FALSE)</f>
        <v>1.1562039306531779</v>
      </c>
      <c r="T4" s="9">
        <f ca="1">VLOOKUP($A4,'Proj GC'!$A$24:$AM$43,T$1+1,FALSE)</f>
        <v>1.2309154777933065</v>
      </c>
      <c r="U4" s="9">
        <f ca="1">VLOOKUP($A4,'Proj GC'!$A$24:$AM$43,U$1+1,FALSE)</f>
        <v>1.8583947003203742</v>
      </c>
      <c r="V4" s="9">
        <f ca="1">VLOOKUP($A4,'Proj GC'!$A$24:$AM$43,V$1+1,FALSE)</f>
        <v>1.8186124850310161</v>
      </c>
      <c r="W4" s="9">
        <f ca="1">VLOOKUP($A4,'Proj GC'!$A$24:$AM$43,W$1+1,FALSE)</f>
        <v>1.1378327662050023</v>
      </c>
      <c r="X4" s="9">
        <f ca="1">VLOOKUP($A4,'Proj GC'!$A$24:$AM$43,X$1+1,FALSE)</f>
        <v>1.5617157059675384</v>
      </c>
      <c r="Y4" s="9">
        <f ca="1">VLOOKUP($A4,'Proj GC'!$A$24:$AM$43,Y$1+1,FALSE)</f>
        <v>1.2440493448425642</v>
      </c>
      <c r="Z4" s="9">
        <f ca="1">VLOOKUP($A4,'Proj GC'!$A$24:$AM$43,Z$1+1,FALSE)</f>
        <v>1.2157277301506404</v>
      </c>
      <c r="AA4" s="9">
        <f ca="1">VLOOKUP($A4,'Proj GC'!$A$24:$AM$43,AA$1+1,FALSE)</f>
        <v>1.6756839220125299</v>
      </c>
      <c r="AB4" s="9">
        <f ca="1">VLOOKUP($A4,'Proj GC'!$A$24:$AM$43,AB$1+1,FALSE)</f>
        <v>1.7271688346794392</v>
      </c>
      <c r="AC4" s="9">
        <f ca="1">VLOOKUP($A4,'Proj GC'!$A$24:$AM$43,AC$1+1,FALSE)</f>
        <v>1.6884084848000103</v>
      </c>
      <c r="AD4" s="9">
        <f ca="1">VLOOKUP($A4,'Proj GC'!$A$24:$AM$43,AD$1+1,FALSE)</f>
        <v>2.7946398964571486</v>
      </c>
      <c r="AE4" s="9">
        <f ca="1">VLOOKUP($A4,'Proj GC'!$A$24:$AM$43,AE$1+1,FALSE)</f>
        <v>0.90912577211408552</v>
      </c>
      <c r="AF4" s="9">
        <f ca="1">VLOOKUP($A4,'Proj GC'!$A$24:$AM$43,AF$1+1,FALSE)</f>
        <v>2.1012088218151841</v>
      </c>
      <c r="AG4" s="9">
        <f ca="1">VLOOKUP($A4,'Proj GC'!$A$24:$AM$43,AG$1+1,FALSE)</f>
        <v>0.8783516135397329</v>
      </c>
      <c r="AH4" s="9">
        <f ca="1">VLOOKUP($A4,'Proj GC'!$A$24:$AM$43,AH$1+1,FALSE)</f>
        <v>2.3774070950865394</v>
      </c>
      <c r="AI4" s="9">
        <f ca="1">VLOOKUP($A4,'Proj GC'!$A$24:$AM$43,AI$1+1,FALSE)</f>
        <v>1.326234994903801</v>
      </c>
      <c r="AJ4" s="9">
        <f ca="1">VLOOKUP($A4,'Proj GC'!$A$24:$AM$43,AJ$1+1,FALSE)</f>
        <v>1.5697534719059925</v>
      </c>
      <c r="AK4" s="9">
        <f ca="1">VLOOKUP($A4,'Proj GC'!$A$24:$AM$43,AK$1+1,FALSE)</f>
        <v>3.3957365569224338</v>
      </c>
      <c r="AL4" s="9">
        <f ca="1">VLOOKUP($A4,'Proj GC'!$A$24:$AM$43,AL$1+1,FALSE)</f>
        <v>1.3600013916537361</v>
      </c>
      <c r="AM4" s="9">
        <f ca="1">VLOOKUP($A4,'Proj GC'!$A$24:$AM$43,AM$1+1,FALSE)</f>
        <v>2.1622031538038389</v>
      </c>
      <c r="AN4" s="9">
        <f ca="1">AVERAGE(OFFSET($A4,0,Fixtures!$D$6,1,3))</f>
        <v>1.9349914967954727</v>
      </c>
      <c r="AO4" s="9">
        <f ca="1">AVERAGE(OFFSET($A4,0,Fixtures!$D$6,1,6))</f>
        <v>1.7311613656527489</v>
      </c>
      <c r="AP4" s="9">
        <f ca="1">AVERAGE(OFFSET($A4,0,Fixtures!$D$6,1,9))</f>
        <v>1.8569399571554059</v>
      </c>
      <c r="AQ4" s="9">
        <f ca="1">AVERAGE(OFFSET($A4,0,Fixtures!$D$6,1,12))</f>
        <v>1.8784013025542261</v>
      </c>
      <c r="AR4" s="9">
        <f ca="1">IF(OR(Fixtures!$D$6&lt;=0,Fixtures!$D$6&gt;39),AVERAGE(A4:AM4),AVERAGE(OFFSET($A4,0,Fixtures!$D$6,1,39-Fixtures!$D$6)))</f>
        <v>1.887466276820249</v>
      </c>
    </row>
    <row r="5" spans="1:44" x14ac:dyDescent="0.25">
      <c r="A5" s="30" t="s">
        <v>61</v>
      </c>
      <c r="B5" s="9">
        <f ca="1">VLOOKUP($A5,'Proj GC'!$A$24:$AM$43,B$1+1,FALSE)</f>
        <v>1.0911678810966055</v>
      </c>
      <c r="C5" s="9">
        <f ca="1">VLOOKUP($A5,'Proj GC'!$A$24:$AM$43,C$1+1,FALSE)</f>
        <v>1.4753015720535296</v>
      </c>
      <c r="D5" s="9">
        <f ca="1">VLOOKUP($A5,'Proj GC'!$A$24:$AM$43,D$1+1,FALSE)</f>
        <v>1.6858597291974842</v>
      </c>
      <c r="E5" s="9">
        <f ca="1">VLOOKUP($A5,'Proj GC'!$A$24:$AM$43,E$1+1,FALSE)</f>
        <v>1.5009897428417831</v>
      </c>
      <c r="F5" s="9">
        <f ca="1">VLOOKUP($A5,'Proj GC'!$A$24:$AM$43,F$1+1,FALSE)</f>
        <v>1.4910430385103886</v>
      </c>
      <c r="G5" s="9">
        <f ca="1">VLOOKUP($A5,'Proj GC'!$A$24:$AM$43,G$1+1,FALSE)</f>
        <v>0.83879116549645671</v>
      </c>
      <c r="H5" s="9">
        <f ca="1">VLOOKUP($A5,'Proj GC'!$A$24:$AM$43,H$1+1,FALSE)</f>
        <v>1.4570984473244892</v>
      </c>
      <c r="I5" s="9">
        <f ca="1">VLOOKUP($A5,'Proj GC'!$A$24:$AM$43,I$1+1,FALSE)</f>
        <v>1.1613105358991214</v>
      </c>
      <c r="J5" s="9">
        <f ca="1">VLOOKUP($A5,'Proj GC'!$A$24:$AM$43,J$1+1,FALSE)</f>
        <v>1.8814124987615697</v>
      </c>
      <c r="K5" s="9">
        <f ca="1">VLOOKUP($A5,'Proj GC'!$A$24:$AM$43,K$1+1,FALSE)</f>
        <v>1.3546582526246609</v>
      </c>
      <c r="L5" s="9">
        <f ca="1">VLOOKUP($A5,'Proj GC'!$A$24:$AM$43,L$1+1,FALSE)</f>
        <v>1.3444489732078122</v>
      </c>
      <c r="M5" s="9">
        <f ca="1">VLOOKUP($A5,'Proj GC'!$A$24:$AM$43,M$1+1,FALSE)</f>
        <v>0.97676938259419743</v>
      </c>
      <c r="N5" s="9">
        <f ca="1">VLOOKUP($A5,'Proj GC'!$A$24:$AM$43,N$1+1,FALSE)</f>
        <v>1.3637382086750651</v>
      </c>
      <c r="O5" s="9">
        <f ca="1">VLOOKUP($A5,'Proj GC'!$A$24:$AM$43,O$1+1,FALSE)</f>
        <v>0.72941752008193028</v>
      </c>
      <c r="P5" s="9">
        <f ca="1">VLOOKUP($A5,'Proj GC'!$A$24:$AM$43,P$1+1,FALSE)</f>
        <v>1.8238363188742235</v>
      </c>
      <c r="Q5" s="9">
        <f ca="1">VLOOKUP($A5,'Proj GC'!$A$24:$AM$43,Q$1+1,FALSE)</f>
        <v>1.5895458365684236</v>
      </c>
      <c r="R5" s="9">
        <f ca="1">VLOOKUP($A5,'Proj GC'!$A$24:$AM$43,R$1+1,FALSE)</f>
        <v>0.70472653549163133</v>
      </c>
      <c r="S5" s="9">
        <f ca="1">VLOOKUP($A5,'Proj GC'!$A$24:$AM$43,S$1+1,FALSE)</f>
        <v>1.2659272201328815</v>
      </c>
      <c r="T5" s="9">
        <f ca="1">VLOOKUP($A5,'Proj GC'!$A$24:$AM$43,T$1+1,FALSE)</f>
        <v>1.7347972202937494</v>
      </c>
      <c r="U5" s="9">
        <f ca="1">VLOOKUP($A5,'Proj GC'!$A$24:$AM$43,U$1+1,FALSE)</f>
        <v>1.276895699087395</v>
      </c>
      <c r="V5" s="9">
        <f ca="1">VLOOKUP($A5,'Proj GC'!$A$24:$AM$43,V$1+1,FALSE)</f>
        <v>0.97541301019242677</v>
      </c>
      <c r="W5" s="9">
        <f ca="1">VLOOKUP($A5,'Proj GC'!$A$24:$AM$43,W$1+1,FALSE)</f>
        <v>2.0236252909578267</v>
      </c>
      <c r="X5" s="9">
        <f ca="1">VLOOKUP($A5,'Proj GC'!$A$24:$AM$43,X$1+1,FALSE)</f>
        <v>1.2594579537164228</v>
      </c>
      <c r="Y5" s="9">
        <f ca="1">VLOOKUP($A5,'Proj GC'!$A$24:$AM$43,Y$1+1,FALSE)</f>
        <v>1.9074614764145037</v>
      </c>
      <c r="Z5" s="9">
        <f ca="1">VLOOKUP($A5,'Proj GC'!$A$24:$AM$43,Z$1+1,FALSE)</f>
        <v>0.98759857302756915</v>
      </c>
      <c r="AA5" s="9">
        <f ca="1">VLOOKUP($A5,'Proj GC'!$A$24:$AM$43,AA$1+1,FALSE)</f>
        <v>1.6300162174406083</v>
      </c>
      <c r="AB5" s="9">
        <f ca="1">VLOOKUP($A5,'Proj GC'!$A$24:$AM$43,AB$1+1,FALSE)</f>
        <v>0.84743888289887115</v>
      </c>
      <c r="AC5" s="9">
        <f ca="1">VLOOKUP($A5,'Proj GC'!$A$24:$AM$43,AC$1+1,FALSE)</f>
        <v>1.0527396394381161</v>
      </c>
      <c r="AD5" s="9">
        <f ca="1">VLOOKUP($A5,'Proj GC'!$A$24:$AM$43,AD$1+1,FALSE)</f>
        <v>1.0640761385292752</v>
      </c>
      <c r="AE5" s="9">
        <f ca="1">VLOOKUP($A5,'Proj GC'!$A$24:$AM$43,AE$1+1,FALSE)</f>
        <v>2.7244962294293957</v>
      </c>
      <c r="AF5" s="9">
        <f ca="1">VLOOKUP($A5,'Proj GC'!$A$24:$AM$43,AF$1+1,FALSE)</f>
        <v>0.91291566035272942</v>
      </c>
      <c r="AG5" s="9">
        <f ca="1">VLOOKUP($A5,'Proj GC'!$A$24:$AM$43,AG$1+1,FALSE)</f>
        <v>1.0896237028384392</v>
      </c>
      <c r="AH5" s="9">
        <f ca="1">VLOOKUP($A5,'Proj GC'!$A$24:$AM$43,AH$1+1,FALSE)</f>
        <v>0.90000303165151074</v>
      </c>
      <c r="AI5" s="9">
        <f ca="1">VLOOKUP($A5,'Proj GC'!$A$24:$AM$43,AI$1+1,FALSE)</f>
        <v>1.4591246332579988</v>
      </c>
      <c r="AJ5" s="9">
        <f ca="1">VLOOKUP($A5,'Proj GC'!$A$24:$AM$43,AJ$1+1,FALSE)</f>
        <v>2.242219245479701</v>
      </c>
      <c r="AK5" s="9">
        <f ca="1">VLOOKUP($A5,'Proj GC'!$A$24:$AM$43,AK$1+1,FALSE)</f>
        <v>1.1285507278098861</v>
      </c>
      <c r="AL5" s="9">
        <f ca="1">VLOOKUP($A5,'Proj GC'!$A$24:$AM$43,AL$1+1,FALSE)</f>
        <v>1.2530090250008801</v>
      </c>
      <c r="AM5" s="9">
        <f ca="1">VLOOKUP($A5,'Proj GC'!$A$24:$AM$43,AM$1+1,FALSE)</f>
        <v>0.99813624892017727</v>
      </c>
      <c r="AN5" s="9">
        <f ca="1">AVERAGE(OFFSET($A5,0,Fixtures!$D$6,1,3))</f>
        <v>1.5671626761038002</v>
      </c>
      <c r="AO5" s="9">
        <f ca="1">AVERAGE(OFFSET($A5,0,Fixtures!$D$6,1,6))</f>
        <v>1.3583732326765583</v>
      </c>
      <c r="AP5" s="9">
        <f ca="1">AVERAGE(OFFSET($A5,0,Fixtures!$D$6,1,9))</f>
        <v>1.4193353771499797</v>
      </c>
      <c r="AQ5" s="9">
        <f ca="1">AVERAGE(OFFSET($A5,0,Fixtures!$D$6,1,12))</f>
        <v>1.3914742126708628</v>
      </c>
      <c r="AR5" s="9">
        <f ca="1">IF(OR(Fixtures!$D$6&lt;=0,Fixtures!$D$6&gt;39),AVERAGE(A5:AM5),AVERAGE(OFFSET($A5,0,Fixtures!$D$6,1,39-Fixtures!$D$6)))</f>
        <v>1.3772154643269994</v>
      </c>
    </row>
    <row r="6" spans="1:44" x14ac:dyDescent="0.25">
      <c r="A6" s="30" t="s">
        <v>53</v>
      </c>
      <c r="B6" s="9">
        <f ca="1">VLOOKUP($A6,'Proj GC'!$A$24:$AM$43,B$1+1,FALSE)</f>
        <v>1.2664882065433305</v>
      </c>
      <c r="C6" s="9">
        <f ca="1">VLOOKUP($A6,'Proj GC'!$A$24:$AM$43,C$1+1,FALSE)</f>
        <v>1.4662131413013324</v>
      </c>
      <c r="D6" s="9">
        <f ca="1">VLOOKUP($A6,'Proj GC'!$A$24:$AM$43,D$1+1,FALSE)</f>
        <v>2.0802166084236298</v>
      </c>
      <c r="E6" s="9">
        <f ca="1">VLOOKUP($A6,'Proj GC'!$A$24:$AM$43,E$1+1,FALSE)</f>
        <v>1.0637542980363934</v>
      </c>
      <c r="F6" s="9">
        <f ca="1">VLOOKUP($A6,'Proj GC'!$A$24:$AM$43,F$1+1,FALSE)</f>
        <v>1.7335079580719785</v>
      </c>
      <c r="G6" s="9">
        <f ca="1">VLOOKUP($A6,'Proj GC'!$A$24:$AM$43,G$1+1,FALSE)</f>
        <v>1.2307614053897382</v>
      </c>
      <c r="H6" s="9">
        <f ca="1">VLOOKUP($A6,'Proj GC'!$A$24:$AM$43,H$1+1,FALSE)</f>
        <v>0.91475887457743454</v>
      </c>
      <c r="I6" s="9">
        <f ca="1">VLOOKUP($A6,'Proj GC'!$A$24:$AM$43,I$1+1,FALSE)</f>
        <v>1.591274756210981</v>
      </c>
      <c r="J6" s="9">
        <f ca="1">VLOOKUP($A6,'Proj GC'!$A$24:$AM$43,J$1+1,FALSE)</f>
        <v>1.9890176805562487</v>
      </c>
      <c r="K6" s="9">
        <f ca="1">VLOOKUP($A6,'Proj GC'!$A$24:$AM$43,K$1+1,FALSE)</f>
        <v>1.6089168093648778</v>
      </c>
      <c r="L6" s="9">
        <f ca="1">VLOOKUP($A6,'Proj GC'!$A$24:$AM$43,L$1+1,FALSE)</f>
        <v>1.3735246479823586</v>
      </c>
      <c r="M6" s="9">
        <f ca="1">VLOOKUP($A6,'Proj GC'!$A$24:$AM$43,M$1+1,FALSE)</f>
        <v>2.2069011571281676</v>
      </c>
      <c r="N6" s="9">
        <f ca="1">VLOOKUP($A6,'Proj GC'!$A$24:$AM$43,N$1+1,FALSE)</f>
        <v>1.6369315085734792</v>
      </c>
      <c r="O6" s="9">
        <f ca="1">VLOOKUP($A6,'Proj GC'!$A$24:$AM$43,O$1+1,FALSE)</f>
        <v>1.5112621237134283</v>
      </c>
      <c r="P6" s="9">
        <f ca="1">VLOOKUP($A6,'Proj GC'!$A$24:$AM$43,P$1+1,FALSE)</f>
        <v>0.92418979917952415</v>
      </c>
      <c r="Q6" s="9">
        <f ca="1">VLOOKUP($A6,'Proj GC'!$A$24:$AM$43,Q$1+1,FALSE)</f>
        <v>1.4872493658746322</v>
      </c>
      <c r="R6" s="9">
        <f ca="1">VLOOKUP($A6,'Proj GC'!$A$24:$AM$43,R$1+1,FALSE)</f>
        <v>1.0885355369673599</v>
      </c>
      <c r="S6" s="9">
        <f ca="1">VLOOKUP($A6,'Proj GC'!$A$24:$AM$43,S$1+1,FALSE)</f>
        <v>1.1480842519669254</v>
      </c>
      <c r="T6" s="9">
        <f ca="1">VLOOKUP($A6,'Proj GC'!$A$24:$AM$43,T$1+1,FALSE)</f>
        <v>1.0652335144883422</v>
      </c>
      <c r="U6" s="9">
        <f ca="1">VLOOKUP($A6,'Proj GC'!$A$24:$AM$43,U$1+1,FALSE)</f>
        <v>1.7776436638151931</v>
      </c>
      <c r="V6" s="9">
        <f ca="1">VLOOKUP($A6,'Proj GC'!$A$24:$AM$43,V$1+1,FALSE)</f>
        <v>1.366491652146538</v>
      </c>
      <c r="W6" s="9">
        <f ca="1">VLOOKUP($A6,'Proj GC'!$A$24:$AM$43,W$1+1,FALSE)</f>
        <v>1.0770434839550005</v>
      </c>
      <c r="X6" s="9">
        <f ca="1">VLOOKUP($A6,'Proj GC'!$A$24:$AM$43,X$1+1,FALSE)</f>
        <v>2.97124863391736</v>
      </c>
      <c r="Y6" s="9">
        <f ca="1">VLOOKUP($A6,'Proj GC'!$A$24:$AM$43,Y$1+1,FALSE)</f>
        <v>1.1899928658597574</v>
      </c>
      <c r="Z6" s="9">
        <f ca="1">VLOOKUP($A6,'Proj GC'!$A$24:$AM$43,Z$1+1,FALSE)</f>
        <v>0.98151458219345378</v>
      </c>
      <c r="AA6" s="9">
        <f ca="1">VLOOKUP($A6,'Proj GC'!$A$24:$AM$43,AA$1+1,FALSE)</f>
        <v>1.8919144813795432</v>
      </c>
      <c r="AB6" s="9">
        <f ca="1">VLOOKUP($A6,'Proj GC'!$A$24:$AM$43,AB$1+1,FALSE)</f>
        <v>0.76855226784562758</v>
      </c>
      <c r="AC6" s="9">
        <f ca="1">VLOOKUP($A6,'Proj GC'!$A$24:$AM$43,AC$1+1,FALSE)</f>
        <v>1.6260839502845754</v>
      </c>
      <c r="AD6" s="9">
        <f ca="1">VLOOKUP($A6,'Proj GC'!$A$24:$AM$43,AD$1+1,FALSE)</f>
        <v>0.99559668294086923</v>
      </c>
      <c r="AE6" s="9">
        <f ca="1">VLOOKUP($A6,'Proj GC'!$A$24:$AM$43,AE$1+1,FALSE)</f>
        <v>1.3805798234657094</v>
      </c>
      <c r="AF6" s="9">
        <f ca="1">VLOOKUP($A6,'Proj GC'!$A$24:$AM$43,AF$1+1,FALSE)</f>
        <v>2.445292747375198</v>
      </c>
      <c r="AG6" s="9">
        <f ca="1">VLOOKUP($A6,'Proj GC'!$A$24:$AM$43,AG$1+1,FALSE)</f>
        <v>1.011671339014774</v>
      </c>
      <c r="AH6" s="9">
        <f ca="1">VLOOKUP($A6,'Proj GC'!$A$24:$AM$43,AH$1+1,FALSE)</f>
        <v>2.0518084247637707</v>
      </c>
      <c r="AI6" s="9">
        <f ca="1">VLOOKUP($A6,'Proj GC'!$A$24:$AM$43,AI$1+1,FALSE)</f>
        <v>1.4773470555981947</v>
      </c>
      <c r="AJ6" s="9">
        <f ca="1">VLOOKUP($A6,'Proj GC'!$A$24:$AM$43,AJ$1+1,FALSE)</f>
        <v>1.5890650624988103</v>
      </c>
      <c r="AK6" s="9">
        <f ca="1">VLOOKUP($A6,'Proj GC'!$A$24:$AM$43,AK$1+1,FALSE)</f>
        <v>1.3925416965480495</v>
      </c>
      <c r="AL6" s="9">
        <f ca="1">VLOOKUP($A6,'Proj GC'!$A$24:$AM$43,AL$1+1,FALSE)</f>
        <v>1.8385448154587454</v>
      </c>
      <c r="AM6" s="9">
        <f ca="1">VLOOKUP($A6,'Proj GC'!$A$24:$AM$43,AM$1+1,FALSE)</f>
        <v>1.1604474760647123</v>
      </c>
      <c r="AN6" s="9">
        <f ca="1">AVERAGE(OFFSET($A6,0,Fixtures!$D$6,1,3))</f>
        <v>1.6071564179272588</v>
      </c>
      <c r="AO6" s="9">
        <f ca="1">AVERAGE(OFFSET($A6,0,Fixtures!$D$6,1,6))</f>
        <v>1.5603826788597528</v>
      </c>
      <c r="AP6" s="9">
        <f ca="1">AVERAGE(OFFSET($A6,0,Fixtures!$D$6,1,9))</f>
        <v>1.5758275164071245</v>
      </c>
      <c r="AQ6" s="9">
        <f ca="1">AVERAGE(OFFSET($A6,0,Fixtures!$D$6,1,12))</f>
        <v>1.5425361850429871</v>
      </c>
      <c r="AR6" s="9">
        <f ca="1">IF(OR(Fixtures!$D$6&lt;=0,Fixtures!$D$6&gt;39),AVERAGE(A6:AM6),AVERAGE(OFFSET($A6,0,Fixtures!$D$6,1,39-Fixtures!$D$6)))</f>
        <v>1.5342895123728832</v>
      </c>
    </row>
    <row r="7" spans="1:44" x14ac:dyDescent="0.25">
      <c r="A7" s="30" t="s">
        <v>2</v>
      </c>
      <c r="B7" s="9">
        <f ca="1">VLOOKUP($A7,'Proj GC'!$A$24:$AM$43,B$1+1,FALSE)</f>
        <v>1.2891209124663388</v>
      </c>
      <c r="C7" s="9">
        <f ca="1">VLOOKUP($A7,'Proj GC'!$A$24:$AM$43,C$1+1,FALSE)</f>
        <v>1.63556345842614</v>
      </c>
      <c r="D7" s="9">
        <f ca="1">VLOOKUP($A7,'Proj GC'!$A$24:$AM$43,D$1+1,FALSE)</f>
        <v>2.0748478533767121</v>
      </c>
      <c r="E7" s="9">
        <f ca="1">VLOOKUP($A7,'Proj GC'!$A$24:$AM$43,E$1+1,FALSE)</f>
        <v>1.1916366641468086</v>
      </c>
      <c r="F7" s="9">
        <f ca="1">VLOOKUP($A7,'Proj GC'!$A$24:$AM$43,F$1+1,FALSE)</f>
        <v>2.9267880681736149</v>
      </c>
      <c r="G7" s="9">
        <f ca="1">VLOOKUP($A7,'Proj GC'!$A$24:$AM$43,G$1+1,FALSE)</f>
        <v>1.3028758314515998</v>
      </c>
      <c r="H7" s="9">
        <f ca="1">VLOOKUP($A7,'Proj GC'!$A$24:$AM$43,H$1+1,FALSE)</f>
        <v>2.4558239181066379</v>
      </c>
      <c r="I7" s="9">
        <f ca="1">VLOOKUP($A7,'Proj GC'!$A$24:$AM$43,I$1+1,FALSE)</f>
        <v>1.6667429395788884</v>
      </c>
      <c r="J7" s="9">
        <f ca="1">VLOOKUP($A7,'Proj GC'!$A$24:$AM$43,J$1+1,FALSE)</f>
        <v>2.6414554990418067</v>
      </c>
      <c r="K7" s="9">
        <f ca="1">VLOOKUP($A7,'Proj GC'!$A$24:$AM$43,K$1+1,FALSE)</f>
        <v>1.4731069725413817</v>
      </c>
      <c r="L7" s="9">
        <f ca="1">VLOOKUP($A7,'Proj GC'!$A$24:$AM$43,L$1+1,FALSE)</f>
        <v>1.9046079348427278</v>
      </c>
      <c r="M7" s="9">
        <f ca="1">VLOOKUP($A7,'Proj GC'!$A$24:$AM$43,M$1+1,FALSE)</f>
        <v>1.1061692633202613</v>
      </c>
      <c r="N7" s="9">
        <f ca="1">VLOOKUP($A7,'Proj GC'!$A$24:$AM$43,N$1+1,FALSE)</f>
        <v>1.9019631369149375</v>
      </c>
      <c r="O7" s="9">
        <f ca="1">VLOOKUP($A7,'Proj GC'!$A$24:$AM$43,O$1+1,FALSE)</f>
        <v>2.3806692352427632</v>
      </c>
      <c r="P7" s="9">
        <f ca="1">VLOOKUP($A7,'Proj GC'!$A$24:$AM$43,P$1+1,FALSE)</f>
        <v>1.7549208093658368</v>
      </c>
      <c r="Q7" s="9">
        <f ca="1">VLOOKUP($A7,'Proj GC'!$A$24:$AM$43,Q$1+1,FALSE)</f>
        <v>1.4243108211679754</v>
      </c>
      <c r="R7" s="9">
        <f ca="1">VLOOKUP($A7,'Proj GC'!$A$24:$AM$43,R$1+1,FALSE)</f>
        <v>1.8088402528961107</v>
      </c>
      <c r="S7" s="9">
        <f ca="1">VLOOKUP($A7,'Proj GC'!$A$24:$AM$43,S$1+1,FALSE)</f>
        <v>0.95211496324296829</v>
      </c>
      <c r="T7" s="9">
        <f ca="1">VLOOKUP($A7,'Proj GC'!$A$24:$AM$43,T$1+1,FALSE)</f>
        <v>2.489825872704265</v>
      </c>
      <c r="U7" s="9">
        <f ca="1">VLOOKUP($A7,'Proj GC'!$A$24:$AM$43,U$1+1,FALSE)</f>
        <v>1.5158686318325176</v>
      </c>
      <c r="V7" s="9">
        <f ca="1">VLOOKUP($A7,'Proj GC'!$A$24:$AM$43,V$1+1,FALSE)</f>
        <v>1.6439813005507242</v>
      </c>
      <c r="W7" s="9">
        <f ca="1">VLOOKUP($A7,'Proj GC'!$A$24:$AM$43,W$1+1,FALSE)</f>
        <v>2.2005672058951506</v>
      </c>
      <c r="X7" s="9">
        <f ca="1">VLOOKUP($A7,'Proj GC'!$A$24:$AM$43,X$1+1,FALSE)</f>
        <v>1.7682470696064987</v>
      </c>
      <c r="Y7" s="9">
        <f ca="1">VLOOKUP($A7,'Proj GC'!$A$24:$AM$43,Y$1+1,FALSE)</f>
        <v>2.2644457339720327</v>
      </c>
      <c r="Z7" s="9">
        <f ca="1">VLOOKUP($A7,'Proj GC'!$A$24:$AM$43,Z$1+1,FALSE)</f>
        <v>1.0948813234092343</v>
      </c>
      <c r="AA7" s="9">
        <f ca="1">VLOOKUP($A7,'Proj GC'!$A$24:$AM$43,AA$1+1,FALSE)</f>
        <v>1.9257238322028025</v>
      </c>
      <c r="AB7" s="9">
        <f ca="1">VLOOKUP($A7,'Proj GC'!$A$24:$AM$43,AB$1+1,FALSE)</f>
        <v>1.422295192004928</v>
      </c>
      <c r="AC7" s="9">
        <f ca="1">VLOOKUP($A7,'Proj GC'!$A$24:$AM$43,AC$1+1,FALSE)</f>
        <v>1.2108765329304541</v>
      </c>
      <c r="AD7" s="9">
        <f ca="1">VLOOKUP($A7,'Proj GC'!$A$24:$AM$43,AD$1+1,FALSE)</f>
        <v>2.1276741896459876</v>
      </c>
      <c r="AE7" s="9">
        <f ca="1">VLOOKUP($A7,'Proj GC'!$A$24:$AM$43,AE$1+1,FALSE)</f>
        <v>1.1747816988316759</v>
      </c>
      <c r="AF7" s="9">
        <f ca="1">VLOOKUP($A7,'Proj GC'!$A$24:$AM$43,AF$1+1,FALSE)</f>
        <v>1.2732149924802472</v>
      </c>
      <c r="AG7" s="9">
        <f ca="1">VLOOKUP($A7,'Proj GC'!$A$24:$AM$43,AG$1+1,FALSE)</f>
        <v>1.6524256896512548</v>
      </c>
      <c r="AH7" s="9">
        <f ca="1">VLOOKUP($A7,'Proj GC'!$A$24:$AM$43,AH$1+1,FALSE)</f>
        <v>1.2749854770434788</v>
      </c>
      <c r="AI7" s="9">
        <f ca="1">VLOOKUP($A7,'Proj GC'!$A$24:$AM$43,AI$1+1,FALSE)</f>
        <v>3.5563083637577075</v>
      </c>
      <c r="AJ7" s="9">
        <f ca="1">VLOOKUP($A7,'Proj GC'!$A$24:$AM$43,AJ$1+1,FALSE)</f>
        <v>1.7800992143427636</v>
      </c>
      <c r="AK7" s="9">
        <f ca="1">VLOOKUP($A7,'Proj GC'!$A$24:$AM$43,AK$1+1,FALSE)</f>
        <v>1.3889477365579643</v>
      </c>
      <c r="AL7" s="9">
        <f ca="1">VLOOKUP($A7,'Proj GC'!$A$24:$AM$43,AL$1+1,FALSE)</f>
        <v>1.9462713037733776</v>
      </c>
      <c r="AM7" s="9">
        <f ca="1">VLOOKUP($A7,'Proj GC'!$A$24:$AM$43,AM$1+1,FALSE)</f>
        <v>1.9592548224963866</v>
      </c>
      <c r="AN7" s="9">
        <f ca="1">AVERAGE(OFFSET($A7,0,Fixtures!$D$6,1,3))</f>
        <v>1.5252236269859702</v>
      </c>
      <c r="AO7" s="9">
        <f ca="1">AVERAGE(OFFSET($A7,0,Fixtures!$D$6,1,6))</f>
        <v>1.8432317352350587</v>
      </c>
      <c r="AP7" s="9">
        <f ca="1">AVERAGE(OFFSET($A7,0,Fixtures!$D$6,1,9))</f>
        <v>1.7971898517871621</v>
      </c>
      <c r="AQ7" s="9">
        <f ca="1">AVERAGE(OFFSET($A7,0,Fixtures!$D$6,1,12))</f>
        <v>1.7918682375668229</v>
      </c>
      <c r="AR7" s="9">
        <f ca="1">IF(OR(Fixtures!$D$6&lt;=0,Fixtures!$D$6&gt;39),AVERAGE(A7:AM7),AVERAGE(OFFSET($A7,0,Fixtures!$D$6,1,39-Fixtures!$D$6)))</f>
        <v>1.8133963488580847</v>
      </c>
    </row>
    <row r="8" spans="1:44" x14ac:dyDescent="0.25">
      <c r="A8" s="30" t="s">
        <v>113</v>
      </c>
      <c r="B8" s="9">
        <f ca="1">VLOOKUP($A8,'Proj GC'!$A$24:$AM$43,B$1+1,FALSE)</f>
        <v>2.8836665407414284</v>
      </c>
      <c r="C8" s="9">
        <f ca="1">VLOOKUP($A8,'Proj GC'!$A$24:$AM$43,C$1+1,FALSE)</f>
        <v>0.90633256978180832</v>
      </c>
      <c r="D8" s="9">
        <f ca="1">VLOOKUP($A8,'Proj GC'!$A$24:$AM$43,D$1+1,FALSE)</f>
        <v>1.742194785415488</v>
      </c>
      <c r="E8" s="9">
        <f ca="1">VLOOKUP($A8,'Proj GC'!$A$24:$AM$43,E$1+1,FALSE)</f>
        <v>1.8765465920338751</v>
      </c>
      <c r="F8" s="9">
        <f ca="1">VLOOKUP($A8,'Proj GC'!$A$24:$AM$43,F$1+1,FALSE)</f>
        <v>2.3455938928048181</v>
      </c>
      <c r="G8" s="9">
        <f ca="1">VLOOKUP($A8,'Proj GC'!$A$24:$AM$43,G$1+1,FALSE)</f>
        <v>1.7821898932633493</v>
      </c>
      <c r="H8" s="9">
        <f ca="1">VLOOKUP($A8,'Proj GC'!$A$24:$AM$43,H$1+1,FALSE)</f>
        <v>1.401339953801781</v>
      </c>
      <c r="I8" s="9">
        <f ca="1">VLOOKUP($A8,'Proj GC'!$A$24:$AM$43,I$1+1,FALSE)</f>
        <v>1.2544562118830691</v>
      </c>
      <c r="J8" s="9">
        <f ca="1">VLOOKUP($A8,'Proj GC'!$A$24:$AM$43,J$1+1,FALSE)</f>
        <v>1.6280798477090979</v>
      </c>
      <c r="K8" s="9">
        <f ca="1">VLOOKUP($A8,'Proj GC'!$A$24:$AM$43,K$1+1,FALSE)</f>
        <v>1.6421861559248183</v>
      </c>
      <c r="L8" s="9">
        <f ca="1">VLOOKUP($A8,'Proj GC'!$A$24:$AM$43,L$1+1,FALSE)</f>
        <v>1.9175961180539991</v>
      </c>
      <c r="M8" s="9">
        <f ca="1">VLOOKUP($A8,'Proj GC'!$A$24:$AM$43,M$1+1,FALSE)</f>
        <v>1.1740798093608484</v>
      </c>
      <c r="N8" s="9">
        <f ca="1">VLOOKUP($A8,'Proj GC'!$A$24:$AM$43,N$1+1,FALSE)</f>
        <v>2.2310827583954973</v>
      </c>
      <c r="O8" s="9">
        <f ca="1">VLOOKUP($A8,'Proj GC'!$A$24:$AM$43,O$1+1,FALSE)</f>
        <v>1.2701277836522629</v>
      </c>
      <c r="P8" s="9">
        <f ca="1">VLOOKUP($A8,'Proj GC'!$A$24:$AM$43,P$1+1,FALSE)</f>
        <v>2.0963263233849272</v>
      </c>
      <c r="Q8" s="9">
        <f ca="1">VLOOKUP($A8,'Proj GC'!$A$24:$AM$43,Q$1+1,FALSE)</f>
        <v>1.1574731749232086</v>
      </c>
      <c r="R8" s="9">
        <f ca="1">VLOOKUP($A8,'Proj GC'!$A$24:$AM$43,R$1+1,FALSE)</f>
        <v>2.4196412919695369</v>
      </c>
      <c r="S8" s="9">
        <f ca="1">VLOOKUP($A8,'Proj GC'!$A$24:$AM$43,S$1+1,FALSE)</f>
        <v>1.4514031042573252</v>
      </c>
      <c r="T8" s="9">
        <f ca="1">VLOOKUP($A8,'Proj GC'!$A$24:$AM$43,T$1+1,FALSE)</f>
        <v>1.873940760961128</v>
      </c>
      <c r="U8" s="9">
        <f ca="1">VLOOKUP($A8,'Proj GC'!$A$24:$AM$43,U$1+1,FALSE)</f>
        <v>1.3684838196194098</v>
      </c>
      <c r="V8" s="9">
        <f ca="1">VLOOKUP($A8,'Proj GC'!$A$24:$AM$43,V$1+1,FALSE)</f>
        <v>0.93808707651193601</v>
      </c>
      <c r="W8" s="9">
        <f ca="1">VLOOKUP($A8,'Proj GC'!$A$24:$AM$43,W$1+1,FALSE)</f>
        <v>2.4531422823074442</v>
      </c>
      <c r="X8" s="9">
        <f ca="1">VLOOKUP($A8,'Proj GC'!$A$24:$AM$43,X$1+1,FALSE)</f>
        <v>1.089871633590388</v>
      </c>
      <c r="Y8" s="9">
        <f ca="1">VLOOKUP($A8,'Proj GC'!$A$24:$AM$43,Y$1+1,FALSE)</f>
        <v>2.0442782984438099</v>
      </c>
      <c r="Z8" s="9">
        <f ca="1">VLOOKUP($A8,'Proj GC'!$A$24:$AM$43,Z$1+1,FALSE)</f>
        <v>1.353904209180232</v>
      </c>
      <c r="AA8" s="9">
        <f ca="1">VLOOKUP($A8,'Proj GC'!$A$24:$AM$43,AA$1+1,FALSE)</f>
        <v>1.9303883454550059</v>
      </c>
      <c r="AB8" s="9">
        <f ca="1">VLOOKUP($A8,'Proj GC'!$A$24:$AM$43,AB$1+1,FALSE)</f>
        <v>2.1681453779646467</v>
      </c>
      <c r="AC8" s="9">
        <f ca="1">VLOOKUP($A8,'Proj GC'!$A$24:$AM$43,AC$1+1,FALSE)</f>
        <v>1.6197598731366318</v>
      </c>
      <c r="AD8" s="9">
        <f ca="1">VLOOKUP($A8,'Proj GC'!$A$24:$AM$43,AD$1+1,FALSE)</f>
        <v>1.7290648662433117</v>
      </c>
      <c r="AE8" s="9">
        <f ca="1">VLOOKUP($A8,'Proj GC'!$A$24:$AM$43,AE$1+1,FALSE)</f>
        <v>1.4033258859023068</v>
      </c>
      <c r="AF8" s="9">
        <f ca="1">VLOOKUP($A8,'Proj GC'!$A$24:$AM$43,AF$1+1,FALSE)</f>
        <v>1.4935347390912008</v>
      </c>
      <c r="AG8" s="9">
        <f ca="1">VLOOKUP($A8,'Proj GC'!$A$24:$AM$43,AG$1+1,FALSE)</f>
        <v>1.8973513805175781</v>
      </c>
      <c r="AH8" s="9">
        <f ca="1">VLOOKUP($A8,'Proj GC'!$A$24:$AM$43,AH$1+1,FALSE)</f>
        <v>1.2836800459700322</v>
      </c>
      <c r="AI8" s="9">
        <f ca="1">VLOOKUP($A8,'Proj GC'!$A$24:$AM$43,AI$1+1,FALSE)</f>
        <v>1.7538723078106502</v>
      </c>
      <c r="AJ8" s="9">
        <f ca="1">VLOOKUP($A8,'Proj GC'!$A$24:$AM$43,AJ$1+1,FALSE)</f>
        <v>1.2562006111962303</v>
      </c>
      <c r="AK8" s="9">
        <f ca="1">VLOOKUP($A8,'Proj GC'!$A$24:$AM$43,AK$1+1,FALSE)</f>
        <v>2.6025378893243709</v>
      </c>
      <c r="AL8" s="9">
        <f ca="1">VLOOKUP($A8,'Proj GC'!$A$24:$AM$43,AL$1+1,FALSE)</f>
        <v>1.1930362095399278</v>
      </c>
      <c r="AM8" s="9">
        <f ca="1">VLOOKUP($A8,'Proj GC'!$A$24:$AM$43,AM$1+1,FALSE)</f>
        <v>3.5039118645602834</v>
      </c>
      <c r="AN8" s="9">
        <f ca="1">AVERAGE(OFFSET($A8,0,Fixtures!$D$6,1,3))</f>
        <v>1.5419751637456065</v>
      </c>
      <c r="AO8" s="9">
        <f ca="1">AVERAGE(OFFSET($A8,0,Fixtures!$D$6,1,6))</f>
        <v>1.5934715375891801</v>
      </c>
      <c r="AP8" s="9">
        <f ca="1">AVERAGE(OFFSET($A8,0,Fixtures!$D$6,1,9))</f>
        <v>1.6236226595106233</v>
      </c>
      <c r="AQ8" s="9">
        <f ca="1">AVERAGE(OFFSET($A8,0,Fixtures!$D$6,1,12))</f>
        <v>1.7709968751242238</v>
      </c>
      <c r="AR8" s="9">
        <f ca="1">IF(OR(Fixtures!$D$6&lt;=0,Fixtures!$D$6&gt;39),AVERAGE(A8:AM8),AVERAGE(OFFSET($A8,0,Fixtures!$D$6,1,39-Fixtures!$D$6)))</f>
        <v>1.8116515800155895</v>
      </c>
    </row>
    <row r="9" spans="1:44" x14ac:dyDescent="0.25">
      <c r="A9" s="30" t="s">
        <v>112</v>
      </c>
      <c r="B9" s="9">
        <f ca="1">VLOOKUP($A9,'Proj GC'!$A$24:$AM$43,B$1+1,FALSE)</f>
        <v>1.1196627916364739</v>
      </c>
      <c r="C9" s="9">
        <f ca="1">VLOOKUP($A9,'Proj GC'!$A$24:$AM$43,C$1+1,FALSE)</f>
        <v>0.64514108221621169</v>
      </c>
      <c r="D9" s="9">
        <f ca="1">VLOOKUP($A9,'Proj GC'!$A$24:$AM$43,D$1+1,FALSE)</f>
        <v>1.113940980160667</v>
      </c>
      <c r="E9" s="9">
        <f ca="1">VLOOKUP($A9,'Proj GC'!$A$24:$AM$43,E$1+1,FALSE)</f>
        <v>1.7898169076909323</v>
      </c>
      <c r="F9" s="9">
        <f ca="1">VLOOKUP($A9,'Proj GC'!$A$24:$AM$43,F$1+1,FALSE)</f>
        <v>0.96509503584608747</v>
      </c>
      <c r="G9" s="9">
        <f ca="1">VLOOKUP($A9,'Proj GC'!$A$24:$AM$43,G$1+1,FALSE)</f>
        <v>1.5343598492126636</v>
      </c>
      <c r="H9" s="9">
        <f ca="1">VLOOKUP($A9,'Proj GC'!$A$24:$AM$43,H$1+1,FALSE)</f>
        <v>1.3275663394863526</v>
      </c>
      <c r="I9" s="9">
        <f ca="1">VLOOKUP($A9,'Proj GC'!$A$24:$AM$43,I$1+1,FALSE)</f>
        <v>1.2061727605684707</v>
      </c>
      <c r="J9" s="9">
        <f>VLOOKUP($A9,'Proj GC'!$A$24:$AM$43,J$1+1,FALSE)</f>
        <v>0.87349205997496049</v>
      </c>
      <c r="K9" s="9">
        <f ca="1">VLOOKUP($A9,'Proj GC'!$A$24:$AM$43,K$1+1,FALSE)</f>
        <v>1.2905382981240487</v>
      </c>
      <c r="L9" s="9">
        <f ca="1">VLOOKUP($A9,'Proj GC'!$A$24:$AM$43,L$1+1,FALSE)</f>
        <v>0.82047465594301161</v>
      </c>
      <c r="M9" s="9">
        <f ca="1">VLOOKUP($A9,'Proj GC'!$A$24:$AM$43,M$1+1,FALSE)</f>
        <v>1.4058907182827765</v>
      </c>
      <c r="N9" s="9">
        <f ca="1">VLOOKUP($A9,'Proj GC'!$A$24:$AM$43,N$1+1,FALSE)</f>
        <v>1.1293639794859041</v>
      </c>
      <c r="O9" s="9">
        <f ca="1">VLOOKUP($A9,'Proj GC'!$A$24:$AM$43,O$1+1,FALSE)</f>
        <v>1.4910765648143882</v>
      </c>
      <c r="P9" s="9">
        <f ca="1">VLOOKUP($A9,'Proj GC'!$A$24:$AM$43,P$1+1,FALSE)</f>
        <v>0.62330287833295428</v>
      </c>
      <c r="Q9" s="9">
        <f ca="1">VLOOKUP($A9,'Proj GC'!$A$24:$AM$43,Q$1+1,FALSE)</f>
        <v>1.1082371565807057</v>
      </c>
      <c r="R9" s="9">
        <f>VLOOKUP($A9,'Proj GC'!$A$24:$AM$43,R$1+1,FALSE)</f>
        <v>0.86271440934491483</v>
      </c>
      <c r="S9" s="9">
        <f ca="1">VLOOKUP($A9,'Proj GC'!$A$24:$AM$43,S$1+1,FALSE)</f>
        <v>1.3187688710678267</v>
      </c>
      <c r="T9" s="9">
        <f ca="1">VLOOKUP($A9,'Proj GC'!$A$24:$AM$43,T$1+1,FALSE)</f>
        <v>0.80743796368633136</v>
      </c>
      <c r="U9" s="9">
        <f>VLOOKUP($A9,'Proj GC'!$A$24:$AM$43,U$1+1,FALSE)</f>
        <v>2.409709662239317</v>
      </c>
      <c r="V9" s="9">
        <f ca="1">VLOOKUP($A9,'Proj GC'!$A$24:$AM$43,V$1+1,FALSE)</f>
        <v>1.9831546552820829</v>
      </c>
      <c r="W9" s="9">
        <f ca="1">VLOOKUP($A9,'Proj GC'!$A$24:$AM$43,W$1+1,FALSE)</f>
        <v>0.86391406733923914</v>
      </c>
      <c r="X9" s="9">
        <f>VLOOKUP($A9,'Proj GC'!$A$24:$AM$43,X$1+1,FALSE)</f>
        <v>1.3048461636662991</v>
      </c>
      <c r="Y9" s="9">
        <f>VLOOKUP($A9,'Proj GC'!$A$24:$AM$43,Y$1+1,FALSE)</f>
        <v>1.6131114267883031</v>
      </c>
      <c r="Z9" s="9">
        <f ca="1">VLOOKUP($A9,'Proj GC'!$A$24:$AM$43,Z$1+1,FALSE)</f>
        <v>0.96372927096495842</v>
      </c>
      <c r="AA9" s="9">
        <f ca="1">VLOOKUP($A9,'Proj GC'!$A$24:$AM$43,AA$1+1,FALSE)</f>
        <v>0.7495263315913584</v>
      </c>
      <c r="AB9" s="9">
        <f ca="1">VLOOKUP($A9,'Proj GC'!$A$24:$AM$43,AB$1+1,FALSE)</f>
        <v>0.88281221947515642</v>
      </c>
      <c r="AC9" s="9">
        <f>VLOOKUP($A9,'Proj GC'!$A$24:$AM$43,AC$1+1,FALSE)</f>
        <v>1.2887462164288235</v>
      </c>
      <c r="AD9" s="9">
        <f ca="1">VLOOKUP($A9,'Proj GC'!$A$24:$AM$43,AD$1+1,FALSE)</f>
        <v>0.74187776597551347</v>
      </c>
      <c r="AE9" s="9">
        <f ca="1">VLOOKUP($A9,'Proj GC'!$A$24:$AM$43,AE$1+1,FALSE)</f>
        <v>0.93110676886774679</v>
      </c>
      <c r="AF9" s="9">
        <f ca="1">VLOOKUP($A9,'Proj GC'!$A$24:$AM$43,AF$1+1,FALSE)</f>
        <v>1.6870745866394374</v>
      </c>
      <c r="AG9" s="9">
        <f ca="1">VLOOKUP($A9,'Proj GC'!$A$24:$AM$43,AG$1+1,FALSE)</f>
        <v>0.94113345604053622</v>
      </c>
      <c r="AH9" s="9">
        <f ca="1">VLOOKUP($A9,'Proj GC'!$A$24:$AM$43,AH$1+1,FALSE)</f>
        <v>1.2256473255444991</v>
      </c>
      <c r="AI9" s="9">
        <f ca="1">VLOOKUP($A9,'Proj GC'!$A$24:$AM$43,AI$1+1,FALSE)</f>
        <v>0.99815869214847475</v>
      </c>
      <c r="AJ9" s="9">
        <f ca="1">VLOOKUP($A9,'Proj GC'!$A$24:$AM$43,AJ$1+1,FALSE)</f>
        <v>1.1981418968840125</v>
      </c>
      <c r="AK9" s="9">
        <f ca="1">VLOOKUP($A9,'Proj GC'!$A$24:$AM$43,AK$1+1,FALSE)</f>
        <v>1.66403529135112</v>
      </c>
      <c r="AL9" s="9">
        <f ca="1">VLOOKUP($A9,'Proj GC'!$A$24:$AM$43,AL$1+1,FALSE)</f>
        <v>1.027133452778725</v>
      </c>
      <c r="AM9" s="9">
        <f ca="1">VLOOKUP($A9,'Proj GC'!$A$24:$AM$43,AM$1+1,FALSE)</f>
        <v>1.4416851770046495</v>
      </c>
      <c r="AN9" s="9">
        <f ca="1">AVERAGE(OFFSET($A9,0,Fixtures!$D$6,1,3))</f>
        <v>1.1200197071608993</v>
      </c>
      <c r="AO9" s="9">
        <f ca="1">AVERAGE(OFFSET($A9,0,Fixtures!$D$6,1,6))</f>
        <v>1.0874997658693679</v>
      </c>
      <c r="AP9" s="9">
        <f ca="1">AVERAGE(OFFSET($A9,0,Fixtures!$D$6,1,9))</f>
        <v>1.1571454706922295</v>
      </c>
      <c r="AQ9" s="9">
        <f ca="1">AVERAGE(OFFSET($A9,0,Fixtures!$D$6,1,12))</f>
        <v>1.1719594905220818</v>
      </c>
      <c r="AR9" s="9">
        <f ca="1">IF(OR(Fixtures!$D$6&lt;=0,Fixtures!$D$6&gt;39),AVERAGE(A9:AM9),AVERAGE(OFFSET($A9,0,Fixtures!$D$6,1,39-Fixtures!$D$6)))</f>
        <v>1.1855994413234714</v>
      </c>
    </row>
    <row r="10" spans="1:44" x14ac:dyDescent="0.25">
      <c r="A10" s="30" t="s">
        <v>10</v>
      </c>
      <c r="B10" s="9">
        <f ca="1">VLOOKUP($A10,'Proj GC'!$A$24:$AM$43,B$1+1,FALSE)</f>
        <v>1.5046186928208929</v>
      </c>
      <c r="C10" s="9">
        <f ca="1">VLOOKUP($A10,'Proj GC'!$A$24:$AM$43,C$1+1,FALSE)</f>
        <v>1.6297356415015911</v>
      </c>
      <c r="D10" s="9">
        <f ca="1">VLOOKUP($A10,'Proj GC'!$A$24:$AM$43,D$1+1,FALSE)</f>
        <v>1.6189357685233383</v>
      </c>
      <c r="E10" s="9">
        <f ca="1">VLOOKUP($A10,'Proj GC'!$A$24:$AM$43,E$1+1,FALSE)</f>
        <v>1.3864201545727508</v>
      </c>
      <c r="F10" s="9">
        <f ca="1">VLOOKUP($A10,'Proj GC'!$A$24:$AM$43,F$1+1,FALSE)</f>
        <v>1.4597677434281771</v>
      </c>
      <c r="G10" s="9">
        <f ca="1">VLOOKUP($A10,'Proj GC'!$A$24:$AM$43,G$1+1,FALSE)</f>
        <v>0.92012710815716947</v>
      </c>
      <c r="H10" s="9">
        <f ca="1">VLOOKUP($A10,'Proj GC'!$A$24:$AM$43,H$1+1,FALSE)</f>
        <v>1.725887545874514</v>
      </c>
      <c r="I10" s="9">
        <f ca="1">VLOOKUP($A10,'Proj GC'!$A$24:$AM$43,I$1+1,FALSE)</f>
        <v>1.4708527136080436</v>
      </c>
      <c r="J10" s="9">
        <f ca="1">VLOOKUP($A10,'Proj GC'!$A$24:$AM$43,J$1+1,FALSE)</f>
        <v>1.8304626666159505</v>
      </c>
      <c r="K10" s="9">
        <f ca="1">VLOOKUP($A10,'Proj GC'!$A$24:$AM$43,K$1+1,FALSE)</f>
        <v>1.3674867039785461</v>
      </c>
      <c r="L10" s="9">
        <f ca="1">VLOOKUP($A10,'Proj GC'!$A$24:$AM$43,L$1+1,FALSE)</f>
        <v>2.9581871771030599</v>
      </c>
      <c r="M10" s="9">
        <f ca="1">VLOOKUP($A10,'Proj GC'!$A$24:$AM$43,M$1+1,FALSE)</f>
        <v>1.2609207892539278</v>
      </c>
      <c r="N10" s="9">
        <f ca="1">VLOOKUP($A10,'Proj GC'!$A$24:$AM$43,N$1+1,FALSE)</f>
        <v>1.6018440934758629</v>
      </c>
      <c r="O10" s="9">
        <f ca="1">VLOOKUP($A10,'Proj GC'!$A$24:$AM$43,O$1+1,FALSE)</f>
        <v>0.99122009091479313</v>
      </c>
      <c r="P10" s="9">
        <f ca="1">VLOOKUP($A10,'Proj GC'!$A$24:$AM$43,P$1+1,FALSE)</f>
        <v>0.91073764141660052</v>
      </c>
      <c r="Q10" s="9">
        <f ca="1">VLOOKUP($A10,'Proj GC'!$A$24:$AM$43,Q$1+1,FALSE)</f>
        <v>1.1430373323974672</v>
      </c>
      <c r="R10" s="9">
        <f ca="1">VLOOKUP($A10,'Proj GC'!$A$24:$AM$43,R$1+1,FALSE)</f>
        <v>1.0605508025174191</v>
      </c>
      <c r="S10" s="9">
        <f ca="1">VLOOKUP($A10,'Proj GC'!$A$24:$AM$43,S$1+1,FALSE)</f>
        <v>1.5820796138722588</v>
      </c>
      <c r="T10" s="9">
        <f ca="1">VLOOKUP($A10,'Proj GC'!$A$24:$AM$43,T$1+1,FALSE)</f>
        <v>2.1971997326737442</v>
      </c>
      <c r="U10" s="9">
        <f ca="1">VLOOKUP($A10,'Proj GC'!$A$24:$AM$43,U$1+1,FALSE)</f>
        <v>0.79198258061549553</v>
      </c>
      <c r="V10" s="9">
        <f ca="1">VLOOKUP($A10,'Proj GC'!$A$24:$AM$43,V$1+1,FALSE)</f>
        <v>1.1553462083953359</v>
      </c>
      <c r="W10" s="9">
        <f ca="1">VLOOKUP($A10,'Proj GC'!$A$24:$AM$43,W$1+1,FALSE)</f>
        <v>2.0427887800173345</v>
      </c>
      <c r="X10" s="9">
        <f ca="1">VLOOKUP($A10,'Proj GC'!$A$24:$AM$43,X$1+1,FALSE)</f>
        <v>1.2253510412883635</v>
      </c>
      <c r="Y10" s="9">
        <f ca="1">VLOOKUP($A10,'Proj GC'!$A$24:$AM$43,Y$1+1,FALSE)</f>
        <v>1.1830850895614193</v>
      </c>
      <c r="Z10" s="9">
        <f ca="1">VLOOKUP($A10,'Proj GC'!$A$24:$AM$43,Z$1+1,FALSE)</f>
        <v>2.4345433656999078</v>
      </c>
      <c r="AA10" s="9">
        <f ca="1">VLOOKUP($A10,'Proj GC'!$A$24:$AM$43,AA$1+1,FALSE)</f>
        <v>1.0072240836239033</v>
      </c>
      <c r="AB10" s="9">
        <f ca="1">VLOOKUP($A10,'Proj GC'!$A$24:$AM$43,AB$1+1,FALSE)</f>
        <v>1.0590780886252311</v>
      </c>
      <c r="AC10" s="9">
        <f ca="1">VLOOKUP($A10,'Proj GC'!$A$24:$AM$43,AC$1+1,FALSE)</f>
        <v>1.5842795938840459</v>
      </c>
      <c r="AD10" s="9">
        <f ca="1">VLOOKUP($A10,'Proj GC'!$A$24:$AM$43,AD$1+1,FALSE)</f>
        <v>0.76517375143962663</v>
      </c>
      <c r="AE10" s="9">
        <f ca="1">VLOOKUP($A10,'Proj GC'!$A$24:$AM$43,AE$1+1,FALSE)</f>
        <v>1.3604846248322058</v>
      </c>
      <c r="AF10" s="9">
        <f ca="1">VLOOKUP($A10,'Proj GC'!$A$24:$AM$43,AF$1+1,FALSE)</f>
        <v>1.0723088559631808</v>
      </c>
      <c r="AG10" s="9">
        <f ca="1">VLOOKUP($A10,'Proj GC'!$A$24:$AM$43,AG$1+1,FALSE)</f>
        <v>1.4807114938356789</v>
      </c>
      <c r="AH10" s="9">
        <f ca="1">VLOOKUP($A10,'Proj GC'!$A$24:$AM$43,AH$1+1,FALSE)</f>
        <v>1.9802740607053539</v>
      </c>
      <c r="AI10" s="9">
        <f ca="1">VLOOKUP($A10,'Proj GC'!$A$24:$AM$43,AI$1+1,FALSE)</f>
        <v>1.8835977222188303</v>
      </c>
      <c r="AJ10" s="9">
        <f ca="1">VLOOKUP($A10,'Proj GC'!$A$24:$AM$43,AJ$1+1,FALSE)</f>
        <v>2.071072082756825</v>
      </c>
      <c r="AK10" s="9">
        <f ca="1">VLOOKUP($A10,'Proj GC'!$A$24:$AM$43,AK$1+1,FALSE)</f>
        <v>1.0837503904990939</v>
      </c>
      <c r="AL10" s="9">
        <f ca="1">VLOOKUP($A10,'Proj GC'!$A$24:$AM$43,AL$1+1,FALSE)</f>
        <v>1.3745108652718212</v>
      </c>
      <c r="AM10" s="9">
        <f ca="1">VLOOKUP($A10,'Proj GC'!$A$24:$AM$43,AM$1+1,FALSE)</f>
        <v>0.97719989436101107</v>
      </c>
      <c r="AN10" s="9">
        <f ca="1">AVERAGE(OFFSET($A10,0,Fixtures!$D$6,1,3))</f>
        <v>1.0659890774116711</v>
      </c>
      <c r="AO10" s="9">
        <f ca="1">AVERAGE(OFFSET($A10,0,Fixtures!$D$6,1,6))</f>
        <v>1.4237584181658127</v>
      </c>
      <c r="AP10" s="9">
        <f ca="1">AVERAGE(OFFSET($A10,0,Fixtures!$D$6,1,9))</f>
        <v>1.4524315386136242</v>
      </c>
      <c r="AQ10" s="9">
        <f ca="1">AVERAGE(OFFSET($A10,0,Fixtures!$D$6,1,12))</f>
        <v>1.3782359364550929</v>
      </c>
      <c r="AR10" s="9">
        <f ca="1">IF(OR(Fixtures!$D$6&lt;=0,Fixtures!$D$6&gt;39),AVERAGE(A10:AM10),AVERAGE(OFFSET($A10,0,Fixtures!$D$6,1,39-Fixtures!$D$6)))</f>
        <v>1.4049083741883628</v>
      </c>
    </row>
    <row r="11" spans="1:44" x14ac:dyDescent="0.25">
      <c r="A11" s="30" t="s">
        <v>71</v>
      </c>
      <c r="B11" s="9">
        <f ca="1">VLOOKUP($A11,'Proj GC'!$A$24:$AM$43,B$1+1,FALSE)</f>
        <v>1.0801982438529367</v>
      </c>
      <c r="C11" s="9">
        <f ca="1">VLOOKUP($A11,'Proj GC'!$A$24:$AM$43,C$1+1,FALSE)</f>
        <v>1.8774239617382387</v>
      </c>
      <c r="D11" s="9">
        <f ca="1">VLOOKUP($A11,'Proj GC'!$A$24:$AM$43,D$1+1,FALSE)</f>
        <v>1.0570746958333819</v>
      </c>
      <c r="E11" s="9">
        <f ca="1">VLOOKUP($A11,'Proj GC'!$A$24:$AM$43,E$1+1,FALSE)</f>
        <v>1.1392908643340616</v>
      </c>
      <c r="F11" s="9">
        <f ca="1">VLOOKUP($A11,'Proj GC'!$A$24:$AM$43,F$1+1,FALSE)</f>
        <v>1.0687942105801234</v>
      </c>
      <c r="G11" s="9">
        <f ca="1">VLOOKUP($A11,'Proj GC'!$A$24:$AM$43,G$1+1,FALSE)</f>
        <v>2.9484912962508165</v>
      </c>
      <c r="H11" s="9">
        <f ca="1">VLOOKUP($A11,'Proj GC'!$A$24:$AM$43,H$1+1,FALSE)</f>
        <v>1.8244630638668884</v>
      </c>
      <c r="I11" s="9">
        <f ca="1">VLOOKUP($A11,'Proj GC'!$A$24:$AM$43,I$1+1,FALSE)</f>
        <v>0.9739969821795621</v>
      </c>
      <c r="J11" s="9">
        <f ca="1">VLOOKUP($A11,'Proj GC'!$A$24:$AM$43,J$1+1,FALSE)</f>
        <v>1.7202307030152473</v>
      </c>
      <c r="K11" s="9">
        <f ca="1">VLOOKUP($A11,'Proj GC'!$A$24:$AM$43,K$1+1,FALSE)</f>
        <v>0.91711126018153588</v>
      </c>
      <c r="L11" s="9">
        <f ca="1">VLOOKUP($A11,'Proj GC'!$A$24:$AM$43,L$1+1,FALSE)</f>
        <v>1.4660317838262074</v>
      </c>
      <c r="M11" s="9">
        <f ca="1">VLOOKUP($A11,'Proj GC'!$A$24:$AM$43,M$1+1,FALSE)</f>
        <v>1.356025442220036</v>
      </c>
      <c r="N11" s="9">
        <f ca="1">VLOOKUP($A11,'Proj GC'!$A$24:$AM$43,N$1+1,FALSE)</f>
        <v>1.0039227628751968</v>
      </c>
      <c r="O11" s="9">
        <f ca="1">VLOOKUP($A11,'Proj GC'!$A$24:$AM$43,O$1+1,FALSE)</f>
        <v>1.7640283653018209</v>
      </c>
      <c r="P11" s="9">
        <f ca="1">VLOOKUP($A11,'Proj GC'!$A$24:$AM$43,P$1+1,FALSE)</f>
        <v>2.0360932481150069</v>
      </c>
      <c r="Q11" s="9">
        <f ca="1">VLOOKUP($A11,'Proj GC'!$A$24:$AM$43,Q$1+1,FALSE)</f>
        <v>0.78938674462575931</v>
      </c>
      <c r="R11" s="9">
        <f ca="1">VLOOKUP($A11,'Proj GC'!$A$24:$AM$43,R$1+1,FALSE)</f>
        <v>2.4265638022070521</v>
      </c>
      <c r="S11" s="9">
        <f ca="1">VLOOKUP($A11,'Proj GC'!$A$24:$AM$43,S$1+1,FALSE)</f>
        <v>1.3818759645586995</v>
      </c>
      <c r="T11" s="9">
        <f ca="1">VLOOKUP($A11,'Proj GC'!$A$24:$AM$43,T$1+1,FALSE)</f>
        <v>1.4549831462188521</v>
      </c>
      <c r="U11" s="9">
        <f ca="1">VLOOKUP($A11,'Proj GC'!$A$24:$AM$43,U$1+1,FALSE)</f>
        <v>1.0556068089712545</v>
      </c>
      <c r="V11" s="9">
        <f ca="1">VLOOKUP($A11,'Proj GC'!$A$24:$AM$43,V$1+1,FALSE)</f>
        <v>1.2213347782910573</v>
      </c>
      <c r="W11" s="9">
        <f ca="1">VLOOKUP($A11,'Proj GC'!$A$24:$AM$43,W$1+1,FALSE)</f>
        <v>1.3700057096538996</v>
      </c>
      <c r="X11" s="9">
        <f ca="1">VLOOKUP($A11,'Proj GC'!$A$24:$AM$43,X$1+1,FALSE)</f>
        <v>1.151559396233347</v>
      </c>
      <c r="Y11" s="9">
        <f ca="1">VLOOKUP($A11,'Proj GC'!$A$24:$AM$43,Y$1+1,FALSE)</f>
        <v>1.5768941220434789</v>
      </c>
      <c r="Z11" s="9">
        <f ca="1">VLOOKUP($A11,'Proj GC'!$A$24:$AM$43,Z$1+1,FALSE)</f>
        <v>1.2567879413289036</v>
      </c>
      <c r="AA11" s="9">
        <f ca="1">VLOOKUP($A11,'Proj GC'!$A$24:$AM$43,AA$1+1,FALSE)</f>
        <v>1.6136294753852516</v>
      </c>
      <c r="AB11" s="9">
        <f ca="1">VLOOKUP($A11,'Proj GC'!$A$24:$AM$43,AB$1+1,FALSE)</f>
        <v>2.0642838482913906</v>
      </c>
      <c r="AC11" s="9">
        <f ca="1">VLOOKUP($A11,'Proj GC'!$A$24:$AM$43,AC$1+1,FALSE)</f>
        <v>1.6243939502377784</v>
      </c>
      <c r="AD11" s="9">
        <f ca="1">VLOOKUP($A11,'Proj GC'!$A$24:$AM$43,AD$1+1,FALSE)</f>
        <v>1.1792073592557641</v>
      </c>
      <c r="AE11" s="9">
        <f ca="1">VLOOKUP($A11,'Proj GC'!$A$24:$AM$43,AE$1+1,FALSE)</f>
        <v>1.363004571052195</v>
      </c>
      <c r="AF11" s="9">
        <f ca="1">VLOOKUP($A11,'Proj GC'!$A$24:$AM$43,AF$1+1,FALSE)</f>
        <v>1.4996870902209731</v>
      </c>
      <c r="AG11" s="9">
        <f ca="1">VLOOKUP($A11,'Proj GC'!$A$24:$AM$43,AG$1+1,FALSE)</f>
        <v>1.1808784924747726</v>
      </c>
      <c r="AH11" s="9">
        <f ca="1">VLOOKUP($A11,'Proj GC'!$A$24:$AM$43,AH$1+1,FALSE)</f>
        <v>2.1899980968268036</v>
      </c>
      <c r="AI11" s="9">
        <f ca="1">VLOOKUP($A11,'Proj GC'!$A$24:$AM$43,AI$1+1,FALSE)</f>
        <v>0.90775256875886678</v>
      </c>
      <c r="AJ11" s="9">
        <f ca="1">VLOOKUP($A11,'Proj GC'!$A$24:$AM$43,AJ$1+1,FALSE)</f>
        <v>0.76266578521536343</v>
      </c>
      <c r="AK11" s="9">
        <f ca="1">VLOOKUP($A11,'Proj GC'!$A$24:$AM$43,AK$1+1,FALSE)</f>
        <v>1.5790868913066574</v>
      </c>
      <c r="AL11" s="9">
        <f ca="1">VLOOKUP($A11,'Proj GC'!$A$24:$AM$43,AL$1+1,FALSE)</f>
        <v>1.9737834297216204</v>
      </c>
      <c r="AM11" s="9">
        <f ca="1">VLOOKUP($A11,'Proj GC'!$A$24:$AM$43,AM$1+1,FALSE)</f>
        <v>1.5965938207431474</v>
      </c>
      <c r="AN11" s="9">
        <f ca="1">AVERAGE(OFFSET($A11,0,Fixtures!$D$6,1,3))</f>
        <v>1.3472996735096441</v>
      </c>
      <c r="AO11" s="9">
        <f ca="1">AVERAGE(OFFSET($A11,0,Fixtures!$D$6,1,6))</f>
        <v>1.3867546964315627</v>
      </c>
      <c r="AP11" s="9">
        <f ca="1">AVERAGE(OFFSET($A11,0,Fixtures!$D$6,1,9))</f>
        <v>1.404007142759224</v>
      </c>
      <c r="AQ11" s="9">
        <f ca="1">AVERAGE(OFFSET($A11,0,Fixtures!$D$6,1,12))</f>
        <v>1.4138927062931141</v>
      </c>
      <c r="AR11" s="9">
        <f ca="1">IF(OR(Fixtures!$D$6&lt;=0,Fixtures!$D$6&gt;39),AVERAGE(A11:AM11),AVERAGE(OFFSET($A11,0,Fixtures!$D$6,1,39-Fixtures!$D$6)))</f>
        <v>1.4232658105576164</v>
      </c>
    </row>
    <row r="12" spans="1:44" s="1" customFormat="1" x14ac:dyDescent="0.25">
      <c r="A12" s="30" t="s">
        <v>63</v>
      </c>
      <c r="B12" s="9">
        <f ca="1">VLOOKUP($A12,'Proj GC'!$A$24:$AM$43,B$1+1,FALSE)</f>
        <v>2.4596616728053657</v>
      </c>
      <c r="C12" s="9">
        <f ca="1">VLOOKUP($A12,'Proj GC'!$A$24:$AM$43,C$1+1,FALSE)</f>
        <v>2.0108500836253911</v>
      </c>
      <c r="D12" s="9">
        <f ca="1">VLOOKUP($A12,'Proj GC'!$A$24:$AM$43,D$1+1,FALSE)</f>
        <v>1.8391642763692695</v>
      </c>
      <c r="E12" s="9">
        <f ca="1">VLOOKUP($A12,'Proj GC'!$A$24:$AM$43,E$1+1,FALSE)</f>
        <v>1.1312103284207367</v>
      </c>
      <c r="F12" s="9">
        <f ca="1">VLOOKUP($A12,'Proj GC'!$A$24:$AM$43,F$1+1,FALSE)</f>
        <v>1.96507173768778</v>
      </c>
      <c r="G12" s="9">
        <f ca="1">VLOOKUP($A12,'Proj GC'!$A$24:$AM$43,G$1+1,FALSE)</f>
        <v>1.7220467531614454</v>
      </c>
      <c r="H12" s="9">
        <f ca="1">VLOOKUP($A12,'Proj GC'!$A$24:$AM$43,H$1+1,FALSE)</f>
        <v>1.7072544458616095</v>
      </c>
      <c r="I12" s="9">
        <f ca="1">VLOOKUP($A12,'Proj GC'!$A$24:$AM$43,I$1+1,FALSE)</f>
        <v>0.98370687054071626</v>
      </c>
      <c r="J12" s="9">
        <f ca="1">VLOOKUP($A12,'Proj GC'!$A$24:$AM$43,J$1+1,FALSE)</f>
        <v>2.3395817863083614</v>
      </c>
      <c r="K12" s="9">
        <f ca="1">VLOOKUP($A12,'Proj GC'!$A$24:$AM$43,K$1+1,FALSE)</f>
        <v>1.2137618597968705</v>
      </c>
      <c r="L12" s="9">
        <f ca="1">VLOOKUP($A12,'Proj GC'!$A$24:$AM$43,L$1+1,FALSE)</f>
        <v>0.95040812117812368</v>
      </c>
      <c r="M12" s="9">
        <f ca="1">VLOOKUP($A12,'Proj GC'!$A$24:$AM$43,M$1+1,FALSE)</f>
        <v>1.8688589647030232</v>
      </c>
      <c r="N12" s="9">
        <f ca="1">VLOOKUP($A12,'Proj GC'!$A$24:$AM$43,N$1+1,FALSE)</f>
        <v>1.4350340914927711</v>
      </c>
      <c r="O12" s="9">
        <f ca="1">VLOOKUP($A12,'Proj GC'!$A$24:$AM$43,O$1+1,FALSE)</f>
        <v>2.729101025557453</v>
      </c>
      <c r="P12" s="9">
        <f ca="1">VLOOKUP($A12,'Proj GC'!$A$24:$AM$43,P$1+1,FALSE)</f>
        <v>2.2735837195042983</v>
      </c>
      <c r="Q12" s="9">
        <f ca="1">VLOOKUP($A12,'Proj GC'!$A$24:$AM$43,Q$1+1,FALSE)</f>
        <v>1.3318949365437567</v>
      </c>
      <c r="R12" s="9">
        <f ca="1">VLOOKUP($A12,'Proj GC'!$A$24:$AM$43,R$1+1,FALSE)</f>
        <v>2.198272056872189</v>
      </c>
      <c r="S12" s="9">
        <f ca="1">VLOOKUP($A12,'Proj GC'!$A$24:$AM$43,S$1+1,FALSE)</f>
        <v>2.0242644054926955</v>
      </c>
      <c r="T12" s="9">
        <f ca="1">VLOOKUP($A12,'Proj GC'!$A$24:$AM$43,T$1+1,FALSE)</f>
        <v>1.4694880411781071</v>
      </c>
      <c r="U12" s="9">
        <f ca="1">VLOOKUP($A12,'Proj GC'!$A$24:$AM$43,U$1+1,FALSE)</f>
        <v>1.6985298654313035</v>
      </c>
      <c r="V12" s="9">
        <f ca="1">VLOOKUP($A12,'Proj GC'!$A$24:$AM$43,V$1+1,FALSE)</f>
        <v>1.1428728108660362</v>
      </c>
      <c r="W12" s="9">
        <f ca="1">VLOOKUP($A12,'Proj GC'!$A$24:$AM$43,W$1+1,FALSE)</f>
        <v>1.8131504325360659</v>
      </c>
      <c r="X12" s="9">
        <f ca="1">VLOOKUP($A12,'Proj GC'!$A$24:$AM$43,X$1+1,FALSE)</f>
        <v>1.5661663197601428</v>
      </c>
      <c r="Y12" s="9">
        <f ca="1">VLOOKUP($A12,'Proj GC'!$A$24:$AM$43,Y$1+1,FALSE)</f>
        <v>2.537310045891207</v>
      </c>
      <c r="Z12" s="9">
        <f ca="1">VLOOKUP($A12,'Proj GC'!$A$24:$AM$43,Z$1+1,FALSE)</f>
        <v>1.3461062543277409</v>
      </c>
      <c r="AA12" s="9">
        <f ca="1">VLOOKUP($A12,'Proj GC'!$A$24:$AM$43,AA$1+1,FALSE)</f>
        <v>3.6743094124623363</v>
      </c>
      <c r="AB12" s="9">
        <f ca="1">VLOOKUP($A12,'Proj GC'!$A$24:$AM$43,AB$1+1,FALSE)</f>
        <v>3.0239011489458791</v>
      </c>
      <c r="AC12" s="9">
        <f ca="1">VLOOKUP($A12,'Proj GC'!$A$24:$AM$43,AC$1+1,FALSE)</f>
        <v>1.47157055046816</v>
      </c>
      <c r="AD12" s="9">
        <f ca="1">VLOOKUP($A12,'Proj GC'!$A$24:$AM$43,AD$1+1,FALSE)</f>
        <v>1.9896208311332666</v>
      </c>
      <c r="AE12" s="9">
        <f ca="1">VLOOKUP($A12,'Proj GC'!$A$24:$AM$43,AE$1+1,FALSE)</f>
        <v>1.5219857957012246</v>
      </c>
      <c r="AF12" s="9">
        <f ca="1">VLOOKUP($A12,'Proj GC'!$A$24:$AM$43,AF$1+1,FALSE)</f>
        <v>2.1436929021064852</v>
      </c>
      <c r="AG12" s="9">
        <f ca="1">VLOOKUP($A12,'Proj GC'!$A$24:$AM$43,AG$1+1,FALSE)</f>
        <v>1.8269188683483779</v>
      </c>
      <c r="AH12" s="9">
        <f ca="1">VLOOKUP($A12,'Proj GC'!$A$24:$AM$43,AH$1+1,FALSE)</f>
        <v>1.4197454649697898</v>
      </c>
      <c r="AI12" s="9">
        <f ca="1">VLOOKUP($A12,'Proj GC'!$A$24:$AM$43,AI$1+1,FALSE)</f>
        <v>1.2510543482722718</v>
      </c>
      <c r="AJ12" s="9">
        <f ca="1">VLOOKUP($A12,'Proj GC'!$A$24:$AM$43,AJ$1+1,FALSE)</f>
        <v>1.6898327128260384</v>
      </c>
      <c r="AK12" s="9">
        <f ca="1">VLOOKUP($A12,'Proj GC'!$A$24:$AM$43,AK$1+1,FALSE)</f>
        <v>1.231176085833974</v>
      </c>
      <c r="AL12" s="9">
        <f ca="1">VLOOKUP($A12,'Proj GC'!$A$24:$AM$43,AL$1+1,FALSE)</f>
        <v>2.572440211512776</v>
      </c>
      <c r="AM12" s="9">
        <f ca="1">VLOOKUP($A12,'Proj GC'!$A$24:$AM$43,AM$1+1,FALSE)</f>
        <v>1.3154612458901669</v>
      </c>
      <c r="AN12" s="9">
        <f ca="1">AVERAGE(OFFSET($A12,0,Fixtures!$D$6,1,3))</f>
        <v>1.8850998429803256</v>
      </c>
      <c r="AO12" s="9">
        <f ca="1">AVERAGE(OFFSET($A12,0,Fixtures!$D$6,1,6))</f>
        <v>1.692169701755236</v>
      </c>
      <c r="AP12" s="9">
        <f ca="1">AVERAGE(OFFSET($A12,0,Fixtures!$D$6,1,9))</f>
        <v>1.7384963578560226</v>
      </c>
      <c r="AQ12" s="9">
        <f ca="1">AVERAGE(OFFSET($A12,0,Fixtures!$D$6,1,12))</f>
        <v>1.7115998342774945</v>
      </c>
      <c r="AR12" s="9">
        <f ca="1">IF(OR(Fixtures!$D$6&lt;=0,Fixtures!$D$6&gt;39),AVERAGE(A12:AM12),AVERAGE(OFFSET($A12,0,Fixtures!$D$6,1,39-Fixtures!$D$6)))</f>
        <v>1.6961928466594371</v>
      </c>
    </row>
    <row r="13" spans="1:44" s="1" customFormat="1" x14ac:dyDescent="0.25"/>
    <row r="14" spans="1:44" x14ac:dyDescent="0.25">
      <c r="A14" s="31" t="s">
        <v>111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N14" s="2">
        <v>13</v>
      </c>
      <c r="O14" s="2">
        <v>14</v>
      </c>
      <c r="P14" s="2">
        <v>15</v>
      </c>
      <c r="Q14" s="2">
        <v>16</v>
      </c>
      <c r="R14" s="2">
        <v>17</v>
      </c>
      <c r="S14" s="2">
        <v>18</v>
      </c>
      <c r="T14" s="2">
        <v>19</v>
      </c>
      <c r="U14" s="2">
        <v>20</v>
      </c>
      <c r="V14" s="2">
        <v>21</v>
      </c>
      <c r="W14" s="2">
        <v>22</v>
      </c>
      <c r="X14" s="2">
        <v>23</v>
      </c>
      <c r="Y14" s="2">
        <v>24</v>
      </c>
      <c r="Z14" s="2">
        <v>25</v>
      </c>
      <c r="AA14" s="2">
        <v>26</v>
      </c>
      <c r="AB14" s="2">
        <v>27</v>
      </c>
      <c r="AC14" s="2">
        <v>28</v>
      </c>
      <c r="AD14" s="2">
        <v>29</v>
      </c>
      <c r="AE14" s="2">
        <v>30</v>
      </c>
      <c r="AF14" s="2">
        <v>31</v>
      </c>
      <c r="AG14" s="2">
        <v>32</v>
      </c>
      <c r="AH14" s="2">
        <v>33</v>
      </c>
      <c r="AI14" s="2">
        <v>34</v>
      </c>
      <c r="AJ14" s="2">
        <v>35</v>
      </c>
      <c r="AK14" s="2">
        <v>36</v>
      </c>
      <c r="AL14" s="2">
        <v>37</v>
      </c>
      <c r="AM14" s="2">
        <v>38</v>
      </c>
      <c r="AN14" s="31" t="s">
        <v>56</v>
      </c>
      <c r="AO14" s="31" t="s">
        <v>57</v>
      </c>
      <c r="AP14" s="31" t="s">
        <v>58</v>
      </c>
      <c r="AQ14" s="31" t="s">
        <v>82</v>
      </c>
      <c r="AR14" s="31" t="s">
        <v>59</v>
      </c>
    </row>
    <row r="15" spans="1:44" x14ac:dyDescent="0.25">
      <c r="A15" s="30" t="s">
        <v>121</v>
      </c>
      <c r="B15" s="9">
        <f t="shared" ref="B15:Q15" ca="1" si="0">MIN(VLOOKUP($A14,$A$2:$AM$12,B$14+1,FALSE),VLOOKUP($A15,$A$2:$AM$12,B$14+1,FALSE))</f>
        <v>1.5151887798674555</v>
      </c>
      <c r="C15" s="9">
        <f t="shared" ca="1" si="0"/>
        <v>1.0852449536210242</v>
      </c>
      <c r="D15" s="9">
        <f t="shared" ca="1" si="0"/>
        <v>1.2123480297553624</v>
      </c>
      <c r="E15" s="9">
        <f t="shared" ca="1" si="0"/>
        <v>1.6118932593568522</v>
      </c>
      <c r="F15" s="9">
        <f t="shared" ca="1" si="0"/>
        <v>1.0306765610131612</v>
      </c>
      <c r="G15" s="9">
        <f t="shared" ca="1" si="0"/>
        <v>1.1696521221239795</v>
      </c>
      <c r="H15" s="9">
        <f t="shared" ca="1" si="0"/>
        <v>1.3722915835724991</v>
      </c>
      <c r="I15" s="9">
        <f t="shared" ca="1" si="0"/>
        <v>1.1822476013124594</v>
      </c>
      <c r="J15" s="9">
        <f t="shared" ca="1" si="0"/>
        <v>1.476554784337984</v>
      </c>
      <c r="K15" s="9">
        <f t="shared" ca="1" si="0"/>
        <v>1.2902804092038662</v>
      </c>
      <c r="L15" s="9">
        <f t="shared" ca="1" si="0"/>
        <v>0.9319435024460756</v>
      </c>
      <c r="M15" s="9">
        <f t="shared" ca="1" si="0"/>
        <v>2.1192954840655198</v>
      </c>
      <c r="N15" s="9">
        <f t="shared" ca="1" si="0"/>
        <v>1.0425103173598058</v>
      </c>
      <c r="O15" s="9">
        <f t="shared" ca="1" si="0"/>
        <v>2.491229930453025</v>
      </c>
      <c r="P15" s="9">
        <f t="shared" ca="1" si="0"/>
        <v>1.6391418636485096</v>
      </c>
      <c r="Q15" s="9">
        <f t="shared" ca="1" si="0"/>
        <v>1.2538824456272313</v>
      </c>
      <c r="R15" s="9">
        <f t="shared" ref="R15:AG15" ca="1" si="1">MIN(VLOOKUP($A14,$A$2:$AM$12,R$14+1,FALSE),VLOOKUP($A15,$A$2:$AM$12,R$14+1,FALSE))</f>
        <v>1.2106323620736876</v>
      </c>
      <c r="S15" s="9">
        <f t="shared" ca="1" si="1"/>
        <v>0.99995328042464726</v>
      </c>
      <c r="T15" s="9">
        <f t="shared" ca="1" si="1"/>
        <v>1.2408337136479186</v>
      </c>
      <c r="U15" s="9">
        <f t="shared" ca="1" si="1"/>
        <v>0.94155159606422889</v>
      </c>
      <c r="V15" s="9">
        <f t="shared" ca="1" si="1"/>
        <v>1.5051004451403465</v>
      </c>
      <c r="W15" s="9">
        <f t="shared" ca="1" si="1"/>
        <v>1.9274559199218251</v>
      </c>
      <c r="X15" s="9">
        <f t="shared" ca="1" si="1"/>
        <v>1.0837379486611196</v>
      </c>
      <c r="Y15" s="9">
        <f t="shared" ca="1" si="1"/>
        <v>1.3504869575162499</v>
      </c>
      <c r="Z15" s="9">
        <f t="shared" ca="1" si="1"/>
        <v>1.6211683875079503</v>
      </c>
      <c r="AA15" s="9">
        <f t="shared" ca="1" si="1"/>
        <v>1.0142999270187099</v>
      </c>
      <c r="AB15" s="9">
        <f t="shared" ca="1" si="1"/>
        <v>1.4937573695232385</v>
      </c>
      <c r="AC15" s="9">
        <f t="shared" ca="1" si="1"/>
        <v>0.81042331676007173</v>
      </c>
      <c r="AD15" s="9">
        <f t="shared" ca="1" si="1"/>
        <v>1.8730836533443824</v>
      </c>
      <c r="AE15" s="9">
        <f t="shared" ca="1" si="1"/>
        <v>1.09727678475644</v>
      </c>
      <c r="AF15" s="9">
        <f t="shared" ca="1" si="1"/>
        <v>1.5573302271671177</v>
      </c>
      <c r="AG15" s="9">
        <f t="shared" ca="1" si="1"/>
        <v>1.4187019356141082</v>
      </c>
      <c r="AH15" s="9">
        <f t="shared" ref="AH15:AM15" ca="1" si="2">MIN(VLOOKUP($A14,$A$2:$AM$12,AH$14+1,FALSE),VLOOKUP($A15,$A$2:$AM$12,AH$14+1,FALSE))</f>
        <v>1.3921625159996933</v>
      </c>
      <c r="AI15" s="9">
        <f t="shared" ca="1" si="2"/>
        <v>1.6676828460057436</v>
      </c>
      <c r="AJ15" s="9">
        <f t="shared" ca="1" si="2"/>
        <v>1.079035983536405</v>
      </c>
      <c r="AK15" s="9">
        <f t="shared" ca="1" si="2"/>
        <v>1.8110384148197389</v>
      </c>
      <c r="AL15" s="9">
        <f t="shared" ca="1" si="2"/>
        <v>0.78299026357059764</v>
      </c>
      <c r="AM15" s="9">
        <f t="shared" ca="1" si="2"/>
        <v>1.5396526405258335</v>
      </c>
      <c r="AN15" s="9">
        <f ca="1">AVERAGE(OFFSET($A15,0,Fixtures!$D$6,1,3))</f>
        <v>1.5092302217559801</v>
      </c>
      <c r="AO15" s="9">
        <f ca="1">AVERAGE(OFFSET($A15,0,Fixtures!$D$6,1,6))</f>
        <v>1.5010396604812477</v>
      </c>
      <c r="AP15" s="9">
        <f ca="1">AVERAGE(OFFSET($A15,0,Fixtures!$D$6,1,9))</f>
        <v>1.4088114027571366</v>
      </c>
      <c r="AQ15" s="9">
        <f ca="1">AVERAGE(OFFSET($A15,0,Fixtures!$D$6,1,12))</f>
        <v>1.4357687622981075</v>
      </c>
      <c r="AR15" s="9">
        <f ca="1">IF(OR(Fixtures!$D$6&lt;=0,Fixtures!$D$6&gt;39),AVERAGE(A15:AM15),AVERAGE(OFFSET($A15,0,Fixtures!$D$6,1,39-Fixtures!$D$6)))</f>
        <v>1.4218955265340063</v>
      </c>
    </row>
    <row r="16" spans="1:44" x14ac:dyDescent="0.25">
      <c r="A16" s="30" t="s">
        <v>73</v>
      </c>
      <c r="B16" s="9">
        <f ca="1">MIN(VLOOKUP($A14,$A$2:$AM$12,B$14+1,FALSE),VLOOKUP($A16,$A$2:$AM$12,B$14+1,FALSE))</f>
        <v>1.1217388238265693</v>
      </c>
      <c r="C16" s="9">
        <f t="shared" ref="C16:AM16" ca="1" si="3">MIN(VLOOKUP($A14,$A$2:$AM$12,C$14+1,FALSE),VLOOKUP($A16,$A$2:$AM$12,C$14+1,FALSE))</f>
        <v>1.2536263845061821</v>
      </c>
      <c r="D16" s="9">
        <f t="shared" ca="1" si="3"/>
        <v>1.717940441236381</v>
      </c>
      <c r="E16" s="9">
        <f t="shared" ca="1" si="3"/>
        <v>1.6118932593568522</v>
      </c>
      <c r="F16" s="9">
        <f t="shared" ca="1" si="3"/>
        <v>1.4449465257119023</v>
      </c>
      <c r="G16" s="9">
        <f t="shared" ca="1" si="3"/>
        <v>2.0316070171617544</v>
      </c>
      <c r="H16" s="9">
        <f t="shared" ca="1" si="3"/>
        <v>1.2174182751034071</v>
      </c>
      <c r="I16" s="9">
        <f t="shared" ca="1" si="3"/>
        <v>1.8387749729998781</v>
      </c>
      <c r="J16" s="9">
        <f t="shared" ca="1" si="3"/>
        <v>1.0454460511022361</v>
      </c>
      <c r="K16" s="9">
        <f t="shared" ca="1" si="3"/>
        <v>1.6997254902568555</v>
      </c>
      <c r="L16" s="9">
        <f t="shared" ca="1" si="3"/>
        <v>1.5914873942314849</v>
      </c>
      <c r="M16" s="9">
        <f t="shared" ca="1" si="3"/>
        <v>1.3121054967692307</v>
      </c>
      <c r="N16" s="9">
        <f t="shared" ca="1" si="3"/>
        <v>1.0425103173598058</v>
      </c>
      <c r="O16" s="9">
        <f t="shared" ca="1" si="3"/>
        <v>1.9811658565846908</v>
      </c>
      <c r="P16" s="9">
        <f t="shared" ca="1" si="3"/>
        <v>1.3580767706889429</v>
      </c>
      <c r="Q16" s="9">
        <f t="shared" ca="1" si="3"/>
        <v>1.8631310797943288</v>
      </c>
      <c r="R16" s="9">
        <f t="shared" ca="1" si="3"/>
        <v>1.9888593023606753</v>
      </c>
      <c r="S16" s="9">
        <f t="shared" ca="1" si="3"/>
        <v>1.1562039306531779</v>
      </c>
      <c r="T16" s="9">
        <f t="shared" ca="1" si="3"/>
        <v>1.2309154777933065</v>
      </c>
      <c r="U16" s="9">
        <f t="shared" ca="1" si="3"/>
        <v>1.8583947003203742</v>
      </c>
      <c r="V16" s="9">
        <f t="shared" ca="1" si="3"/>
        <v>1.8186124850310161</v>
      </c>
      <c r="W16" s="9">
        <f t="shared" ca="1" si="3"/>
        <v>1.1378327662050023</v>
      </c>
      <c r="X16" s="9">
        <f t="shared" ca="1" si="3"/>
        <v>1.5617157059675384</v>
      </c>
      <c r="Y16" s="9">
        <f t="shared" ca="1" si="3"/>
        <v>1.2440493448425642</v>
      </c>
      <c r="Z16" s="9">
        <f t="shared" ca="1" si="3"/>
        <v>1.2157277301506404</v>
      </c>
      <c r="AA16" s="9">
        <f t="shared" ca="1" si="3"/>
        <v>1.5741004446487521</v>
      </c>
      <c r="AB16" s="9">
        <f t="shared" ca="1" si="3"/>
        <v>1.7271688346794392</v>
      </c>
      <c r="AC16" s="9">
        <f t="shared" ca="1" si="3"/>
        <v>1.3313851528199561</v>
      </c>
      <c r="AD16" s="9">
        <f t="shared" ca="1" si="3"/>
        <v>2.7831958105569603</v>
      </c>
      <c r="AE16" s="9">
        <f t="shared" ca="1" si="3"/>
        <v>0.90912577211408552</v>
      </c>
      <c r="AF16" s="9">
        <f t="shared" ca="1" si="3"/>
        <v>1.5573302271671177</v>
      </c>
      <c r="AG16" s="9">
        <f t="shared" ca="1" si="3"/>
        <v>0.8783516135397329</v>
      </c>
      <c r="AH16" s="9">
        <f t="shared" ca="1" si="3"/>
        <v>2.3774070950865394</v>
      </c>
      <c r="AI16" s="9">
        <f t="shared" ca="1" si="3"/>
        <v>1.326234994903801</v>
      </c>
      <c r="AJ16" s="9">
        <f t="shared" ca="1" si="3"/>
        <v>1.079035983536405</v>
      </c>
      <c r="AK16" s="9">
        <f t="shared" ca="1" si="3"/>
        <v>2.5663060912296554</v>
      </c>
      <c r="AL16" s="9">
        <f t="shared" ca="1" si="3"/>
        <v>1.3600013916537361</v>
      </c>
      <c r="AM16" s="9">
        <f t="shared" ca="1" si="3"/>
        <v>2.1585003655696324</v>
      </c>
      <c r="AN16" s="9">
        <f ca="1">AVERAGE(OFFSET($A16,0,Fixtures!$D$6,1,3))</f>
        <v>1.7498839366127212</v>
      </c>
      <c r="AO16" s="9">
        <f ca="1">AVERAGE(OFFSET($A16,0,Fixtures!$D$6,1,6))</f>
        <v>1.6386075855613731</v>
      </c>
      <c r="AP16" s="9">
        <f ca="1">AVERAGE(OFFSET($A16,0,Fixtures!$D$6,1,9))</f>
        <v>1.6485543310875594</v>
      </c>
      <c r="AQ16" s="9">
        <f ca="1">AVERAGE(OFFSET($A16,0,Fixtures!$D$6,1,12))</f>
        <v>1.6986650722943137</v>
      </c>
      <c r="AR16" s="9">
        <f ca="1">IF(OR(Fixtures!$D$6&lt;=0,Fixtures!$D$6&gt;39),AVERAGE(A16:AM16),AVERAGE(OFFSET($A16,0,Fixtures!$D$6,1,39-Fixtures!$D$6)))</f>
        <v>1.6995489345357668</v>
      </c>
    </row>
    <row r="17" spans="1:44" x14ac:dyDescent="0.25">
      <c r="A17" s="30" t="s">
        <v>61</v>
      </c>
      <c r="B17" s="9">
        <f ca="1">MIN(VLOOKUP($A14,$A$2:$AM$12,B$14+1,FALSE),VLOOKUP($A17,$A$2:$AM$12,B$14+1,FALSE))</f>
        <v>1.0911678810966055</v>
      </c>
      <c r="C17" s="9">
        <f t="shared" ref="C17:AM17" ca="1" si="4">MIN(VLOOKUP($A14,$A$2:$AM$12,C$14+1,FALSE),VLOOKUP($A17,$A$2:$AM$12,C$14+1,FALSE))</f>
        <v>1.2536263845061821</v>
      </c>
      <c r="D17" s="9">
        <f t="shared" ca="1" si="4"/>
        <v>1.6858597291974842</v>
      </c>
      <c r="E17" s="9">
        <f t="shared" ca="1" si="4"/>
        <v>1.5009897428417831</v>
      </c>
      <c r="F17" s="9">
        <f t="shared" ca="1" si="4"/>
        <v>1.4449465257119023</v>
      </c>
      <c r="G17" s="9">
        <f t="shared" ca="1" si="4"/>
        <v>0.83879116549645671</v>
      </c>
      <c r="H17" s="9">
        <f t="shared" ca="1" si="4"/>
        <v>1.3722915835724991</v>
      </c>
      <c r="I17" s="9">
        <f t="shared" ca="1" si="4"/>
        <v>1.1613105358991214</v>
      </c>
      <c r="J17" s="9">
        <f t="shared" ca="1" si="4"/>
        <v>1.476554784337984</v>
      </c>
      <c r="K17" s="9">
        <f t="shared" ca="1" si="4"/>
        <v>1.3546582526246609</v>
      </c>
      <c r="L17" s="9">
        <f t="shared" ca="1" si="4"/>
        <v>1.3444489732078122</v>
      </c>
      <c r="M17" s="9">
        <f t="shared" ca="1" si="4"/>
        <v>0.97676938259419743</v>
      </c>
      <c r="N17" s="9">
        <f t="shared" ca="1" si="4"/>
        <v>1.0425103173598058</v>
      </c>
      <c r="O17" s="9">
        <f t="shared" ca="1" si="4"/>
        <v>0.72941752008193028</v>
      </c>
      <c r="P17" s="9">
        <f t="shared" ca="1" si="4"/>
        <v>1.8238363188742235</v>
      </c>
      <c r="Q17" s="9">
        <f t="shared" ca="1" si="4"/>
        <v>1.5895458365684236</v>
      </c>
      <c r="R17" s="9">
        <f t="shared" ca="1" si="4"/>
        <v>0.70472653549163133</v>
      </c>
      <c r="S17" s="9">
        <f t="shared" ca="1" si="4"/>
        <v>1.2659272201328815</v>
      </c>
      <c r="T17" s="9">
        <f t="shared" ca="1" si="4"/>
        <v>1.2408337136479186</v>
      </c>
      <c r="U17" s="9">
        <f t="shared" ca="1" si="4"/>
        <v>1.276895699087395</v>
      </c>
      <c r="V17" s="9">
        <f t="shared" ca="1" si="4"/>
        <v>0.97541301019242677</v>
      </c>
      <c r="W17" s="9">
        <f t="shared" ca="1" si="4"/>
        <v>2.0236252909578267</v>
      </c>
      <c r="X17" s="9">
        <f t="shared" ca="1" si="4"/>
        <v>1.2594579537164228</v>
      </c>
      <c r="Y17" s="9">
        <f t="shared" ca="1" si="4"/>
        <v>1.3504869575162499</v>
      </c>
      <c r="Z17" s="9">
        <f t="shared" ca="1" si="4"/>
        <v>0.98759857302756915</v>
      </c>
      <c r="AA17" s="9">
        <f t="shared" ca="1" si="4"/>
        <v>1.5741004446487521</v>
      </c>
      <c r="AB17" s="9">
        <f t="shared" ca="1" si="4"/>
        <v>0.84743888289887115</v>
      </c>
      <c r="AC17" s="9">
        <f t="shared" ca="1" si="4"/>
        <v>1.0527396394381161</v>
      </c>
      <c r="AD17" s="9">
        <f t="shared" ca="1" si="4"/>
        <v>1.0640761385292752</v>
      </c>
      <c r="AE17" s="9">
        <f t="shared" ca="1" si="4"/>
        <v>2.0039620104167142</v>
      </c>
      <c r="AF17" s="9">
        <f t="shared" ca="1" si="4"/>
        <v>0.91291566035272942</v>
      </c>
      <c r="AG17" s="9">
        <f t="shared" ca="1" si="4"/>
        <v>1.0896237028384392</v>
      </c>
      <c r="AH17" s="9">
        <f t="shared" ca="1" si="4"/>
        <v>0.90000303165151074</v>
      </c>
      <c r="AI17" s="9">
        <f t="shared" ca="1" si="4"/>
        <v>1.4591246332579988</v>
      </c>
      <c r="AJ17" s="9">
        <f t="shared" ca="1" si="4"/>
        <v>1.079035983536405</v>
      </c>
      <c r="AK17" s="9">
        <f t="shared" ca="1" si="4"/>
        <v>1.1285507278098861</v>
      </c>
      <c r="AL17" s="9">
        <f t="shared" ca="1" si="4"/>
        <v>1.2530090250008801</v>
      </c>
      <c r="AM17" s="9">
        <f t="shared" ca="1" si="4"/>
        <v>0.99813624892017727</v>
      </c>
      <c r="AN17" s="9">
        <f ca="1">AVERAGE(OFFSET($A17,0,Fixtures!$D$6,1,3))</f>
        <v>1.3269846030995729</v>
      </c>
      <c r="AO17" s="9">
        <f ca="1">AVERAGE(OFFSET($A17,0,Fixtures!$D$6,1,6))</f>
        <v>1.2382841961744446</v>
      </c>
      <c r="AP17" s="9">
        <f ca="1">AVERAGE(OFFSET($A17,0,Fixtures!$D$6,1,9))</f>
        <v>1.2100334348215376</v>
      </c>
      <c r="AQ17" s="9">
        <f ca="1">AVERAGE(OFFSET($A17,0,Fixtures!$D$6,1,12))</f>
        <v>1.2044754967990028</v>
      </c>
      <c r="AR17" s="9">
        <f ca="1">IF(OR(Fixtures!$D$6&lt;=0,Fixtures!$D$6&gt;39),AVERAGE(A17:AM17),AVERAGE(OFFSET($A17,0,Fixtures!$D$6,1,39-Fixtures!$D$6)))</f>
        <v>1.1888437162314016</v>
      </c>
    </row>
    <row r="18" spans="1:44" x14ac:dyDescent="0.25">
      <c r="A18" s="30" t="s">
        <v>53</v>
      </c>
      <c r="B18" s="9">
        <f ca="1">MIN(VLOOKUP($A14,$A$2:$AM$12,B$14+1,FALSE),VLOOKUP($A18,$A$2:$AM$12,B$14+1,FALSE))</f>
        <v>1.2664882065433305</v>
      </c>
      <c r="C18" s="9">
        <f t="shared" ref="C18:AM18" ca="1" si="5">MIN(VLOOKUP($A14,$A$2:$AM$12,C$14+1,FALSE),VLOOKUP($A18,$A$2:$AM$12,C$14+1,FALSE))</f>
        <v>1.2536263845061821</v>
      </c>
      <c r="D18" s="9">
        <f t="shared" ca="1" si="5"/>
        <v>1.717940441236381</v>
      </c>
      <c r="E18" s="9">
        <f t="shared" ca="1" si="5"/>
        <v>1.0637542980363934</v>
      </c>
      <c r="F18" s="9">
        <f t="shared" ca="1" si="5"/>
        <v>1.4449465257119023</v>
      </c>
      <c r="G18" s="9">
        <f t="shared" ca="1" si="5"/>
        <v>1.2307614053897382</v>
      </c>
      <c r="H18" s="9">
        <f t="shared" ca="1" si="5"/>
        <v>0.91475887457743454</v>
      </c>
      <c r="I18" s="9">
        <f t="shared" ca="1" si="5"/>
        <v>1.591274756210981</v>
      </c>
      <c r="J18" s="9">
        <f t="shared" ca="1" si="5"/>
        <v>1.476554784337984</v>
      </c>
      <c r="K18" s="9">
        <f t="shared" ca="1" si="5"/>
        <v>1.6089168093648778</v>
      </c>
      <c r="L18" s="9">
        <f t="shared" ca="1" si="5"/>
        <v>1.3735246479823586</v>
      </c>
      <c r="M18" s="9">
        <f t="shared" ca="1" si="5"/>
        <v>2.2069011571281676</v>
      </c>
      <c r="N18" s="9">
        <f t="shared" ca="1" si="5"/>
        <v>1.0425103173598058</v>
      </c>
      <c r="O18" s="9">
        <f t="shared" ca="1" si="5"/>
        <v>1.5112621237134283</v>
      </c>
      <c r="P18" s="9">
        <f t="shared" ca="1" si="5"/>
        <v>0.92418979917952415</v>
      </c>
      <c r="Q18" s="9">
        <f t="shared" ca="1" si="5"/>
        <v>1.4872493658746322</v>
      </c>
      <c r="R18" s="9">
        <f t="shared" ca="1" si="5"/>
        <v>1.0885355369673599</v>
      </c>
      <c r="S18" s="9">
        <f t="shared" ca="1" si="5"/>
        <v>1.1480842519669254</v>
      </c>
      <c r="T18" s="9">
        <f t="shared" ca="1" si="5"/>
        <v>1.0652335144883422</v>
      </c>
      <c r="U18" s="9">
        <f t="shared" ca="1" si="5"/>
        <v>1.7776436638151931</v>
      </c>
      <c r="V18" s="9">
        <f t="shared" ca="1" si="5"/>
        <v>1.366491652146538</v>
      </c>
      <c r="W18" s="9">
        <f t="shared" ca="1" si="5"/>
        <v>1.0770434839550005</v>
      </c>
      <c r="X18" s="9">
        <f t="shared" ca="1" si="5"/>
        <v>2.2057176408011863</v>
      </c>
      <c r="Y18" s="9">
        <f t="shared" ca="1" si="5"/>
        <v>1.1899928658597574</v>
      </c>
      <c r="Z18" s="9">
        <f t="shared" ca="1" si="5"/>
        <v>0.98151458219345378</v>
      </c>
      <c r="AA18" s="9">
        <f t="shared" ca="1" si="5"/>
        <v>1.5741004446487521</v>
      </c>
      <c r="AB18" s="9">
        <f t="shared" ca="1" si="5"/>
        <v>0.76855226784562758</v>
      </c>
      <c r="AC18" s="9">
        <f t="shared" ca="1" si="5"/>
        <v>1.3313851528199561</v>
      </c>
      <c r="AD18" s="9">
        <f t="shared" ca="1" si="5"/>
        <v>0.99559668294086923</v>
      </c>
      <c r="AE18" s="9">
        <f t="shared" ca="1" si="5"/>
        <v>1.3805798234657094</v>
      </c>
      <c r="AF18" s="9">
        <f t="shared" ca="1" si="5"/>
        <v>1.5573302271671177</v>
      </c>
      <c r="AG18" s="9">
        <f t="shared" ca="1" si="5"/>
        <v>1.011671339014774</v>
      </c>
      <c r="AH18" s="9">
        <f t="shared" ca="1" si="5"/>
        <v>2.0518084247637707</v>
      </c>
      <c r="AI18" s="9">
        <f t="shared" ca="1" si="5"/>
        <v>1.4773470555981947</v>
      </c>
      <c r="AJ18" s="9">
        <f t="shared" ca="1" si="5"/>
        <v>1.079035983536405</v>
      </c>
      <c r="AK18" s="9">
        <f t="shared" ca="1" si="5"/>
        <v>1.3925416965480495</v>
      </c>
      <c r="AL18" s="9">
        <f t="shared" ca="1" si="5"/>
        <v>1.4609662754827384</v>
      </c>
      <c r="AM18" s="9">
        <f t="shared" ca="1" si="5"/>
        <v>1.1604474760647123</v>
      </c>
      <c r="AN18" s="9">
        <f ca="1">AVERAGE(OFFSET($A18,0,Fixtures!$D$6,1,3))</f>
        <v>1.3111689111912321</v>
      </c>
      <c r="AO18" s="9">
        <f ca="1">AVERAGE(OFFSET($A18,0,Fixtures!$D$6,1,6))</f>
        <v>1.4123889254917392</v>
      </c>
      <c r="AP18" s="9">
        <f ca="1">AVERAGE(OFFSET($A18,0,Fixtures!$D$6,1,9))</f>
        <v>1.3785419453908476</v>
      </c>
      <c r="AQ18" s="9">
        <f ca="1">AVERAGE(OFFSET($A18,0,Fixtures!$D$6,1,12))</f>
        <v>1.3575735684387762</v>
      </c>
      <c r="AR18" s="9">
        <f ca="1">IF(OR(Fixtures!$D$6&lt;=0,Fixtures!$D$6&gt;39),AVERAGE(A18:AM18),AVERAGE(OFFSET($A18,0,Fixtures!$D$6,1,39-Fixtures!$D$6)))</f>
        <v>1.3567324984582341</v>
      </c>
    </row>
    <row r="19" spans="1:44" x14ac:dyDescent="0.25">
      <c r="A19" s="30" t="s">
        <v>2</v>
      </c>
      <c r="B19" s="9">
        <f ca="1">MIN(VLOOKUP($A14,$A$2:$AM$12,B$14+1,FALSE),VLOOKUP($A19,$A$2:$AM$12,B$14+1,FALSE))</f>
        <v>1.2891209124663388</v>
      </c>
      <c r="C19" s="9">
        <f t="shared" ref="C19:AM19" ca="1" si="6">MIN(VLOOKUP($A14,$A$2:$AM$12,C$14+1,FALSE),VLOOKUP($A19,$A$2:$AM$12,C$14+1,FALSE))</f>
        <v>1.2536263845061821</v>
      </c>
      <c r="D19" s="9">
        <f t="shared" ca="1" si="6"/>
        <v>1.717940441236381</v>
      </c>
      <c r="E19" s="9">
        <f t="shared" ca="1" si="6"/>
        <v>1.1916366641468086</v>
      </c>
      <c r="F19" s="9">
        <f t="shared" ca="1" si="6"/>
        <v>1.4449465257119023</v>
      </c>
      <c r="G19" s="9">
        <f t="shared" ca="1" si="6"/>
        <v>1.3028758314515998</v>
      </c>
      <c r="H19" s="9">
        <f t="shared" ca="1" si="6"/>
        <v>1.3722915835724991</v>
      </c>
      <c r="I19" s="9">
        <f t="shared" ca="1" si="6"/>
        <v>1.6667429395788884</v>
      </c>
      <c r="J19" s="9">
        <f t="shared" ca="1" si="6"/>
        <v>1.476554784337984</v>
      </c>
      <c r="K19" s="9">
        <f t="shared" ca="1" si="6"/>
        <v>1.4731069725413817</v>
      </c>
      <c r="L19" s="9">
        <f t="shared" ca="1" si="6"/>
        <v>1.9046079348427278</v>
      </c>
      <c r="M19" s="9">
        <f t="shared" ca="1" si="6"/>
        <v>1.1061692633202613</v>
      </c>
      <c r="N19" s="9">
        <f t="shared" ca="1" si="6"/>
        <v>1.0425103173598058</v>
      </c>
      <c r="O19" s="9">
        <f t="shared" ca="1" si="6"/>
        <v>2.3806692352427632</v>
      </c>
      <c r="P19" s="9">
        <f t="shared" ca="1" si="6"/>
        <v>1.7549208093658368</v>
      </c>
      <c r="Q19" s="9">
        <f t="shared" ca="1" si="6"/>
        <v>1.4243108211679754</v>
      </c>
      <c r="R19" s="9">
        <f t="shared" ca="1" si="6"/>
        <v>1.8088402528961107</v>
      </c>
      <c r="S19" s="9">
        <f t="shared" ca="1" si="6"/>
        <v>0.95211496324296829</v>
      </c>
      <c r="T19" s="9">
        <f t="shared" ca="1" si="6"/>
        <v>1.2408337136479186</v>
      </c>
      <c r="U19" s="9">
        <f t="shared" ca="1" si="6"/>
        <v>1.5158686318325176</v>
      </c>
      <c r="V19" s="9">
        <f t="shared" ca="1" si="6"/>
        <v>1.6439813005507242</v>
      </c>
      <c r="W19" s="9">
        <f t="shared" ca="1" si="6"/>
        <v>2.2005672058951506</v>
      </c>
      <c r="X19" s="9">
        <f t="shared" ca="1" si="6"/>
        <v>1.7682470696064987</v>
      </c>
      <c r="Y19" s="9">
        <f t="shared" ca="1" si="6"/>
        <v>1.3504869575162499</v>
      </c>
      <c r="Z19" s="9">
        <f t="shared" ca="1" si="6"/>
        <v>1.0948813234092343</v>
      </c>
      <c r="AA19" s="9">
        <f t="shared" ca="1" si="6"/>
        <v>1.5741004446487521</v>
      </c>
      <c r="AB19" s="9">
        <f t="shared" ca="1" si="6"/>
        <v>1.422295192004928</v>
      </c>
      <c r="AC19" s="9">
        <f t="shared" ca="1" si="6"/>
        <v>1.2108765329304541</v>
      </c>
      <c r="AD19" s="9">
        <f t="shared" ca="1" si="6"/>
        <v>2.1276741896459876</v>
      </c>
      <c r="AE19" s="9">
        <f t="shared" ca="1" si="6"/>
        <v>1.1747816988316759</v>
      </c>
      <c r="AF19" s="9">
        <f t="shared" ca="1" si="6"/>
        <v>1.2732149924802472</v>
      </c>
      <c r="AG19" s="9">
        <f t="shared" ca="1" si="6"/>
        <v>1.6524256896512548</v>
      </c>
      <c r="AH19" s="9">
        <f t="shared" ca="1" si="6"/>
        <v>1.2749854770434788</v>
      </c>
      <c r="AI19" s="9">
        <f t="shared" ca="1" si="6"/>
        <v>1.8889269432182167</v>
      </c>
      <c r="AJ19" s="9">
        <f t="shared" ca="1" si="6"/>
        <v>1.079035983536405</v>
      </c>
      <c r="AK19" s="9">
        <f t="shared" ca="1" si="6"/>
        <v>1.3889477365579643</v>
      </c>
      <c r="AL19" s="9">
        <f t="shared" ca="1" si="6"/>
        <v>1.4609662754827384</v>
      </c>
      <c r="AM19" s="9">
        <f t="shared" ca="1" si="6"/>
        <v>1.9592548224963866</v>
      </c>
      <c r="AN19" s="9">
        <f ca="1">AVERAGE(OFFSET($A19,0,Fixtures!$D$6,1,3))</f>
        <v>1.5252236269859702</v>
      </c>
      <c r="AO19" s="9">
        <f ca="1">AVERAGE(OFFSET($A19,0,Fixtures!$D$6,1,6))</f>
        <v>1.5653348318118103</v>
      </c>
      <c r="AP19" s="9">
        <f ca="1">AVERAGE(OFFSET($A19,0,Fixtures!$D$6,1,9))</f>
        <v>1.4801065540497744</v>
      </c>
      <c r="AQ19" s="9">
        <f ca="1">AVERAGE(OFFSET($A19,0,Fixtures!$D$6,1,12))</f>
        <v>1.5308976889785113</v>
      </c>
      <c r="AR19" s="9">
        <f ca="1">IF(OR(Fixtures!$D$6&lt;=0,Fixtures!$D$6&gt;39),AVERAGE(A19:AM19),AVERAGE(OFFSET($A19,0,Fixtures!$D$6,1,39-Fixtures!$D$6)))</f>
        <v>1.5280213808944356</v>
      </c>
    </row>
    <row r="20" spans="1:44" x14ac:dyDescent="0.25">
      <c r="A20" s="30" t="s">
        <v>113</v>
      </c>
      <c r="B20" s="9">
        <f ca="1">MIN(VLOOKUP($A14,$A$2:$AM$12,B$14+1,FALSE),VLOOKUP($A20,$A$2:$AM$12,B$14+1,FALSE))</f>
        <v>2.351433997561716</v>
      </c>
      <c r="C20" s="9">
        <f t="shared" ref="C20:AM20" ca="1" si="7">MIN(VLOOKUP($A14,$A$2:$AM$12,C$14+1,FALSE),VLOOKUP($A20,$A$2:$AM$12,C$14+1,FALSE))</f>
        <v>0.90633256978180832</v>
      </c>
      <c r="D20" s="9">
        <f t="shared" ca="1" si="7"/>
        <v>1.717940441236381</v>
      </c>
      <c r="E20" s="9">
        <f t="shared" ca="1" si="7"/>
        <v>1.6118932593568522</v>
      </c>
      <c r="F20" s="9">
        <f t="shared" ca="1" si="7"/>
        <v>1.4449465257119023</v>
      </c>
      <c r="G20" s="9">
        <f t="shared" ca="1" si="7"/>
        <v>1.7821898932633493</v>
      </c>
      <c r="H20" s="9">
        <f t="shared" ca="1" si="7"/>
        <v>1.3722915835724991</v>
      </c>
      <c r="I20" s="9">
        <f t="shared" ca="1" si="7"/>
        <v>1.2544562118830691</v>
      </c>
      <c r="J20" s="9">
        <f t="shared" ca="1" si="7"/>
        <v>1.476554784337984</v>
      </c>
      <c r="K20" s="9">
        <f t="shared" ca="1" si="7"/>
        <v>1.6421861559248183</v>
      </c>
      <c r="L20" s="9">
        <f t="shared" ca="1" si="7"/>
        <v>1.9175961180539991</v>
      </c>
      <c r="M20" s="9">
        <f t="shared" ca="1" si="7"/>
        <v>1.1740798093608484</v>
      </c>
      <c r="N20" s="9">
        <f t="shared" ca="1" si="7"/>
        <v>1.0425103173598058</v>
      </c>
      <c r="O20" s="9">
        <f t="shared" ca="1" si="7"/>
        <v>1.2701277836522629</v>
      </c>
      <c r="P20" s="9">
        <f t="shared" ca="1" si="7"/>
        <v>2.0963263233849272</v>
      </c>
      <c r="Q20" s="9">
        <f t="shared" ca="1" si="7"/>
        <v>1.1574731749232086</v>
      </c>
      <c r="R20" s="9">
        <f t="shared" ca="1" si="7"/>
        <v>1.9888593023606753</v>
      </c>
      <c r="S20" s="9">
        <f t="shared" ca="1" si="7"/>
        <v>1.4514031042573252</v>
      </c>
      <c r="T20" s="9">
        <f t="shared" ca="1" si="7"/>
        <v>1.2408337136479186</v>
      </c>
      <c r="U20" s="9">
        <f t="shared" ca="1" si="7"/>
        <v>1.3684838196194098</v>
      </c>
      <c r="V20" s="9">
        <f t="shared" ca="1" si="7"/>
        <v>0.93808707651193601</v>
      </c>
      <c r="W20" s="9">
        <f t="shared" ca="1" si="7"/>
        <v>2.4531422823074442</v>
      </c>
      <c r="X20" s="9">
        <f t="shared" ca="1" si="7"/>
        <v>1.089871633590388</v>
      </c>
      <c r="Y20" s="9">
        <f t="shared" ca="1" si="7"/>
        <v>1.3504869575162499</v>
      </c>
      <c r="Z20" s="9">
        <f t="shared" ca="1" si="7"/>
        <v>1.353904209180232</v>
      </c>
      <c r="AA20" s="9">
        <f t="shared" ca="1" si="7"/>
        <v>1.5741004446487521</v>
      </c>
      <c r="AB20" s="9">
        <f t="shared" ca="1" si="7"/>
        <v>2.1681453779646467</v>
      </c>
      <c r="AC20" s="9">
        <f t="shared" ca="1" si="7"/>
        <v>1.3313851528199561</v>
      </c>
      <c r="AD20" s="9">
        <f t="shared" ca="1" si="7"/>
        <v>1.7290648662433117</v>
      </c>
      <c r="AE20" s="9">
        <f t="shared" ca="1" si="7"/>
        <v>1.4033258859023068</v>
      </c>
      <c r="AF20" s="9">
        <f t="shared" ca="1" si="7"/>
        <v>1.4935347390912008</v>
      </c>
      <c r="AG20" s="9">
        <f t="shared" ca="1" si="7"/>
        <v>1.6694784688147952</v>
      </c>
      <c r="AH20" s="9">
        <f t="shared" ca="1" si="7"/>
        <v>1.2836800459700322</v>
      </c>
      <c r="AI20" s="9">
        <f t="shared" ca="1" si="7"/>
        <v>1.7538723078106502</v>
      </c>
      <c r="AJ20" s="9">
        <f t="shared" ca="1" si="7"/>
        <v>1.079035983536405</v>
      </c>
      <c r="AK20" s="9">
        <f t="shared" ca="1" si="7"/>
        <v>2.5663060912296554</v>
      </c>
      <c r="AL20" s="9">
        <f t="shared" ca="1" si="7"/>
        <v>1.1930362095399278</v>
      </c>
      <c r="AM20" s="9">
        <f t="shared" ca="1" si="7"/>
        <v>2.1585003655696324</v>
      </c>
      <c r="AN20" s="9">
        <f ca="1">AVERAGE(OFFSET($A20,0,Fixtures!$D$6,1,3))</f>
        <v>1.5419751637456065</v>
      </c>
      <c r="AO20" s="9">
        <f ca="1">AVERAGE(OFFSET($A20,0,Fixtures!$D$6,1,6))</f>
        <v>1.5554927189720498</v>
      </c>
      <c r="AP20" s="9">
        <f ca="1">AVERAGE(OFFSET($A20,0,Fixtures!$D$6,1,9))</f>
        <v>1.5745927331264764</v>
      </c>
      <c r="AQ20" s="9">
        <f ca="1">AVERAGE(OFFSET($A20,0,Fixtures!$D$6,1,12))</f>
        <v>1.6189419038687982</v>
      </c>
      <c r="AR20" s="9">
        <f ca="1">IF(OR(Fixtures!$D$6&lt;=0,Fixtures!$D$6&gt;39),AVERAGE(A20:AM20),AVERAGE(OFFSET($A20,0,Fixtures!$D$6,1,39-Fixtures!$D$6)))</f>
        <v>1.6329834963707921</v>
      </c>
    </row>
    <row r="21" spans="1:44" x14ac:dyDescent="0.25">
      <c r="A21" s="30" t="s">
        <v>112</v>
      </c>
      <c r="B21" s="9">
        <f ca="1">MIN(VLOOKUP($A14,$A$2:$AM$12,B$14+1,FALSE),VLOOKUP($A21,$A$2:$AM$12,B$14+1,FALSE))</f>
        <v>1.1196627916364739</v>
      </c>
      <c r="C21" s="9">
        <f t="shared" ref="C21:AM21" ca="1" si="8">MIN(VLOOKUP($A14,$A$2:$AM$12,C$14+1,FALSE),VLOOKUP($A21,$A$2:$AM$12,C$14+1,FALSE))</f>
        <v>0.64514108221621169</v>
      </c>
      <c r="D21" s="9">
        <f t="shared" ca="1" si="8"/>
        <v>1.113940980160667</v>
      </c>
      <c r="E21" s="9">
        <f t="shared" ca="1" si="8"/>
        <v>1.6118932593568522</v>
      </c>
      <c r="F21" s="9">
        <f t="shared" ca="1" si="8"/>
        <v>0.96509503584608747</v>
      </c>
      <c r="G21" s="9">
        <f t="shared" ca="1" si="8"/>
        <v>1.5343598492126636</v>
      </c>
      <c r="H21" s="9">
        <f t="shared" ca="1" si="8"/>
        <v>1.3275663394863526</v>
      </c>
      <c r="I21" s="9">
        <f t="shared" ca="1" si="8"/>
        <v>1.2061727605684707</v>
      </c>
      <c r="J21" s="9">
        <f t="shared" ca="1" si="8"/>
        <v>0.87349205997496049</v>
      </c>
      <c r="K21" s="9">
        <f t="shared" ca="1" si="8"/>
        <v>1.2905382981240487</v>
      </c>
      <c r="L21" s="9">
        <f t="shared" ca="1" si="8"/>
        <v>0.82047465594301161</v>
      </c>
      <c r="M21" s="9">
        <f t="shared" ca="1" si="8"/>
        <v>1.4058907182827765</v>
      </c>
      <c r="N21" s="9">
        <f t="shared" ca="1" si="8"/>
        <v>1.0425103173598058</v>
      </c>
      <c r="O21" s="9">
        <f t="shared" ca="1" si="8"/>
        <v>1.4910765648143882</v>
      </c>
      <c r="P21" s="9">
        <f t="shared" ca="1" si="8"/>
        <v>0.62330287833295428</v>
      </c>
      <c r="Q21" s="9">
        <f t="shared" ca="1" si="8"/>
        <v>1.1082371565807057</v>
      </c>
      <c r="R21" s="9">
        <f t="shared" si="8"/>
        <v>0.86271440934491483</v>
      </c>
      <c r="S21" s="9">
        <f t="shared" ca="1" si="8"/>
        <v>1.3187688710678267</v>
      </c>
      <c r="T21" s="9">
        <f t="shared" ca="1" si="8"/>
        <v>0.80743796368633136</v>
      </c>
      <c r="U21" s="9">
        <f t="shared" ca="1" si="8"/>
        <v>2.0173940970304476</v>
      </c>
      <c r="V21" s="9">
        <f t="shared" ca="1" si="8"/>
        <v>1.9831546552820829</v>
      </c>
      <c r="W21" s="9">
        <f t="shared" ca="1" si="8"/>
        <v>0.86391406733923914</v>
      </c>
      <c r="X21" s="9">
        <f t="shared" ca="1" si="8"/>
        <v>1.3048461636662991</v>
      </c>
      <c r="Y21" s="9">
        <f t="shared" ca="1" si="8"/>
        <v>1.3504869575162499</v>
      </c>
      <c r="Z21" s="9">
        <f t="shared" ca="1" si="8"/>
        <v>0.96372927096495842</v>
      </c>
      <c r="AA21" s="9">
        <f t="shared" ca="1" si="8"/>
        <v>0.7495263315913584</v>
      </c>
      <c r="AB21" s="9">
        <f t="shared" ca="1" si="8"/>
        <v>0.88281221947515642</v>
      </c>
      <c r="AC21" s="9">
        <f t="shared" si="8"/>
        <v>1.2887462164288235</v>
      </c>
      <c r="AD21" s="9">
        <f t="shared" ca="1" si="8"/>
        <v>0.74187776597551347</v>
      </c>
      <c r="AE21" s="9">
        <f t="shared" ca="1" si="8"/>
        <v>0.93110676886774679</v>
      </c>
      <c r="AF21" s="9">
        <f t="shared" ca="1" si="8"/>
        <v>1.5573302271671177</v>
      </c>
      <c r="AG21" s="9">
        <f t="shared" ca="1" si="8"/>
        <v>0.94113345604053622</v>
      </c>
      <c r="AH21" s="9">
        <f t="shared" ca="1" si="8"/>
        <v>1.2256473255444991</v>
      </c>
      <c r="AI21" s="9">
        <f t="shared" ca="1" si="8"/>
        <v>0.99815869214847475</v>
      </c>
      <c r="AJ21" s="9">
        <f t="shared" ca="1" si="8"/>
        <v>1.079035983536405</v>
      </c>
      <c r="AK21" s="9">
        <f t="shared" ca="1" si="8"/>
        <v>1.66403529135112</v>
      </c>
      <c r="AL21" s="9">
        <f t="shared" ca="1" si="8"/>
        <v>1.027133452778725</v>
      </c>
      <c r="AM21" s="9">
        <f t="shared" ca="1" si="8"/>
        <v>1.4416851770046495</v>
      </c>
      <c r="AN21" s="9">
        <f ca="1">AVERAGE(OFFSET($A21,0,Fixtures!$D$6,1,3))</f>
        <v>1.0767715873367927</v>
      </c>
      <c r="AO21" s="9">
        <f ca="1">AVERAGE(OFFSET($A21,0,Fixtures!$D$6,1,6))</f>
        <v>1.0658757059573147</v>
      </c>
      <c r="AP21" s="9">
        <f ca="1">AVERAGE(OFFSET($A21,0,Fixtures!$D$6,1,9))</f>
        <v>1.1294954403789044</v>
      </c>
      <c r="AQ21" s="9">
        <f ca="1">AVERAGE(OFFSET($A21,0,Fixtures!$D$6,1,12))</f>
        <v>1.1458159528090746</v>
      </c>
      <c r="AR21" s="9">
        <f ca="1">IF(OR(Fixtures!$D$6&lt;=0,Fixtures!$D$6&gt;39),AVERAGE(A21:AM21),AVERAGE(OFFSET($A21,0,Fixtures!$D$6,1,39-Fixtures!$D$6)))</f>
        <v>1.1607144140414787</v>
      </c>
    </row>
    <row r="22" spans="1:44" x14ac:dyDescent="0.25">
      <c r="A22" s="30" t="s">
        <v>10</v>
      </c>
      <c r="B22" s="9">
        <f ca="1">MIN(VLOOKUP($A14,$A$2:$AM$12,B$14+1,FALSE),VLOOKUP($A22,$A$2:$AM$12,B$14+1,FALSE))</f>
        <v>1.5046186928208929</v>
      </c>
      <c r="C22" s="9">
        <f t="shared" ref="C22:AM22" ca="1" si="9">MIN(VLOOKUP($A14,$A$2:$AM$12,C$14+1,FALSE),VLOOKUP($A22,$A$2:$AM$12,C$14+1,FALSE))</f>
        <v>1.2536263845061821</v>
      </c>
      <c r="D22" s="9">
        <f t="shared" ca="1" si="9"/>
        <v>1.6189357685233383</v>
      </c>
      <c r="E22" s="9">
        <f t="shared" ca="1" si="9"/>
        <v>1.3864201545727508</v>
      </c>
      <c r="F22" s="9">
        <f t="shared" ca="1" si="9"/>
        <v>1.4449465257119023</v>
      </c>
      <c r="G22" s="9">
        <f t="shared" ca="1" si="9"/>
        <v>0.92012710815716947</v>
      </c>
      <c r="H22" s="9">
        <f t="shared" ca="1" si="9"/>
        <v>1.3722915835724991</v>
      </c>
      <c r="I22" s="9">
        <f t="shared" ca="1" si="9"/>
        <v>1.4708527136080436</v>
      </c>
      <c r="J22" s="9">
        <f t="shared" ca="1" si="9"/>
        <v>1.476554784337984</v>
      </c>
      <c r="K22" s="9">
        <f t="shared" ca="1" si="9"/>
        <v>1.3674867039785461</v>
      </c>
      <c r="L22" s="9">
        <f t="shared" ca="1" si="9"/>
        <v>2.2204319184209043</v>
      </c>
      <c r="M22" s="9">
        <f t="shared" ca="1" si="9"/>
        <v>1.2609207892539278</v>
      </c>
      <c r="N22" s="9">
        <f t="shared" ca="1" si="9"/>
        <v>1.0425103173598058</v>
      </c>
      <c r="O22" s="9">
        <f t="shared" ca="1" si="9"/>
        <v>0.99122009091479313</v>
      </c>
      <c r="P22" s="9">
        <f t="shared" ca="1" si="9"/>
        <v>0.91073764141660052</v>
      </c>
      <c r="Q22" s="9">
        <f t="shared" ca="1" si="9"/>
        <v>1.1430373323974672</v>
      </c>
      <c r="R22" s="9">
        <f t="shared" ca="1" si="9"/>
        <v>1.0605508025174191</v>
      </c>
      <c r="S22" s="9">
        <f t="shared" ca="1" si="9"/>
        <v>1.5820796138722588</v>
      </c>
      <c r="T22" s="9">
        <f t="shared" ca="1" si="9"/>
        <v>1.2408337136479186</v>
      </c>
      <c r="U22" s="9">
        <f t="shared" ca="1" si="9"/>
        <v>0.79198258061549553</v>
      </c>
      <c r="V22" s="9">
        <f t="shared" ca="1" si="9"/>
        <v>1.1553462083953359</v>
      </c>
      <c r="W22" s="9">
        <f t="shared" ca="1" si="9"/>
        <v>2.0427887800173345</v>
      </c>
      <c r="X22" s="9">
        <f t="shared" ca="1" si="9"/>
        <v>1.2253510412883635</v>
      </c>
      <c r="Y22" s="9">
        <f t="shared" ca="1" si="9"/>
        <v>1.1830850895614193</v>
      </c>
      <c r="Z22" s="9">
        <f t="shared" ca="1" si="9"/>
        <v>1.872701142287013</v>
      </c>
      <c r="AA22" s="9">
        <f t="shared" ca="1" si="9"/>
        <v>1.0072240836239033</v>
      </c>
      <c r="AB22" s="9">
        <f t="shared" ca="1" si="9"/>
        <v>1.0590780886252311</v>
      </c>
      <c r="AC22" s="9">
        <f t="shared" ca="1" si="9"/>
        <v>1.3313851528199561</v>
      </c>
      <c r="AD22" s="9">
        <f t="shared" ca="1" si="9"/>
        <v>0.76517375143962663</v>
      </c>
      <c r="AE22" s="9">
        <f t="shared" ca="1" si="9"/>
        <v>1.3604846248322058</v>
      </c>
      <c r="AF22" s="9">
        <f t="shared" ca="1" si="9"/>
        <v>1.0723088559631808</v>
      </c>
      <c r="AG22" s="9">
        <f t="shared" ca="1" si="9"/>
        <v>1.4807114938356789</v>
      </c>
      <c r="AH22" s="9">
        <f t="shared" ca="1" si="9"/>
        <v>1.9802740607053539</v>
      </c>
      <c r="AI22" s="9">
        <f t="shared" ca="1" si="9"/>
        <v>1.8835977222188303</v>
      </c>
      <c r="AJ22" s="9">
        <f t="shared" ca="1" si="9"/>
        <v>1.079035983536405</v>
      </c>
      <c r="AK22" s="9">
        <f t="shared" ca="1" si="9"/>
        <v>1.0837503904990939</v>
      </c>
      <c r="AL22" s="9">
        <f t="shared" ca="1" si="9"/>
        <v>1.3745108652718212</v>
      </c>
      <c r="AM22" s="9">
        <f t="shared" ca="1" si="9"/>
        <v>0.97719989436101107</v>
      </c>
      <c r="AN22" s="9">
        <f ca="1">AVERAGE(OFFSET($A22,0,Fixtures!$D$6,1,3))</f>
        <v>1.0659890774116711</v>
      </c>
      <c r="AO22" s="9">
        <f ca="1">AVERAGE(OFFSET($A22,0,Fixtures!$D$6,1,6))</f>
        <v>1.4237584181658127</v>
      </c>
      <c r="AP22" s="9">
        <f ca="1">AVERAGE(OFFSET($A22,0,Fixtures!$D$6,1,9))</f>
        <v>1.342205305366911</v>
      </c>
      <c r="AQ22" s="9">
        <f ca="1">AVERAGE(OFFSET($A22,0,Fixtures!$D$6,1,12))</f>
        <v>1.2955662615200578</v>
      </c>
      <c r="AR22" s="9">
        <f ca="1">IF(OR(Fixtures!$D$6&lt;=0,Fixtures!$D$6&gt;39),AVERAGE(A22:AM22),AVERAGE(OFFSET($A22,0,Fixtures!$D$6,1,39-Fixtures!$D$6)))</f>
        <v>1.3057047642663209</v>
      </c>
    </row>
    <row r="23" spans="1:44" x14ac:dyDescent="0.25">
      <c r="A23" s="30" t="s">
        <v>71</v>
      </c>
      <c r="B23" s="9">
        <f ca="1">MIN(VLOOKUP($A14,$A$2:$AM$12,B$14+1,FALSE),VLOOKUP($A23,$A$2:$AM$12,B$14+1,FALSE))</f>
        <v>1.0801982438529367</v>
      </c>
      <c r="C23" s="9">
        <f t="shared" ref="C23:AM23" ca="1" si="10">MIN(VLOOKUP($A14,$A$2:$AM$12,C$14+1,FALSE),VLOOKUP($A23,$A$2:$AM$12,C$14+1,FALSE))</f>
        <v>1.2536263845061821</v>
      </c>
      <c r="D23" s="9">
        <f t="shared" ca="1" si="10"/>
        <v>1.0570746958333819</v>
      </c>
      <c r="E23" s="9">
        <f t="shared" ca="1" si="10"/>
        <v>1.1392908643340616</v>
      </c>
      <c r="F23" s="9">
        <f t="shared" ca="1" si="10"/>
        <v>1.0687942105801234</v>
      </c>
      <c r="G23" s="9">
        <f t="shared" ca="1" si="10"/>
        <v>2.1824311028816217</v>
      </c>
      <c r="H23" s="9">
        <f t="shared" ca="1" si="10"/>
        <v>1.3722915835724991</v>
      </c>
      <c r="I23" s="9">
        <f t="shared" ca="1" si="10"/>
        <v>0.9739969821795621</v>
      </c>
      <c r="J23" s="9">
        <f t="shared" ca="1" si="10"/>
        <v>1.476554784337984</v>
      </c>
      <c r="K23" s="9">
        <f t="shared" ca="1" si="10"/>
        <v>0.91711126018153588</v>
      </c>
      <c r="L23" s="9">
        <f t="shared" ca="1" si="10"/>
        <v>1.4660317838262074</v>
      </c>
      <c r="M23" s="9">
        <f t="shared" ca="1" si="10"/>
        <v>1.356025442220036</v>
      </c>
      <c r="N23" s="9">
        <f t="shared" ca="1" si="10"/>
        <v>1.0039227628751968</v>
      </c>
      <c r="O23" s="9">
        <f t="shared" ca="1" si="10"/>
        <v>1.7640283653018209</v>
      </c>
      <c r="P23" s="9">
        <f t="shared" ca="1" si="10"/>
        <v>2.0360932481150069</v>
      </c>
      <c r="Q23" s="9">
        <f t="shared" ca="1" si="10"/>
        <v>0.78938674462575931</v>
      </c>
      <c r="R23" s="9">
        <f t="shared" ca="1" si="10"/>
        <v>1.9888593023606753</v>
      </c>
      <c r="S23" s="9">
        <f t="shared" ca="1" si="10"/>
        <v>1.3818759645586995</v>
      </c>
      <c r="T23" s="9">
        <f t="shared" ca="1" si="10"/>
        <v>1.2408337136479186</v>
      </c>
      <c r="U23" s="9">
        <f t="shared" ca="1" si="10"/>
        <v>1.0556068089712545</v>
      </c>
      <c r="V23" s="9">
        <f t="shared" ca="1" si="10"/>
        <v>1.2213347782910573</v>
      </c>
      <c r="W23" s="9">
        <f t="shared" ca="1" si="10"/>
        <v>1.3700057096538996</v>
      </c>
      <c r="X23" s="9">
        <f t="shared" ca="1" si="10"/>
        <v>1.151559396233347</v>
      </c>
      <c r="Y23" s="9">
        <f t="shared" ca="1" si="10"/>
        <v>1.3504869575162499</v>
      </c>
      <c r="Z23" s="9">
        <f t="shared" ca="1" si="10"/>
        <v>1.2567879413289036</v>
      </c>
      <c r="AA23" s="9">
        <f t="shared" ca="1" si="10"/>
        <v>1.5741004446487521</v>
      </c>
      <c r="AB23" s="9">
        <f t="shared" ca="1" si="10"/>
        <v>2.0642838482913906</v>
      </c>
      <c r="AC23" s="9">
        <f t="shared" ca="1" si="10"/>
        <v>1.3313851528199561</v>
      </c>
      <c r="AD23" s="9">
        <f t="shared" ca="1" si="10"/>
        <v>1.1792073592557641</v>
      </c>
      <c r="AE23" s="9">
        <f t="shared" ca="1" si="10"/>
        <v>1.363004571052195</v>
      </c>
      <c r="AF23" s="9">
        <f t="shared" ca="1" si="10"/>
        <v>1.4996870902209731</v>
      </c>
      <c r="AG23" s="9">
        <f t="shared" ca="1" si="10"/>
        <v>1.1808784924747726</v>
      </c>
      <c r="AH23" s="9">
        <f t="shared" ca="1" si="10"/>
        <v>2.1899980968268036</v>
      </c>
      <c r="AI23" s="9">
        <f t="shared" ca="1" si="10"/>
        <v>0.90775256875886678</v>
      </c>
      <c r="AJ23" s="9">
        <f t="shared" ca="1" si="10"/>
        <v>0.76266578521536343</v>
      </c>
      <c r="AK23" s="9">
        <f t="shared" ca="1" si="10"/>
        <v>1.5790868913066574</v>
      </c>
      <c r="AL23" s="9">
        <f t="shared" ca="1" si="10"/>
        <v>1.4609662754827384</v>
      </c>
      <c r="AM23" s="9">
        <f t="shared" ca="1" si="10"/>
        <v>1.5965938207431474</v>
      </c>
      <c r="AN23" s="9">
        <f ca="1">AVERAGE(OFFSET($A23,0,Fixtures!$D$6,1,3))</f>
        <v>1.3472996735096441</v>
      </c>
      <c r="AO23" s="9">
        <f ca="1">AVERAGE(OFFSET($A23,0,Fixtures!$D$6,1,6))</f>
        <v>1.3867546964315627</v>
      </c>
      <c r="AP23" s="9">
        <f ca="1">AVERAGE(OFFSET($A23,0,Fixtures!$D$6,1,9))</f>
        <v>1.3470274589549038</v>
      </c>
      <c r="AQ23" s="9">
        <f ca="1">AVERAGE(OFFSET($A23,0,Fixtures!$D$6,1,12))</f>
        <v>1.371157943439874</v>
      </c>
      <c r="AR23" s="9">
        <f ca="1">IF(OR(Fixtures!$D$6&lt;=0,Fixtures!$D$6&gt;39),AVERAGE(A23:AM23),AVERAGE(OFFSET($A23,0,Fixtures!$D$6,1,39-Fixtures!$D$6)))</f>
        <v>1.3719840951337281</v>
      </c>
    </row>
    <row r="24" spans="1:44" x14ac:dyDescent="0.25">
      <c r="A24" s="30" t="s">
        <v>63</v>
      </c>
      <c r="B24" s="9">
        <f ca="1">MIN(VLOOKUP($A14,$A$2:$AM$12,B$14+1,FALSE),VLOOKUP($A24,$A$2:$AM$12,B$14+1,FALSE))</f>
        <v>2.351433997561716</v>
      </c>
      <c r="C24" s="9">
        <f t="shared" ref="C24:AM24" ca="1" si="11">MIN(VLOOKUP($A14,$A$2:$AM$12,C$14+1,FALSE),VLOOKUP($A24,$A$2:$AM$12,C$14+1,FALSE))</f>
        <v>1.2536263845061821</v>
      </c>
      <c r="D24" s="9">
        <f t="shared" ca="1" si="11"/>
        <v>1.717940441236381</v>
      </c>
      <c r="E24" s="9">
        <f t="shared" ca="1" si="11"/>
        <v>1.1312103284207367</v>
      </c>
      <c r="F24" s="9">
        <f t="shared" ca="1" si="11"/>
        <v>1.4449465257119023</v>
      </c>
      <c r="G24" s="9">
        <f t="shared" ca="1" si="11"/>
        <v>1.7220467531614454</v>
      </c>
      <c r="H24" s="9">
        <f t="shared" ca="1" si="11"/>
        <v>1.3722915835724991</v>
      </c>
      <c r="I24" s="9">
        <f t="shared" ca="1" si="11"/>
        <v>0.98370687054071626</v>
      </c>
      <c r="J24" s="9">
        <f t="shared" ca="1" si="11"/>
        <v>1.476554784337984</v>
      </c>
      <c r="K24" s="9">
        <f t="shared" ca="1" si="11"/>
        <v>1.2137618597968705</v>
      </c>
      <c r="L24" s="9">
        <f t="shared" ca="1" si="11"/>
        <v>0.95040812117812368</v>
      </c>
      <c r="M24" s="9">
        <f t="shared" ca="1" si="11"/>
        <v>1.8688589647030232</v>
      </c>
      <c r="N24" s="9">
        <f t="shared" ca="1" si="11"/>
        <v>1.0425103173598058</v>
      </c>
      <c r="O24" s="9">
        <f t="shared" ca="1" si="11"/>
        <v>2.729101025557453</v>
      </c>
      <c r="P24" s="9">
        <f t="shared" ca="1" si="11"/>
        <v>2.2735837195042983</v>
      </c>
      <c r="Q24" s="9">
        <f t="shared" ca="1" si="11"/>
        <v>1.3318949365437567</v>
      </c>
      <c r="R24" s="9">
        <f t="shared" ca="1" si="11"/>
        <v>1.9888593023606753</v>
      </c>
      <c r="S24" s="9">
        <f t="shared" ca="1" si="11"/>
        <v>1.6141775805579237</v>
      </c>
      <c r="T24" s="9">
        <f t="shared" ca="1" si="11"/>
        <v>1.2408337136479186</v>
      </c>
      <c r="U24" s="9">
        <f t="shared" ca="1" si="11"/>
        <v>1.6985298654313035</v>
      </c>
      <c r="V24" s="9">
        <f t="shared" ca="1" si="11"/>
        <v>1.1428728108660362</v>
      </c>
      <c r="W24" s="9">
        <f t="shared" ca="1" si="11"/>
        <v>1.8131504325360659</v>
      </c>
      <c r="X24" s="9">
        <f t="shared" ca="1" si="11"/>
        <v>1.5661663197601428</v>
      </c>
      <c r="Y24" s="9">
        <f t="shared" ca="1" si="11"/>
        <v>1.3504869575162499</v>
      </c>
      <c r="Z24" s="9">
        <f t="shared" ca="1" si="11"/>
        <v>1.3461062543277409</v>
      </c>
      <c r="AA24" s="9">
        <f t="shared" ca="1" si="11"/>
        <v>1.5741004446487521</v>
      </c>
      <c r="AB24" s="9">
        <f t="shared" ca="1" si="11"/>
        <v>2.4113023116976389</v>
      </c>
      <c r="AC24" s="9">
        <f t="shared" ca="1" si="11"/>
        <v>1.3313851528199561</v>
      </c>
      <c r="AD24" s="9">
        <f t="shared" ca="1" si="11"/>
        <v>1.9896208311332666</v>
      </c>
      <c r="AE24" s="9">
        <f t="shared" ca="1" si="11"/>
        <v>1.5219857957012246</v>
      </c>
      <c r="AF24" s="9">
        <f t="shared" ca="1" si="11"/>
        <v>1.5573302271671177</v>
      </c>
      <c r="AG24" s="9">
        <f t="shared" ca="1" si="11"/>
        <v>1.6694784688147952</v>
      </c>
      <c r="AH24" s="9">
        <f t="shared" ca="1" si="11"/>
        <v>1.4197454649697898</v>
      </c>
      <c r="AI24" s="9">
        <f t="shared" ca="1" si="11"/>
        <v>1.2510543482722718</v>
      </c>
      <c r="AJ24" s="9">
        <f t="shared" ca="1" si="11"/>
        <v>1.079035983536405</v>
      </c>
      <c r="AK24" s="9">
        <f t="shared" ca="1" si="11"/>
        <v>1.231176085833974</v>
      </c>
      <c r="AL24" s="9">
        <f t="shared" ca="1" si="11"/>
        <v>1.4609662754827384</v>
      </c>
      <c r="AM24" s="9">
        <f t="shared" ca="1" si="11"/>
        <v>1.3154612458901669</v>
      </c>
      <c r="AN24" s="9">
        <f ca="1">AVERAGE(OFFSET($A24,0,Fixtures!$D$6,1,3))</f>
        <v>1.6896456180005364</v>
      </c>
      <c r="AO24" s="9">
        <f ca="1">AVERAGE(OFFSET($A24,0,Fixtures!$D$6,1,6))</f>
        <v>1.5682025226764109</v>
      </c>
      <c r="AP24" s="9">
        <f ca="1">AVERAGE(OFFSET($A24,0,Fixtures!$D$6,1,9))</f>
        <v>1.4644881645457315</v>
      </c>
      <c r="AQ24" s="9">
        <f ca="1">AVERAGE(OFFSET($A24,0,Fixtures!$D$6,1,12))</f>
        <v>1.4794752389565582</v>
      </c>
      <c r="AR24" s="9">
        <f ca="1">IF(OR(Fixtures!$D$6&lt;=0,Fixtures!$D$6&gt;39),AVERAGE(A24:AM24),AVERAGE(OFFSET($A24,0,Fixtures!$D$6,1,39-Fixtures!$D$6)))</f>
        <v>1.4495854726801749</v>
      </c>
    </row>
    <row r="26" spans="1:44" x14ac:dyDescent="0.25">
      <c r="A26" s="31" t="s">
        <v>121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10</v>
      </c>
      <c r="L26" s="2">
        <v>11</v>
      </c>
      <c r="M26" s="2">
        <v>12</v>
      </c>
      <c r="N26" s="2">
        <v>13</v>
      </c>
      <c r="O26" s="2">
        <v>14</v>
      </c>
      <c r="P26" s="2">
        <v>15</v>
      </c>
      <c r="Q26" s="2">
        <v>16</v>
      </c>
      <c r="R26" s="2">
        <v>17</v>
      </c>
      <c r="S26" s="2">
        <v>18</v>
      </c>
      <c r="T26" s="2">
        <v>19</v>
      </c>
      <c r="U26" s="2">
        <v>20</v>
      </c>
      <c r="V26" s="2">
        <v>21</v>
      </c>
      <c r="W26" s="2">
        <v>22</v>
      </c>
      <c r="X26" s="2">
        <v>23</v>
      </c>
      <c r="Y26" s="2">
        <v>24</v>
      </c>
      <c r="Z26" s="2">
        <v>25</v>
      </c>
      <c r="AA26" s="2">
        <v>26</v>
      </c>
      <c r="AB26" s="2">
        <v>27</v>
      </c>
      <c r="AC26" s="2">
        <v>28</v>
      </c>
      <c r="AD26" s="2">
        <v>29</v>
      </c>
      <c r="AE26" s="2">
        <v>30</v>
      </c>
      <c r="AF26" s="2">
        <v>31</v>
      </c>
      <c r="AG26" s="2">
        <v>32</v>
      </c>
      <c r="AH26" s="2">
        <v>33</v>
      </c>
      <c r="AI26" s="2">
        <v>34</v>
      </c>
      <c r="AJ26" s="2">
        <v>35</v>
      </c>
      <c r="AK26" s="2">
        <v>36</v>
      </c>
      <c r="AL26" s="2">
        <v>37</v>
      </c>
      <c r="AM26" s="2">
        <v>38</v>
      </c>
      <c r="AN26" s="31" t="s">
        <v>56</v>
      </c>
      <c r="AO26" s="31" t="s">
        <v>57</v>
      </c>
      <c r="AP26" s="31" t="s">
        <v>58</v>
      </c>
      <c r="AQ26" s="31" t="s">
        <v>82</v>
      </c>
      <c r="AR26" s="31" t="s">
        <v>59</v>
      </c>
    </row>
    <row r="27" spans="1:44" x14ac:dyDescent="0.25">
      <c r="A27" s="30" t="s">
        <v>111</v>
      </c>
      <c r="B27" s="9">
        <f t="shared" ref="B27:AM27" ca="1" si="12">MIN(VLOOKUP($A26,$A$2:$AM$12,B$14+1,FALSE),VLOOKUP($A27,$A$2:$AM$12,B$14+1,FALSE))</f>
        <v>1.5151887798674555</v>
      </c>
      <c r="C27" s="9">
        <f t="shared" ca="1" si="12"/>
        <v>1.0852449536210242</v>
      </c>
      <c r="D27" s="9">
        <f t="shared" ca="1" si="12"/>
        <v>1.2123480297553624</v>
      </c>
      <c r="E27" s="9">
        <f t="shared" ca="1" si="12"/>
        <v>1.6118932593568522</v>
      </c>
      <c r="F27" s="9">
        <f t="shared" ca="1" si="12"/>
        <v>1.0306765610131612</v>
      </c>
      <c r="G27" s="9">
        <f t="shared" ca="1" si="12"/>
        <v>1.1696521221239795</v>
      </c>
      <c r="H27" s="9">
        <f t="shared" ca="1" si="12"/>
        <v>1.3722915835724991</v>
      </c>
      <c r="I27" s="9">
        <f t="shared" ca="1" si="12"/>
        <v>1.1822476013124594</v>
      </c>
      <c r="J27" s="9">
        <f t="shared" ca="1" si="12"/>
        <v>1.476554784337984</v>
      </c>
      <c r="K27" s="9">
        <f t="shared" ca="1" si="12"/>
        <v>1.2902804092038662</v>
      </c>
      <c r="L27" s="9">
        <f t="shared" ca="1" si="12"/>
        <v>0.9319435024460756</v>
      </c>
      <c r="M27" s="9">
        <f t="shared" ca="1" si="12"/>
        <v>2.1192954840655198</v>
      </c>
      <c r="N27" s="9">
        <f t="shared" ca="1" si="12"/>
        <v>1.0425103173598058</v>
      </c>
      <c r="O27" s="9">
        <f t="shared" ca="1" si="12"/>
        <v>2.491229930453025</v>
      </c>
      <c r="P27" s="9">
        <f t="shared" ca="1" si="12"/>
        <v>1.6391418636485096</v>
      </c>
      <c r="Q27" s="9">
        <f t="shared" ca="1" si="12"/>
        <v>1.2538824456272313</v>
      </c>
      <c r="R27" s="9">
        <f t="shared" ca="1" si="12"/>
        <v>1.2106323620736876</v>
      </c>
      <c r="S27" s="9">
        <f t="shared" ca="1" si="12"/>
        <v>0.99995328042464726</v>
      </c>
      <c r="T27" s="9">
        <f t="shared" ca="1" si="12"/>
        <v>1.2408337136479186</v>
      </c>
      <c r="U27" s="9">
        <f t="shared" ca="1" si="12"/>
        <v>0.94155159606422889</v>
      </c>
      <c r="V27" s="9">
        <f t="shared" ca="1" si="12"/>
        <v>1.5051004451403465</v>
      </c>
      <c r="W27" s="9">
        <f t="shared" ca="1" si="12"/>
        <v>1.9274559199218251</v>
      </c>
      <c r="X27" s="9">
        <f t="shared" ca="1" si="12"/>
        <v>1.0837379486611196</v>
      </c>
      <c r="Y27" s="9">
        <f t="shared" ca="1" si="12"/>
        <v>1.3504869575162499</v>
      </c>
      <c r="Z27" s="9">
        <f t="shared" ca="1" si="12"/>
        <v>1.6211683875079503</v>
      </c>
      <c r="AA27" s="9">
        <f t="shared" ca="1" si="12"/>
        <v>1.0142999270187099</v>
      </c>
      <c r="AB27" s="9">
        <f t="shared" ca="1" si="12"/>
        <v>1.4937573695232385</v>
      </c>
      <c r="AC27" s="9">
        <f t="shared" ca="1" si="12"/>
        <v>0.81042331676007173</v>
      </c>
      <c r="AD27" s="9">
        <f t="shared" ca="1" si="12"/>
        <v>1.8730836533443824</v>
      </c>
      <c r="AE27" s="9">
        <f t="shared" ca="1" si="12"/>
        <v>1.09727678475644</v>
      </c>
      <c r="AF27" s="9">
        <f t="shared" ca="1" si="12"/>
        <v>1.5573302271671177</v>
      </c>
      <c r="AG27" s="9">
        <f t="shared" ca="1" si="12"/>
        <v>1.4187019356141082</v>
      </c>
      <c r="AH27" s="9">
        <f t="shared" ca="1" si="12"/>
        <v>1.3921625159996933</v>
      </c>
      <c r="AI27" s="9">
        <f t="shared" ca="1" si="12"/>
        <v>1.6676828460057436</v>
      </c>
      <c r="AJ27" s="9">
        <f t="shared" ca="1" si="12"/>
        <v>1.079035983536405</v>
      </c>
      <c r="AK27" s="9">
        <f t="shared" ca="1" si="12"/>
        <v>1.8110384148197389</v>
      </c>
      <c r="AL27" s="9">
        <f t="shared" ca="1" si="12"/>
        <v>0.78299026357059764</v>
      </c>
      <c r="AM27" s="9">
        <f t="shared" ca="1" si="12"/>
        <v>1.5396526405258335</v>
      </c>
      <c r="AN27" s="9">
        <f ca="1">AVERAGE(OFFSET($A27,0,Fixtures!$D$6,1,3))</f>
        <v>1.5092302217559801</v>
      </c>
      <c r="AO27" s="9">
        <f ca="1">AVERAGE(OFFSET($A27,0,Fixtures!$D$6,1,6))</f>
        <v>1.5010396604812477</v>
      </c>
      <c r="AP27" s="9">
        <f ca="1">AVERAGE(OFFSET($A27,0,Fixtures!$D$6,1,9))</f>
        <v>1.4088114027571366</v>
      </c>
      <c r="AQ27" s="9">
        <f ca="1">AVERAGE(OFFSET($A27,0,Fixtures!$D$6,1,12))</f>
        <v>1.4357687622981075</v>
      </c>
      <c r="AR27" s="9">
        <f ca="1">IF(OR(Fixtures!$D$6&lt;=0,Fixtures!$D$6&gt;39),AVERAGE(A27:AM27),AVERAGE(OFFSET($A27,0,Fixtures!$D$6,1,39-Fixtures!$D$6)))</f>
        <v>1.4218955265340063</v>
      </c>
    </row>
    <row r="28" spans="1:44" x14ac:dyDescent="0.25">
      <c r="A28" s="30" t="s">
        <v>73</v>
      </c>
      <c r="B28" s="9">
        <f ca="1">MIN(VLOOKUP($A26,$A$2:$AM$12,B$14+1,FALSE),VLOOKUP($A28,$A$2:$AM$12,B$14+1,FALSE))</f>
        <v>1.1217388238265693</v>
      </c>
      <c r="C28" s="9">
        <f t="shared" ref="C28:AM28" ca="1" si="13">MIN(VLOOKUP($A26,$A$2:$AM$12,C$14+1,FALSE),VLOOKUP($A28,$A$2:$AM$12,C$14+1,FALSE))</f>
        <v>1.0852449536210242</v>
      </c>
      <c r="D28" s="9">
        <f t="shared" ca="1" si="13"/>
        <v>1.2123480297553624</v>
      </c>
      <c r="E28" s="9">
        <f t="shared" ca="1" si="13"/>
        <v>2.3449403716126556</v>
      </c>
      <c r="F28" s="9">
        <f t="shared" ca="1" si="13"/>
        <v>1.0306765610131612</v>
      </c>
      <c r="G28" s="9">
        <f t="shared" ca="1" si="13"/>
        <v>1.1696521221239795</v>
      </c>
      <c r="H28" s="9">
        <f t="shared" ca="1" si="13"/>
        <v>1.2174182751034071</v>
      </c>
      <c r="I28" s="9">
        <f t="shared" ca="1" si="13"/>
        <v>1.1822476013124594</v>
      </c>
      <c r="J28" s="9">
        <f t="shared" ca="1" si="13"/>
        <v>1.0454460511022361</v>
      </c>
      <c r="K28" s="9">
        <f t="shared" ca="1" si="13"/>
        <v>1.2902804092038662</v>
      </c>
      <c r="L28" s="9">
        <f t="shared" ca="1" si="13"/>
        <v>0.9319435024460756</v>
      </c>
      <c r="M28" s="9">
        <f t="shared" ca="1" si="13"/>
        <v>1.3121054967692307</v>
      </c>
      <c r="N28" s="9">
        <f t="shared" ca="1" si="13"/>
        <v>1.3993276334465738</v>
      </c>
      <c r="O28" s="9">
        <f t="shared" ca="1" si="13"/>
        <v>1.9811658565846908</v>
      </c>
      <c r="P28" s="9">
        <f t="shared" ca="1" si="13"/>
        <v>1.3580767706889429</v>
      </c>
      <c r="Q28" s="9">
        <f t="shared" ca="1" si="13"/>
        <v>1.2538824456272313</v>
      </c>
      <c r="R28" s="9">
        <f t="shared" ca="1" si="13"/>
        <v>1.2106323620736876</v>
      </c>
      <c r="S28" s="9">
        <f t="shared" ca="1" si="13"/>
        <v>0.99995328042464726</v>
      </c>
      <c r="T28" s="9">
        <f t="shared" ca="1" si="13"/>
        <v>1.2309154777933065</v>
      </c>
      <c r="U28" s="9">
        <f t="shared" ca="1" si="13"/>
        <v>0.94155159606422889</v>
      </c>
      <c r="V28" s="9">
        <f t="shared" ca="1" si="13"/>
        <v>1.5051004451403465</v>
      </c>
      <c r="W28" s="9">
        <f t="shared" ca="1" si="13"/>
        <v>1.1378327662050023</v>
      </c>
      <c r="X28" s="9">
        <f t="shared" ca="1" si="13"/>
        <v>1.0837379486611196</v>
      </c>
      <c r="Y28" s="9">
        <f t="shared" ca="1" si="13"/>
        <v>1.2440493448425642</v>
      </c>
      <c r="Z28" s="9">
        <f t="shared" ca="1" si="13"/>
        <v>1.2157277301506404</v>
      </c>
      <c r="AA28" s="9">
        <f t="shared" ca="1" si="13"/>
        <v>1.0142999270187099</v>
      </c>
      <c r="AB28" s="9">
        <f t="shared" ca="1" si="13"/>
        <v>1.4937573695232385</v>
      </c>
      <c r="AC28" s="9">
        <f t="shared" ca="1" si="13"/>
        <v>0.81042331676007173</v>
      </c>
      <c r="AD28" s="9">
        <f t="shared" ca="1" si="13"/>
        <v>1.8730836533443824</v>
      </c>
      <c r="AE28" s="9">
        <f t="shared" ca="1" si="13"/>
        <v>0.90912577211408552</v>
      </c>
      <c r="AF28" s="9">
        <f t="shared" ca="1" si="13"/>
        <v>2.0903536252720425</v>
      </c>
      <c r="AG28" s="9">
        <f t="shared" ca="1" si="13"/>
        <v>0.8783516135397329</v>
      </c>
      <c r="AH28" s="9">
        <f t="shared" ca="1" si="13"/>
        <v>1.3921625159996933</v>
      </c>
      <c r="AI28" s="9">
        <f t="shared" ca="1" si="13"/>
        <v>1.326234994903801</v>
      </c>
      <c r="AJ28" s="9">
        <f t="shared" ca="1" si="13"/>
        <v>1.5697534719059925</v>
      </c>
      <c r="AK28" s="9">
        <f t="shared" ca="1" si="13"/>
        <v>1.8110384148197389</v>
      </c>
      <c r="AL28" s="9">
        <f t="shared" ca="1" si="13"/>
        <v>0.78299026357059764</v>
      </c>
      <c r="AM28" s="9">
        <f t="shared" ca="1" si="13"/>
        <v>1.5396526405258335</v>
      </c>
      <c r="AN28" s="9">
        <f ca="1">AVERAGE(OFFSET($A28,0,Fixtures!$D$6,1,3))</f>
        <v>1.624187683576837</v>
      </c>
      <c r="AO28" s="9">
        <f ca="1">AVERAGE(OFFSET($A28,0,Fixtures!$D$6,1,6))</f>
        <v>1.4115520291956232</v>
      </c>
      <c r="AP28" s="9">
        <f ca="1">AVERAGE(OFFSET($A28,0,Fixtures!$D$6,1,9))</f>
        <v>1.403677147274452</v>
      </c>
      <c r="AQ28" s="9">
        <f ca="1">AVERAGE(OFFSET($A28,0,Fixtures!$D$6,1,12))</f>
        <v>1.4340405565640302</v>
      </c>
      <c r="AR28" s="9">
        <f ca="1">IF(OR(Fixtures!$D$6&lt;=0,Fixtures!$D$6&gt;39),AVERAGE(A28:AM28),AVERAGE(OFFSET($A28,0,Fixtures!$D$6,1,39-Fixtures!$D$6)))</f>
        <v>1.4172746965995902</v>
      </c>
    </row>
    <row r="29" spans="1:44" x14ac:dyDescent="0.25">
      <c r="A29" s="30" t="s">
        <v>61</v>
      </c>
      <c r="B29" s="9">
        <f ca="1">MIN(VLOOKUP($A26,$A$2:$AM$12,B$14+1,FALSE),VLOOKUP($A29,$A$2:$AM$12,B$14+1,FALSE))</f>
        <v>1.0911678810966055</v>
      </c>
      <c r="C29" s="9">
        <f t="shared" ref="C29:AM29" ca="1" si="14">MIN(VLOOKUP($A26,$A$2:$AM$12,C$14+1,FALSE),VLOOKUP($A29,$A$2:$AM$12,C$14+1,FALSE))</f>
        <v>1.0852449536210242</v>
      </c>
      <c r="D29" s="9">
        <f t="shared" ca="1" si="14"/>
        <v>1.2123480297553624</v>
      </c>
      <c r="E29" s="9">
        <f t="shared" ca="1" si="14"/>
        <v>1.5009897428417831</v>
      </c>
      <c r="F29" s="9">
        <f t="shared" ca="1" si="14"/>
        <v>1.0306765610131612</v>
      </c>
      <c r="G29" s="9">
        <f t="shared" ca="1" si="14"/>
        <v>0.83879116549645671</v>
      </c>
      <c r="H29" s="9">
        <f t="shared" ca="1" si="14"/>
        <v>1.4570984473244892</v>
      </c>
      <c r="I29" s="9">
        <f t="shared" ca="1" si="14"/>
        <v>1.1613105358991214</v>
      </c>
      <c r="J29" s="9">
        <f t="shared" ca="1" si="14"/>
        <v>1.6189171825678454</v>
      </c>
      <c r="K29" s="9">
        <f t="shared" ca="1" si="14"/>
        <v>1.2902804092038662</v>
      </c>
      <c r="L29" s="9">
        <f t="shared" ca="1" si="14"/>
        <v>0.9319435024460756</v>
      </c>
      <c r="M29" s="9">
        <f t="shared" ca="1" si="14"/>
        <v>0.97676938259419743</v>
      </c>
      <c r="N29" s="9">
        <f t="shared" ca="1" si="14"/>
        <v>1.3637382086750651</v>
      </c>
      <c r="O29" s="9">
        <f t="shared" ca="1" si="14"/>
        <v>0.72941752008193028</v>
      </c>
      <c r="P29" s="9">
        <f t="shared" ca="1" si="14"/>
        <v>1.6391418636485096</v>
      </c>
      <c r="Q29" s="9">
        <f t="shared" ca="1" si="14"/>
        <v>1.2538824456272313</v>
      </c>
      <c r="R29" s="9">
        <f t="shared" ca="1" si="14"/>
        <v>0.70472653549163133</v>
      </c>
      <c r="S29" s="9">
        <f t="shared" ca="1" si="14"/>
        <v>0.99995328042464726</v>
      </c>
      <c r="T29" s="9">
        <f t="shared" ca="1" si="14"/>
        <v>1.7347972202937494</v>
      </c>
      <c r="U29" s="9">
        <f t="shared" ca="1" si="14"/>
        <v>0.94155159606422889</v>
      </c>
      <c r="V29" s="9">
        <f t="shared" ca="1" si="14"/>
        <v>0.97541301019242677</v>
      </c>
      <c r="W29" s="9">
        <f t="shared" ca="1" si="14"/>
        <v>1.9274559199218251</v>
      </c>
      <c r="X29" s="9">
        <f t="shared" ca="1" si="14"/>
        <v>1.0837379486611196</v>
      </c>
      <c r="Y29" s="9">
        <f t="shared" ca="1" si="14"/>
        <v>1.406515347207058</v>
      </c>
      <c r="Z29" s="9">
        <f t="shared" ca="1" si="14"/>
        <v>0.98759857302756915</v>
      </c>
      <c r="AA29" s="9">
        <f t="shared" ca="1" si="14"/>
        <v>1.0142999270187099</v>
      </c>
      <c r="AB29" s="9">
        <f t="shared" ca="1" si="14"/>
        <v>0.84743888289887115</v>
      </c>
      <c r="AC29" s="9">
        <f t="shared" ca="1" si="14"/>
        <v>0.81042331676007173</v>
      </c>
      <c r="AD29" s="9">
        <f t="shared" ca="1" si="14"/>
        <v>1.0640761385292752</v>
      </c>
      <c r="AE29" s="9">
        <f t="shared" ca="1" si="14"/>
        <v>1.09727678475644</v>
      </c>
      <c r="AF29" s="9">
        <f t="shared" ca="1" si="14"/>
        <v>0.91291566035272942</v>
      </c>
      <c r="AG29" s="9">
        <f t="shared" ca="1" si="14"/>
        <v>1.0896237028384392</v>
      </c>
      <c r="AH29" s="9">
        <f t="shared" ca="1" si="14"/>
        <v>0.90000303165151074</v>
      </c>
      <c r="AI29" s="9">
        <f t="shared" ca="1" si="14"/>
        <v>1.4591246332579988</v>
      </c>
      <c r="AJ29" s="9">
        <f t="shared" ca="1" si="14"/>
        <v>2.0263832963643451</v>
      </c>
      <c r="AK29" s="9">
        <f t="shared" ca="1" si="14"/>
        <v>1.1285507278098861</v>
      </c>
      <c r="AL29" s="9">
        <f t="shared" ca="1" si="14"/>
        <v>0.78299026357059764</v>
      </c>
      <c r="AM29" s="9">
        <f t="shared" ca="1" si="14"/>
        <v>0.99813624892017727</v>
      </c>
      <c r="AN29" s="9">
        <f ca="1">AVERAGE(OFFSET($A29,0,Fixtures!$D$6,1,3))</f>
        <v>1.0247561945461483</v>
      </c>
      <c r="AO29" s="9">
        <f ca="1">AVERAGE(OFFSET($A29,0,Fixtures!$D$6,1,6))</f>
        <v>1.0871699918977322</v>
      </c>
      <c r="AP29" s="9">
        <f ca="1">AVERAGE(OFFSET($A29,0,Fixtures!$D$6,1,9))</f>
        <v>1.162327137681247</v>
      </c>
      <c r="AQ29" s="9">
        <f ca="1">AVERAGE(OFFSET($A29,0,Fixtures!$D$6,1,12))</f>
        <v>1.1309172228746067</v>
      </c>
      <c r="AR29" s="9">
        <f ca="1">IF(OR(Fixtures!$D$6&lt;=0,Fixtures!$D$6&gt;39),AVERAGE(A29:AM29),AVERAGE(OFFSET($A29,0,Fixtures!$D$6,1,39-Fixtures!$D$6)))</f>
        <v>1.1459080488051401</v>
      </c>
    </row>
    <row r="30" spans="1:44" x14ac:dyDescent="0.25">
      <c r="A30" s="30" t="s">
        <v>53</v>
      </c>
      <c r="B30" s="9">
        <f ca="1">MIN(VLOOKUP($A26,$A$2:$AM$12,B$14+1,FALSE),VLOOKUP($A30,$A$2:$AM$12,B$14+1,FALSE))</f>
        <v>1.2664882065433305</v>
      </c>
      <c r="C30" s="9">
        <f t="shared" ref="C30:AM30" ca="1" si="15">MIN(VLOOKUP($A26,$A$2:$AM$12,C$14+1,FALSE),VLOOKUP($A30,$A$2:$AM$12,C$14+1,FALSE))</f>
        <v>1.0852449536210242</v>
      </c>
      <c r="D30" s="9">
        <f t="shared" ca="1" si="15"/>
        <v>1.2123480297553624</v>
      </c>
      <c r="E30" s="9">
        <f t="shared" ca="1" si="15"/>
        <v>1.0637542980363934</v>
      </c>
      <c r="F30" s="9">
        <f t="shared" ca="1" si="15"/>
        <v>1.0306765610131612</v>
      </c>
      <c r="G30" s="9">
        <f t="shared" ca="1" si="15"/>
        <v>1.1696521221239795</v>
      </c>
      <c r="H30" s="9">
        <f t="shared" ca="1" si="15"/>
        <v>0.91475887457743454</v>
      </c>
      <c r="I30" s="9">
        <f t="shared" ca="1" si="15"/>
        <v>1.1822476013124594</v>
      </c>
      <c r="J30" s="9">
        <f t="shared" ca="1" si="15"/>
        <v>1.6189171825678454</v>
      </c>
      <c r="K30" s="9">
        <f t="shared" ca="1" si="15"/>
        <v>1.2902804092038662</v>
      </c>
      <c r="L30" s="9">
        <f t="shared" ca="1" si="15"/>
        <v>0.9319435024460756</v>
      </c>
      <c r="M30" s="9">
        <f t="shared" ca="1" si="15"/>
        <v>2.1192954840655198</v>
      </c>
      <c r="N30" s="9">
        <f t="shared" ca="1" si="15"/>
        <v>1.3993276334465738</v>
      </c>
      <c r="O30" s="9">
        <f t="shared" ca="1" si="15"/>
        <v>1.5112621237134283</v>
      </c>
      <c r="P30" s="9">
        <f t="shared" ca="1" si="15"/>
        <v>0.92418979917952415</v>
      </c>
      <c r="Q30" s="9">
        <f t="shared" ca="1" si="15"/>
        <v>1.2538824456272313</v>
      </c>
      <c r="R30" s="9">
        <f t="shared" ca="1" si="15"/>
        <v>1.0885355369673599</v>
      </c>
      <c r="S30" s="9">
        <f t="shared" ca="1" si="15"/>
        <v>0.99995328042464726</v>
      </c>
      <c r="T30" s="9">
        <f t="shared" ca="1" si="15"/>
        <v>1.0652335144883422</v>
      </c>
      <c r="U30" s="9">
        <f t="shared" ca="1" si="15"/>
        <v>0.94155159606422889</v>
      </c>
      <c r="V30" s="9">
        <f t="shared" ca="1" si="15"/>
        <v>1.366491652146538</v>
      </c>
      <c r="W30" s="9">
        <f t="shared" ca="1" si="15"/>
        <v>1.0770434839550005</v>
      </c>
      <c r="X30" s="9">
        <f t="shared" ca="1" si="15"/>
        <v>1.0837379486611196</v>
      </c>
      <c r="Y30" s="9">
        <f t="shared" ca="1" si="15"/>
        <v>1.1899928658597574</v>
      </c>
      <c r="Z30" s="9">
        <f t="shared" ca="1" si="15"/>
        <v>0.98151458219345378</v>
      </c>
      <c r="AA30" s="9">
        <f t="shared" ca="1" si="15"/>
        <v>1.0142999270187099</v>
      </c>
      <c r="AB30" s="9">
        <f t="shared" ca="1" si="15"/>
        <v>0.76855226784562758</v>
      </c>
      <c r="AC30" s="9">
        <f t="shared" ca="1" si="15"/>
        <v>0.81042331676007173</v>
      </c>
      <c r="AD30" s="9">
        <f t="shared" ca="1" si="15"/>
        <v>0.99559668294086923</v>
      </c>
      <c r="AE30" s="9">
        <f t="shared" ca="1" si="15"/>
        <v>1.09727678475644</v>
      </c>
      <c r="AF30" s="9">
        <f t="shared" ca="1" si="15"/>
        <v>2.0903536252720425</v>
      </c>
      <c r="AG30" s="9">
        <f t="shared" ca="1" si="15"/>
        <v>1.011671339014774</v>
      </c>
      <c r="AH30" s="9">
        <f t="shared" ca="1" si="15"/>
        <v>1.3921625159996933</v>
      </c>
      <c r="AI30" s="9">
        <f t="shared" ca="1" si="15"/>
        <v>1.4773470555981947</v>
      </c>
      <c r="AJ30" s="9">
        <f t="shared" ca="1" si="15"/>
        <v>1.5890650624988103</v>
      </c>
      <c r="AK30" s="9">
        <f t="shared" ca="1" si="15"/>
        <v>1.3925416965480495</v>
      </c>
      <c r="AL30" s="9">
        <f t="shared" ca="1" si="15"/>
        <v>0.78299026357059764</v>
      </c>
      <c r="AM30" s="9">
        <f t="shared" ca="1" si="15"/>
        <v>1.1604474760647123</v>
      </c>
      <c r="AN30" s="9">
        <f ca="1">AVERAGE(OFFSET($A30,0,Fixtures!$D$6,1,3))</f>
        <v>1.3944090309897839</v>
      </c>
      <c r="AO30" s="9">
        <f ca="1">AVERAGE(OFFSET($A30,0,Fixtures!$D$6,1,6))</f>
        <v>1.3440680005970025</v>
      </c>
      <c r="AP30" s="9">
        <f ca="1">AVERAGE(OFFSET($A30,0,Fixtures!$D$6,1,9))</f>
        <v>1.3143338917999412</v>
      </c>
      <c r="AQ30" s="9">
        <f ca="1">AVERAGE(OFFSET($A30,0,Fixtures!$D$6,1,12))</f>
        <v>1.310660794487581</v>
      </c>
      <c r="AR30" s="9">
        <f ca="1">IF(OR(Fixtures!$D$6&lt;=0,Fixtures!$D$6&gt;39),AVERAGE(A30:AM30),AVERAGE(OFFSET($A30,0,Fixtures!$D$6,1,39-Fixtures!$D$6)))</f>
        <v>1.2989452502264185</v>
      </c>
    </row>
    <row r="31" spans="1:44" x14ac:dyDescent="0.25">
      <c r="A31" s="30" t="s">
        <v>2</v>
      </c>
      <c r="B31" s="9">
        <f ca="1">MIN(VLOOKUP($A26,$A$2:$AM$12,B$14+1,FALSE),VLOOKUP($A31,$A$2:$AM$12,B$14+1,FALSE))</f>
        <v>1.2891209124663388</v>
      </c>
      <c r="C31" s="9">
        <f t="shared" ref="C31:AM31" ca="1" si="16">MIN(VLOOKUP($A26,$A$2:$AM$12,C$14+1,FALSE),VLOOKUP($A31,$A$2:$AM$12,C$14+1,FALSE))</f>
        <v>1.0852449536210242</v>
      </c>
      <c r="D31" s="9">
        <f t="shared" ca="1" si="16"/>
        <v>1.2123480297553624</v>
      </c>
      <c r="E31" s="9">
        <f t="shared" ca="1" si="16"/>
        <v>1.1916366641468086</v>
      </c>
      <c r="F31" s="9">
        <f t="shared" ca="1" si="16"/>
        <v>1.0306765610131612</v>
      </c>
      <c r="G31" s="9">
        <f t="shared" ca="1" si="16"/>
        <v>1.1696521221239795</v>
      </c>
      <c r="H31" s="9">
        <f t="shared" ca="1" si="16"/>
        <v>2.2483599242219996</v>
      </c>
      <c r="I31" s="9">
        <f t="shared" ca="1" si="16"/>
        <v>1.1822476013124594</v>
      </c>
      <c r="J31" s="9">
        <f t="shared" ca="1" si="16"/>
        <v>1.6189171825678454</v>
      </c>
      <c r="K31" s="9">
        <f t="shared" ca="1" si="16"/>
        <v>1.2902804092038662</v>
      </c>
      <c r="L31" s="9">
        <f t="shared" ca="1" si="16"/>
        <v>0.9319435024460756</v>
      </c>
      <c r="M31" s="9">
        <f t="shared" ca="1" si="16"/>
        <v>1.1061692633202613</v>
      </c>
      <c r="N31" s="9">
        <f t="shared" ca="1" si="16"/>
        <v>1.3993276334465738</v>
      </c>
      <c r="O31" s="9">
        <f t="shared" ca="1" si="16"/>
        <v>2.3806692352427632</v>
      </c>
      <c r="P31" s="9">
        <f t="shared" ca="1" si="16"/>
        <v>1.6391418636485096</v>
      </c>
      <c r="Q31" s="9">
        <f t="shared" ca="1" si="16"/>
        <v>1.2538824456272313</v>
      </c>
      <c r="R31" s="9">
        <f t="shared" ca="1" si="16"/>
        <v>1.2106323620736876</v>
      </c>
      <c r="S31" s="9">
        <f t="shared" ca="1" si="16"/>
        <v>0.95211496324296829</v>
      </c>
      <c r="T31" s="9">
        <f t="shared" ca="1" si="16"/>
        <v>1.7660735772692298</v>
      </c>
      <c r="U31" s="9">
        <f t="shared" ca="1" si="16"/>
        <v>0.94155159606422889</v>
      </c>
      <c r="V31" s="9">
        <f t="shared" ca="1" si="16"/>
        <v>1.5051004451403465</v>
      </c>
      <c r="W31" s="9">
        <f t="shared" ca="1" si="16"/>
        <v>1.9274559199218251</v>
      </c>
      <c r="X31" s="9">
        <f t="shared" ca="1" si="16"/>
        <v>1.0837379486611196</v>
      </c>
      <c r="Y31" s="9">
        <f t="shared" ca="1" si="16"/>
        <v>1.406515347207058</v>
      </c>
      <c r="Z31" s="9">
        <f t="shared" ca="1" si="16"/>
        <v>1.0948813234092343</v>
      </c>
      <c r="AA31" s="9">
        <f t="shared" ca="1" si="16"/>
        <v>1.0142999270187099</v>
      </c>
      <c r="AB31" s="9">
        <f t="shared" ca="1" si="16"/>
        <v>1.422295192004928</v>
      </c>
      <c r="AC31" s="9">
        <f t="shared" ca="1" si="16"/>
        <v>0.81042331676007173</v>
      </c>
      <c r="AD31" s="9">
        <f t="shared" ca="1" si="16"/>
        <v>1.8730836533443824</v>
      </c>
      <c r="AE31" s="9">
        <f t="shared" ca="1" si="16"/>
        <v>1.09727678475644</v>
      </c>
      <c r="AF31" s="9">
        <f t="shared" ca="1" si="16"/>
        <v>1.2732149924802472</v>
      </c>
      <c r="AG31" s="9">
        <f t="shared" ca="1" si="16"/>
        <v>1.4187019356141082</v>
      </c>
      <c r="AH31" s="9">
        <f t="shared" ca="1" si="16"/>
        <v>1.2749854770434788</v>
      </c>
      <c r="AI31" s="9">
        <f t="shared" ca="1" si="16"/>
        <v>1.6676828460057436</v>
      </c>
      <c r="AJ31" s="9">
        <f t="shared" ca="1" si="16"/>
        <v>1.7800992143427636</v>
      </c>
      <c r="AK31" s="9">
        <f t="shared" ca="1" si="16"/>
        <v>1.3889477365579643</v>
      </c>
      <c r="AL31" s="9">
        <f t="shared" ca="1" si="16"/>
        <v>0.78299026357059764</v>
      </c>
      <c r="AM31" s="9">
        <f t="shared" ca="1" si="16"/>
        <v>1.5396526405258335</v>
      </c>
      <c r="AN31" s="9">
        <f ca="1">AVERAGE(OFFSET($A31,0,Fixtures!$D$6,1,3))</f>
        <v>1.4145251435270232</v>
      </c>
      <c r="AO31" s="9">
        <f ca="1">AVERAGE(OFFSET($A31,0,Fixtures!$D$6,1,6))</f>
        <v>1.4341576148740665</v>
      </c>
      <c r="AP31" s="9">
        <f ca="1">AVERAGE(OFFSET($A31,0,Fixtures!$D$6,1,9))</f>
        <v>1.3952203226350806</v>
      </c>
      <c r="AQ31" s="9">
        <f ca="1">AVERAGE(OFFSET($A31,0,Fixtures!$D$6,1,12))</f>
        <v>1.4121098585535539</v>
      </c>
      <c r="AR31" s="9">
        <f ca="1">IF(OR(Fixtures!$D$6&lt;=0,Fixtures!$D$6&gt;39),AVERAGE(A31:AM31),AVERAGE(OFFSET($A31,0,Fixtures!$D$6,1,39-Fixtures!$D$6)))</f>
        <v>1.409663554424156</v>
      </c>
    </row>
    <row r="32" spans="1:44" x14ac:dyDescent="0.25">
      <c r="A32" s="30" t="s">
        <v>113</v>
      </c>
      <c r="B32" s="9">
        <f ca="1">MIN(VLOOKUP($A26,$A$2:$AM$12,B$14+1,FALSE),VLOOKUP($A32,$A$2:$AM$12,B$14+1,FALSE))</f>
        <v>1.5151887798674555</v>
      </c>
      <c r="C32" s="9">
        <f t="shared" ref="C32:AM32" ca="1" si="17">MIN(VLOOKUP($A26,$A$2:$AM$12,C$14+1,FALSE),VLOOKUP($A32,$A$2:$AM$12,C$14+1,FALSE))</f>
        <v>0.90633256978180832</v>
      </c>
      <c r="D32" s="9">
        <f t="shared" ca="1" si="17"/>
        <v>1.2123480297553624</v>
      </c>
      <c r="E32" s="9">
        <f t="shared" ca="1" si="17"/>
        <v>1.8765465920338751</v>
      </c>
      <c r="F32" s="9">
        <f t="shared" ca="1" si="17"/>
        <v>1.0306765610131612</v>
      </c>
      <c r="G32" s="9">
        <f t="shared" ca="1" si="17"/>
        <v>1.1696521221239795</v>
      </c>
      <c r="H32" s="9">
        <f t="shared" ca="1" si="17"/>
        <v>1.401339953801781</v>
      </c>
      <c r="I32" s="9">
        <f t="shared" ca="1" si="17"/>
        <v>1.1822476013124594</v>
      </c>
      <c r="J32" s="9">
        <f t="shared" ca="1" si="17"/>
        <v>1.6189171825678454</v>
      </c>
      <c r="K32" s="9">
        <f t="shared" ca="1" si="17"/>
        <v>1.2902804092038662</v>
      </c>
      <c r="L32" s="9">
        <f t="shared" ca="1" si="17"/>
        <v>0.9319435024460756</v>
      </c>
      <c r="M32" s="9">
        <f t="shared" ca="1" si="17"/>
        <v>1.1740798093608484</v>
      </c>
      <c r="N32" s="9">
        <f t="shared" ca="1" si="17"/>
        <v>1.3993276334465738</v>
      </c>
      <c r="O32" s="9">
        <f t="shared" ca="1" si="17"/>
        <v>1.2701277836522629</v>
      </c>
      <c r="P32" s="9">
        <f t="shared" ca="1" si="17"/>
        <v>1.6391418636485096</v>
      </c>
      <c r="Q32" s="9">
        <f t="shared" ca="1" si="17"/>
        <v>1.1574731749232086</v>
      </c>
      <c r="R32" s="9">
        <f t="shared" ca="1" si="17"/>
        <v>1.2106323620736876</v>
      </c>
      <c r="S32" s="9">
        <f t="shared" ca="1" si="17"/>
        <v>0.99995328042464726</v>
      </c>
      <c r="T32" s="9">
        <f t="shared" ca="1" si="17"/>
        <v>1.7660735772692298</v>
      </c>
      <c r="U32" s="9">
        <f t="shared" ca="1" si="17"/>
        <v>0.94155159606422889</v>
      </c>
      <c r="V32" s="9">
        <f t="shared" ca="1" si="17"/>
        <v>0.93808707651193601</v>
      </c>
      <c r="W32" s="9">
        <f t="shared" ca="1" si="17"/>
        <v>1.9274559199218251</v>
      </c>
      <c r="X32" s="9">
        <f t="shared" ca="1" si="17"/>
        <v>1.0837379486611196</v>
      </c>
      <c r="Y32" s="9">
        <f t="shared" ca="1" si="17"/>
        <v>1.406515347207058</v>
      </c>
      <c r="Z32" s="9">
        <f t="shared" ca="1" si="17"/>
        <v>1.353904209180232</v>
      </c>
      <c r="AA32" s="9">
        <f t="shared" ca="1" si="17"/>
        <v>1.0142999270187099</v>
      </c>
      <c r="AB32" s="9">
        <f t="shared" ca="1" si="17"/>
        <v>1.4937573695232385</v>
      </c>
      <c r="AC32" s="9">
        <f t="shared" ca="1" si="17"/>
        <v>0.81042331676007173</v>
      </c>
      <c r="AD32" s="9">
        <f t="shared" ca="1" si="17"/>
        <v>1.7290648662433117</v>
      </c>
      <c r="AE32" s="9">
        <f t="shared" ca="1" si="17"/>
        <v>1.09727678475644</v>
      </c>
      <c r="AF32" s="9">
        <f t="shared" ca="1" si="17"/>
        <v>1.4935347390912008</v>
      </c>
      <c r="AG32" s="9">
        <f t="shared" ca="1" si="17"/>
        <v>1.4187019356141082</v>
      </c>
      <c r="AH32" s="9">
        <f t="shared" ca="1" si="17"/>
        <v>1.2836800459700322</v>
      </c>
      <c r="AI32" s="9">
        <f t="shared" ca="1" si="17"/>
        <v>1.6676828460057436</v>
      </c>
      <c r="AJ32" s="9">
        <f t="shared" ca="1" si="17"/>
        <v>1.2562006111962303</v>
      </c>
      <c r="AK32" s="9">
        <f t="shared" ca="1" si="17"/>
        <v>1.8110384148197389</v>
      </c>
      <c r="AL32" s="9">
        <f t="shared" ca="1" si="17"/>
        <v>0.78299026357059764</v>
      </c>
      <c r="AM32" s="9">
        <f t="shared" ca="1" si="17"/>
        <v>1.5396526405258335</v>
      </c>
      <c r="AN32" s="9">
        <f ca="1">AVERAGE(OFFSET($A32,0,Fixtures!$D$6,1,3))</f>
        <v>1.439958796696984</v>
      </c>
      <c r="AO32" s="9">
        <f ca="1">AVERAGE(OFFSET($A32,0,Fixtures!$D$6,1,6))</f>
        <v>1.4483235362801394</v>
      </c>
      <c r="AP32" s="9">
        <f ca="1">AVERAGE(OFFSET($A32,0,Fixtures!$D$6,1,9))</f>
        <v>1.3933522785852672</v>
      </c>
      <c r="AQ32" s="9">
        <f ca="1">AVERAGE(OFFSET($A32,0,Fixtures!$D$6,1,12))</f>
        <v>1.4140087900641969</v>
      </c>
      <c r="AR32" s="9">
        <f ca="1">IF(OR(Fixtures!$D$6&lt;=0,Fixtures!$D$6&gt;39),AVERAGE(A32:AM32),AVERAGE(OFFSET($A32,0,Fixtures!$D$6,1,39-Fixtures!$D$6)))</f>
        <v>1.4079823147793238</v>
      </c>
    </row>
    <row r="33" spans="1:44" x14ac:dyDescent="0.25">
      <c r="A33" s="30" t="s">
        <v>112</v>
      </c>
      <c r="B33" s="9">
        <f ca="1">MIN(VLOOKUP($A26,$A$2:$AM$12,B$14+1,FALSE),VLOOKUP($A33,$A$2:$AM$12,B$14+1,FALSE))</f>
        <v>1.1196627916364739</v>
      </c>
      <c r="C33" s="9">
        <f t="shared" ref="C33:AM33" ca="1" si="18">MIN(VLOOKUP($A26,$A$2:$AM$12,C$14+1,FALSE),VLOOKUP($A33,$A$2:$AM$12,C$14+1,FALSE))</f>
        <v>0.64514108221621169</v>
      </c>
      <c r="D33" s="9">
        <f t="shared" ca="1" si="18"/>
        <v>1.113940980160667</v>
      </c>
      <c r="E33" s="9">
        <f t="shared" ca="1" si="18"/>
        <v>1.7898169076909323</v>
      </c>
      <c r="F33" s="9">
        <f t="shared" ca="1" si="18"/>
        <v>0.96509503584608747</v>
      </c>
      <c r="G33" s="9">
        <f t="shared" ca="1" si="18"/>
        <v>1.1696521221239795</v>
      </c>
      <c r="H33" s="9">
        <f t="shared" ca="1" si="18"/>
        <v>1.3275663394863526</v>
      </c>
      <c r="I33" s="9">
        <f t="shared" ca="1" si="18"/>
        <v>1.1822476013124594</v>
      </c>
      <c r="J33" s="9">
        <f t="shared" ca="1" si="18"/>
        <v>0.87349205997496049</v>
      </c>
      <c r="K33" s="9">
        <f t="shared" ca="1" si="18"/>
        <v>1.2902804092038662</v>
      </c>
      <c r="L33" s="9">
        <f t="shared" ca="1" si="18"/>
        <v>0.82047465594301161</v>
      </c>
      <c r="M33" s="9">
        <f t="shared" ca="1" si="18"/>
        <v>1.4058907182827765</v>
      </c>
      <c r="N33" s="9">
        <f t="shared" ca="1" si="18"/>
        <v>1.1293639794859041</v>
      </c>
      <c r="O33" s="9">
        <f t="shared" ca="1" si="18"/>
        <v>1.4910765648143882</v>
      </c>
      <c r="P33" s="9">
        <f t="shared" ca="1" si="18"/>
        <v>0.62330287833295428</v>
      </c>
      <c r="Q33" s="9">
        <f t="shared" ca="1" si="18"/>
        <v>1.1082371565807057</v>
      </c>
      <c r="R33" s="9">
        <f t="shared" ca="1" si="18"/>
        <v>0.86271440934491483</v>
      </c>
      <c r="S33" s="9">
        <f t="shared" ca="1" si="18"/>
        <v>0.99995328042464726</v>
      </c>
      <c r="T33" s="9">
        <f t="shared" ca="1" si="18"/>
        <v>0.80743796368633136</v>
      </c>
      <c r="U33" s="9">
        <f t="shared" ca="1" si="18"/>
        <v>0.94155159606422889</v>
      </c>
      <c r="V33" s="9">
        <f t="shared" ca="1" si="18"/>
        <v>1.5051004451403465</v>
      </c>
      <c r="W33" s="9">
        <f t="shared" ca="1" si="18"/>
        <v>0.86391406733923914</v>
      </c>
      <c r="X33" s="9">
        <f t="shared" ca="1" si="18"/>
        <v>1.0837379486611196</v>
      </c>
      <c r="Y33" s="9">
        <f t="shared" ca="1" si="18"/>
        <v>1.406515347207058</v>
      </c>
      <c r="Z33" s="9">
        <f t="shared" ca="1" si="18"/>
        <v>0.96372927096495842</v>
      </c>
      <c r="AA33" s="9">
        <f t="shared" ca="1" si="18"/>
        <v>0.7495263315913584</v>
      </c>
      <c r="AB33" s="9">
        <f t="shared" ca="1" si="18"/>
        <v>0.88281221947515642</v>
      </c>
      <c r="AC33" s="9">
        <f t="shared" ca="1" si="18"/>
        <v>0.81042331676007173</v>
      </c>
      <c r="AD33" s="9">
        <f t="shared" ca="1" si="18"/>
        <v>0.74187776597551347</v>
      </c>
      <c r="AE33" s="9">
        <f t="shared" ca="1" si="18"/>
        <v>0.93110676886774679</v>
      </c>
      <c r="AF33" s="9">
        <f t="shared" ca="1" si="18"/>
        <v>1.6870745866394374</v>
      </c>
      <c r="AG33" s="9">
        <f t="shared" ca="1" si="18"/>
        <v>0.94113345604053622</v>
      </c>
      <c r="AH33" s="9">
        <f t="shared" ca="1" si="18"/>
        <v>1.2256473255444991</v>
      </c>
      <c r="AI33" s="9">
        <f t="shared" ca="1" si="18"/>
        <v>0.99815869214847475</v>
      </c>
      <c r="AJ33" s="9">
        <f t="shared" ca="1" si="18"/>
        <v>1.1981418968840125</v>
      </c>
      <c r="AK33" s="9">
        <f t="shared" ca="1" si="18"/>
        <v>1.66403529135112</v>
      </c>
      <c r="AL33" s="9">
        <f t="shared" ca="1" si="18"/>
        <v>0.78299026357059764</v>
      </c>
      <c r="AM33" s="9">
        <f t="shared" ca="1" si="18"/>
        <v>1.4416851770046495</v>
      </c>
      <c r="AN33" s="9">
        <f ca="1">AVERAGE(OFFSET($A33,0,Fixtures!$D$6,1,3))</f>
        <v>1.1200197071608993</v>
      </c>
      <c r="AO33" s="9">
        <f ca="1">AVERAGE(OFFSET($A33,0,Fixtures!$D$6,1,6))</f>
        <v>1.0874997658693679</v>
      </c>
      <c r="AP33" s="9">
        <f ca="1">AVERAGE(OFFSET($A33,0,Fixtures!$D$6,1,9))</f>
        <v>1.1300184496691044</v>
      </c>
      <c r="AQ33" s="9">
        <f ca="1">AVERAGE(OFFSET($A33,0,Fixtures!$D$6,1,12))</f>
        <v>1.1516142247547378</v>
      </c>
      <c r="AR33" s="9">
        <f ca="1">IF(OR(Fixtures!$D$6&lt;=0,Fixtures!$D$6&gt;39),AVERAGE(A33:AM33),AVERAGE(OFFSET($A33,0,Fixtures!$D$6,1,39-Fixtures!$D$6)))</f>
        <v>1.1611851224026588</v>
      </c>
    </row>
    <row r="34" spans="1:44" x14ac:dyDescent="0.25">
      <c r="A34" s="30" t="s">
        <v>10</v>
      </c>
      <c r="B34" s="9">
        <f ca="1">MIN(VLOOKUP($A26,$A$2:$AM$12,B$14+1,FALSE),VLOOKUP($A34,$A$2:$AM$12,B$14+1,FALSE))</f>
        <v>1.5046186928208929</v>
      </c>
      <c r="C34" s="9">
        <f t="shared" ref="C34:AM34" ca="1" si="19">MIN(VLOOKUP($A26,$A$2:$AM$12,C$14+1,FALSE),VLOOKUP($A34,$A$2:$AM$12,C$14+1,FALSE))</f>
        <v>1.0852449536210242</v>
      </c>
      <c r="D34" s="9">
        <f t="shared" ca="1" si="19"/>
        <v>1.2123480297553624</v>
      </c>
      <c r="E34" s="9">
        <f t="shared" ca="1" si="19"/>
        <v>1.3864201545727508</v>
      </c>
      <c r="F34" s="9">
        <f t="shared" ca="1" si="19"/>
        <v>1.0306765610131612</v>
      </c>
      <c r="G34" s="9">
        <f t="shared" ca="1" si="19"/>
        <v>0.92012710815716947</v>
      </c>
      <c r="H34" s="9">
        <f t="shared" ca="1" si="19"/>
        <v>1.725887545874514</v>
      </c>
      <c r="I34" s="9">
        <f t="shared" ca="1" si="19"/>
        <v>1.1822476013124594</v>
      </c>
      <c r="J34" s="9">
        <f t="shared" ca="1" si="19"/>
        <v>1.6189171825678454</v>
      </c>
      <c r="K34" s="9">
        <f t="shared" ca="1" si="19"/>
        <v>1.2902804092038662</v>
      </c>
      <c r="L34" s="9">
        <f t="shared" ca="1" si="19"/>
        <v>0.9319435024460756</v>
      </c>
      <c r="M34" s="9">
        <f t="shared" ca="1" si="19"/>
        <v>1.2609207892539278</v>
      </c>
      <c r="N34" s="9">
        <f t="shared" ca="1" si="19"/>
        <v>1.3993276334465738</v>
      </c>
      <c r="O34" s="9">
        <f t="shared" ca="1" si="19"/>
        <v>0.99122009091479313</v>
      </c>
      <c r="P34" s="9">
        <f t="shared" ca="1" si="19"/>
        <v>0.91073764141660052</v>
      </c>
      <c r="Q34" s="9">
        <f t="shared" ca="1" si="19"/>
        <v>1.1430373323974672</v>
      </c>
      <c r="R34" s="9">
        <f t="shared" ca="1" si="19"/>
        <v>1.0605508025174191</v>
      </c>
      <c r="S34" s="9">
        <f t="shared" ca="1" si="19"/>
        <v>0.99995328042464726</v>
      </c>
      <c r="T34" s="9">
        <f t="shared" ca="1" si="19"/>
        <v>1.7660735772692298</v>
      </c>
      <c r="U34" s="9">
        <f t="shared" ca="1" si="19"/>
        <v>0.79198258061549553</v>
      </c>
      <c r="V34" s="9">
        <f t="shared" ca="1" si="19"/>
        <v>1.1553462083953359</v>
      </c>
      <c r="W34" s="9">
        <f t="shared" ca="1" si="19"/>
        <v>1.9274559199218251</v>
      </c>
      <c r="X34" s="9">
        <f t="shared" ca="1" si="19"/>
        <v>1.0837379486611196</v>
      </c>
      <c r="Y34" s="9">
        <f t="shared" ca="1" si="19"/>
        <v>1.1830850895614193</v>
      </c>
      <c r="Z34" s="9">
        <f t="shared" ca="1" si="19"/>
        <v>1.6211683875079503</v>
      </c>
      <c r="AA34" s="9">
        <f t="shared" ca="1" si="19"/>
        <v>1.0072240836239033</v>
      </c>
      <c r="AB34" s="9">
        <f t="shared" ca="1" si="19"/>
        <v>1.0590780886252311</v>
      </c>
      <c r="AC34" s="9">
        <f t="shared" ca="1" si="19"/>
        <v>0.81042331676007173</v>
      </c>
      <c r="AD34" s="9">
        <f t="shared" ca="1" si="19"/>
        <v>0.76517375143962663</v>
      </c>
      <c r="AE34" s="9">
        <f t="shared" ca="1" si="19"/>
        <v>1.09727678475644</v>
      </c>
      <c r="AF34" s="9">
        <f t="shared" ca="1" si="19"/>
        <v>1.0723088559631808</v>
      </c>
      <c r="AG34" s="9">
        <f t="shared" ca="1" si="19"/>
        <v>1.4187019356141082</v>
      </c>
      <c r="AH34" s="9">
        <f t="shared" ca="1" si="19"/>
        <v>1.3921625159996933</v>
      </c>
      <c r="AI34" s="9">
        <f t="shared" ca="1" si="19"/>
        <v>1.6676828460057436</v>
      </c>
      <c r="AJ34" s="9">
        <f t="shared" ca="1" si="19"/>
        <v>2.0263832963643451</v>
      </c>
      <c r="AK34" s="9">
        <f t="shared" ca="1" si="19"/>
        <v>1.0837503904990939</v>
      </c>
      <c r="AL34" s="9">
        <f t="shared" ca="1" si="19"/>
        <v>0.78299026357059764</v>
      </c>
      <c r="AM34" s="9">
        <f t="shared" ca="1" si="19"/>
        <v>0.97719989436101107</v>
      </c>
      <c r="AN34" s="9">
        <f ca="1">AVERAGE(OFFSET($A34,0,Fixtures!$D$6,1,3))</f>
        <v>0.97825313071974918</v>
      </c>
      <c r="AO34" s="9">
        <f ca="1">AVERAGE(OFFSET($A34,0,Fixtures!$D$6,1,6))</f>
        <v>1.2355511149631322</v>
      </c>
      <c r="AP34" s="9">
        <f ca="1">AVERAGE(OFFSET($A34,0,Fixtures!$D$6,1,9))</f>
        <v>1.256270071134759</v>
      </c>
      <c r="AQ34" s="9">
        <f ca="1">AVERAGE(OFFSET($A34,0,Fixtures!$D$6,1,12))</f>
        <v>1.2081195650213934</v>
      </c>
      <c r="AR34" s="9">
        <f ca="1">IF(OR(Fixtures!$D$6&lt;=0,Fixtures!$D$6&gt;39),AVERAGE(A34:AM34),AVERAGE(OFFSET($A34,0,Fixtures!$D$6,1,39-Fixtures!$D$6)))</f>
        <v>1.2283630534573842</v>
      </c>
    </row>
    <row r="35" spans="1:44" x14ac:dyDescent="0.25">
      <c r="A35" s="30" t="s">
        <v>71</v>
      </c>
      <c r="B35" s="9">
        <f ca="1">MIN(VLOOKUP($A26,$A$2:$AM$12,B$14+1,FALSE),VLOOKUP($A35,$A$2:$AM$12,B$14+1,FALSE))</f>
        <v>1.0801982438529367</v>
      </c>
      <c r="C35" s="9">
        <f t="shared" ref="C35:AM35" ca="1" si="20">MIN(VLOOKUP($A26,$A$2:$AM$12,C$14+1,FALSE),VLOOKUP($A35,$A$2:$AM$12,C$14+1,FALSE))</f>
        <v>1.0852449536210242</v>
      </c>
      <c r="D35" s="9">
        <f t="shared" ca="1" si="20"/>
        <v>1.0570746958333819</v>
      </c>
      <c r="E35" s="9">
        <f t="shared" ca="1" si="20"/>
        <v>1.1392908643340616</v>
      </c>
      <c r="F35" s="9">
        <f t="shared" ca="1" si="20"/>
        <v>1.0306765610131612</v>
      </c>
      <c r="G35" s="9">
        <f t="shared" ca="1" si="20"/>
        <v>1.1696521221239795</v>
      </c>
      <c r="H35" s="9">
        <f t="shared" ca="1" si="20"/>
        <v>1.8244630638668884</v>
      </c>
      <c r="I35" s="9">
        <f t="shared" ca="1" si="20"/>
        <v>0.9739969821795621</v>
      </c>
      <c r="J35" s="9">
        <f t="shared" ca="1" si="20"/>
        <v>1.6189171825678454</v>
      </c>
      <c r="K35" s="9">
        <f t="shared" ca="1" si="20"/>
        <v>0.91711126018153588</v>
      </c>
      <c r="L35" s="9">
        <f t="shared" ca="1" si="20"/>
        <v>0.9319435024460756</v>
      </c>
      <c r="M35" s="9">
        <f t="shared" ca="1" si="20"/>
        <v>1.356025442220036</v>
      </c>
      <c r="N35" s="9">
        <f t="shared" ca="1" si="20"/>
        <v>1.0039227628751968</v>
      </c>
      <c r="O35" s="9">
        <f t="shared" ca="1" si="20"/>
        <v>1.7640283653018209</v>
      </c>
      <c r="P35" s="9">
        <f t="shared" ca="1" si="20"/>
        <v>1.6391418636485096</v>
      </c>
      <c r="Q35" s="9">
        <f t="shared" ca="1" si="20"/>
        <v>0.78938674462575931</v>
      </c>
      <c r="R35" s="9">
        <f t="shared" ca="1" si="20"/>
        <v>1.2106323620736876</v>
      </c>
      <c r="S35" s="9">
        <f t="shared" ca="1" si="20"/>
        <v>0.99995328042464726</v>
      </c>
      <c r="T35" s="9">
        <f t="shared" ca="1" si="20"/>
        <v>1.4549831462188521</v>
      </c>
      <c r="U35" s="9">
        <f t="shared" ca="1" si="20"/>
        <v>0.94155159606422889</v>
      </c>
      <c r="V35" s="9">
        <f t="shared" ca="1" si="20"/>
        <v>1.2213347782910573</v>
      </c>
      <c r="W35" s="9">
        <f t="shared" ca="1" si="20"/>
        <v>1.3700057096538996</v>
      </c>
      <c r="X35" s="9">
        <f t="shared" ca="1" si="20"/>
        <v>1.0837379486611196</v>
      </c>
      <c r="Y35" s="9">
        <f t="shared" ca="1" si="20"/>
        <v>1.406515347207058</v>
      </c>
      <c r="Z35" s="9">
        <f t="shared" ca="1" si="20"/>
        <v>1.2567879413289036</v>
      </c>
      <c r="AA35" s="9">
        <f t="shared" ca="1" si="20"/>
        <v>1.0142999270187099</v>
      </c>
      <c r="AB35" s="9">
        <f t="shared" ca="1" si="20"/>
        <v>1.4937573695232385</v>
      </c>
      <c r="AC35" s="9">
        <f t="shared" ca="1" si="20"/>
        <v>0.81042331676007173</v>
      </c>
      <c r="AD35" s="9">
        <f t="shared" ca="1" si="20"/>
        <v>1.1792073592557641</v>
      </c>
      <c r="AE35" s="9">
        <f t="shared" ca="1" si="20"/>
        <v>1.09727678475644</v>
      </c>
      <c r="AF35" s="9">
        <f t="shared" ca="1" si="20"/>
        <v>1.4996870902209731</v>
      </c>
      <c r="AG35" s="9">
        <f t="shared" ca="1" si="20"/>
        <v>1.1808784924747726</v>
      </c>
      <c r="AH35" s="9">
        <f t="shared" ca="1" si="20"/>
        <v>1.3921625159996933</v>
      </c>
      <c r="AI35" s="9">
        <f t="shared" ca="1" si="20"/>
        <v>0.90775256875886678</v>
      </c>
      <c r="AJ35" s="9">
        <f t="shared" ca="1" si="20"/>
        <v>0.76266578521536343</v>
      </c>
      <c r="AK35" s="9">
        <f t="shared" ca="1" si="20"/>
        <v>1.5790868913066574</v>
      </c>
      <c r="AL35" s="9">
        <f t="shared" ca="1" si="20"/>
        <v>0.78299026357059764</v>
      </c>
      <c r="AM35" s="9">
        <f t="shared" ca="1" si="20"/>
        <v>1.5396526405258335</v>
      </c>
      <c r="AN35" s="9">
        <f ca="1">AVERAGE(OFFSET($A35,0,Fixtures!$D$6,1,3))</f>
        <v>1.2587237447443924</v>
      </c>
      <c r="AO35" s="9">
        <f ca="1">AVERAGE(OFFSET($A35,0,Fixtures!$D$6,1,6))</f>
        <v>1.2094941352444184</v>
      </c>
      <c r="AP35" s="9">
        <f ca="1">AVERAGE(OFFSET($A35,0,Fixtures!$D$6,1,9))</f>
        <v>1.1535230835065697</v>
      </c>
      <c r="AQ35" s="9">
        <f ca="1">AVERAGE(OFFSET($A35,0,Fixtures!$D$6,1,12))</f>
        <v>1.1991315226728143</v>
      </c>
      <c r="AR35" s="9">
        <f ca="1">IF(OR(Fixtures!$D$6&lt;=0,Fixtures!$D$6&gt;39),AVERAGE(A35:AM35),AVERAGE(OFFSET($A35,0,Fixtures!$D$6,1,39-Fixtures!$D$6)))</f>
        <v>1.1921360392084961</v>
      </c>
    </row>
    <row r="36" spans="1:44" x14ac:dyDescent="0.25">
      <c r="A36" s="30" t="s">
        <v>63</v>
      </c>
      <c r="B36" s="9">
        <f ca="1">MIN(VLOOKUP($A26,$A$2:$AM$12,B$14+1,FALSE),VLOOKUP($A36,$A$2:$AM$12,B$14+1,FALSE))</f>
        <v>1.5151887798674555</v>
      </c>
      <c r="C36" s="9">
        <f t="shared" ref="C36:AM36" ca="1" si="21">MIN(VLOOKUP($A26,$A$2:$AM$12,C$14+1,FALSE),VLOOKUP($A36,$A$2:$AM$12,C$14+1,FALSE))</f>
        <v>1.0852449536210242</v>
      </c>
      <c r="D36" s="9">
        <f t="shared" ca="1" si="21"/>
        <v>1.2123480297553624</v>
      </c>
      <c r="E36" s="9">
        <f t="shared" ca="1" si="21"/>
        <v>1.1312103284207367</v>
      </c>
      <c r="F36" s="9">
        <f t="shared" ca="1" si="21"/>
        <v>1.0306765610131612</v>
      </c>
      <c r="G36" s="9">
        <f t="shared" ca="1" si="21"/>
        <v>1.1696521221239795</v>
      </c>
      <c r="H36" s="9">
        <f t="shared" ca="1" si="21"/>
        <v>1.7072544458616095</v>
      </c>
      <c r="I36" s="9">
        <f t="shared" ca="1" si="21"/>
        <v>0.98370687054071626</v>
      </c>
      <c r="J36" s="9">
        <f t="shared" ca="1" si="21"/>
        <v>1.6189171825678454</v>
      </c>
      <c r="K36" s="9">
        <f t="shared" ca="1" si="21"/>
        <v>1.2137618597968705</v>
      </c>
      <c r="L36" s="9">
        <f t="shared" ca="1" si="21"/>
        <v>0.9319435024460756</v>
      </c>
      <c r="M36" s="9">
        <f t="shared" ca="1" si="21"/>
        <v>1.8688589647030232</v>
      </c>
      <c r="N36" s="9">
        <f t="shared" ca="1" si="21"/>
        <v>1.3993276334465738</v>
      </c>
      <c r="O36" s="9">
        <f t="shared" ca="1" si="21"/>
        <v>2.491229930453025</v>
      </c>
      <c r="P36" s="9">
        <f t="shared" ca="1" si="21"/>
        <v>1.6391418636485096</v>
      </c>
      <c r="Q36" s="9">
        <f t="shared" ca="1" si="21"/>
        <v>1.2538824456272313</v>
      </c>
      <c r="R36" s="9">
        <f t="shared" ca="1" si="21"/>
        <v>1.2106323620736876</v>
      </c>
      <c r="S36" s="9">
        <f t="shared" ca="1" si="21"/>
        <v>0.99995328042464726</v>
      </c>
      <c r="T36" s="9">
        <f t="shared" ca="1" si="21"/>
        <v>1.4694880411781071</v>
      </c>
      <c r="U36" s="9">
        <f t="shared" ca="1" si="21"/>
        <v>0.94155159606422889</v>
      </c>
      <c r="V36" s="9">
        <f t="shared" ca="1" si="21"/>
        <v>1.1428728108660362</v>
      </c>
      <c r="W36" s="9">
        <f t="shared" ca="1" si="21"/>
        <v>1.8131504325360659</v>
      </c>
      <c r="X36" s="9">
        <f t="shared" ca="1" si="21"/>
        <v>1.0837379486611196</v>
      </c>
      <c r="Y36" s="9">
        <f t="shared" ca="1" si="21"/>
        <v>1.406515347207058</v>
      </c>
      <c r="Z36" s="9">
        <f t="shared" ca="1" si="21"/>
        <v>1.3461062543277409</v>
      </c>
      <c r="AA36" s="9">
        <f t="shared" ca="1" si="21"/>
        <v>1.0142999270187099</v>
      </c>
      <c r="AB36" s="9">
        <f t="shared" ca="1" si="21"/>
        <v>1.4937573695232385</v>
      </c>
      <c r="AC36" s="9">
        <f t="shared" ca="1" si="21"/>
        <v>0.81042331676007173</v>
      </c>
      <c r="AD36" s="9">
        <f t="shared" ca="1" si="21"/>
        <v>1.8730836533443824</v>
      </c>
      <c r="AE36" s="9">
        <f t="shared" ca="1" si="21"/>
        <v>1.09727678475644</v>
      </c>
      <c r="AF36" s="9">
        <f t="shared" ca="1" si="21"/>
        <v>2.0903536252720425</v>
      </c>
      <c r="AG36" s="9">
        <f t="shared" ca="1" si="21"/>
        <v>1.4187019356141082</v>
      </c>
      <c r="AH36" s="9">
        <f t="shared" ca="1" si="21"/>
        <v>1.3921625159996933</v>
      </c>
      <c r="AI36" s="9">
        <f t="shared" ca="1" si="21"/>
        <v>1.2510543482722718</v>
      </c>
      <c r="AJ36" s="9">
        <f t="shared" ca="1" si="21"/>
        <v>1.6898327128260384</v>
      </c>
      <c r="AK36" s="9">
        <f t="shared" ca="1" si="21"/>
        <v>1.231176085833974</v>
      </c>
      <c r="AL36" s="9">
        <f t="shared" ca="1" si="21"/>
        <v>0.78299026357059764</v>
      </c>
      <c r="AM36" s="9">
        <f t="shared" ca="1" si="21"/>
        <v>1.3154612458901669</v>
      </c>
      <c r="AN36" s="9">
        <f ca="1">AVERAGE(OFFSET($A36,0,Fixtures!$D$6,1,3))</f>
        <v>1.686904687790955</v>
      </c>
      <c r="AO36" s="9">
        <f ca="1">AVERAGE(OFFSET($A36,0,Fixtures!$D$6,1,6))</f>
        <v>1.5204388105431565</v>
      </c>
      <c r="AP36" s="9">
        <f ca="1">AVERAGE(OFFSET($A36,0,Fixtures!$D$6,1,9))</f>
        <v>1.4251813250543945</v>
      </c>
      <c r="AQ36" s="9">
        <f ca="1">AVERAGE(OFFSET($A36,0,Fixtures!$D$6,1,12))</f>
        <v>1.4457863891428191</v>
      </c>
      <c r="AR36" s="9">
        <f ca="1">IF(OR(Fixtures!$D$6&lt;=0,Fixtures!$D$6&gt;39),AVERAGE(A36:AM36),AVERAGE(OFFSET($A36,0,Fixtures!$D$6,1,39-Fixtures!$D$6)))</f>
        <v>1.4142093171379717</v>
      </c>
    </row>
    <row r="38" spans="1:44" x14ac:dyDescent="0.25">
      <c r="A38" s="31" t="s">
        <v>73</v>
      </c>
      <c r="B38" s="2">
        <v>1</v>
      </c>
      <c r="C38" s="2">
        <v>2</v>
      </c>
      <c r="D38" s="2">
        <v>3</v>
      </c>
      <c r="E38" s="2">
        <v>4</v>
      </c>
      <c r="F38" s="2">
        <v>5</v>
      </c>
      <c r="G38" s="2">
        <v>6</v>
      </c>
      <c r="H38" s="2">
        <v>7</v>
      </c>
      <c r="I38" s="2">
        <v>8</v>
      </c>
      <c r="J38" s="2">
        <v>9</v>
      </c>
      <c r="K38" s="2">
        <v>10</v>
      </c>
      <c r="L38" s="2">
        <v>11</v>
      </c>
      <c r="M38" s="2">
        <v>12</v>
      </c>
      <c r="N38" s="2">
        <v>13</v>
      </c>
      <c r="O38" s="2">
        <v>14</v>
      </c>
      <c r="P38" s="2">
        <v>15</v>
      </c>
      <c r="Q38" s="2">
        <v>16</v>
      </c>
      <c r="R38" s="2">
        <v>17</v>
      </c>
      <c r="S38" s="2">
        <v>18</v>
      </c>
      <c r="T38" s="2">
        <v>19</v>
      </c>
      <c r="U38" s="2">
        <v>20</v>
      </c>
      <c r="V38" s="2">
        <v>21</v>
      </c>
      <c r="W38" s="2">
        <v>22</v>
      </c>
      <c r="X38" s="2">
        <v>23</v>
      </c>
      <c r="Y38" s="2">
        <v>24</v>
      </c>
      <c r="Z38" s="2">
        <v>25</v>
      </c>
      <c r="AA38" s="2">
        <v>26</v>
      </c>
      <c r="AB38" s="2">
        <v>27</v>
      </c>
      <c r="AC38" s="2">
        <v>28</v>
      </c>
      <c r="AD38" s="2">
        <v>29</v>
      </c>
      <c r="AE38" s="2">
        <v>30</v>
      </c>
      <c r="AF38" s="2">
        <v>31</v>
      </c>
      <c r="AG38" s="2">
        <v>32</v>
      </c>
      <c r="AH38" s="2">
        <v>33</v>
      </c>
      <c r="AI38" s="2">
        <v>34</v>
      </c>
      <c r="AJ38" s="2">
        <v>35</v>
      </c>
      <c r="AK38" s="2">
        <v>36</v>
      </c>
      <c r="AL38" s="2">
        <v>37</v>
      </c>
      <c r="AM38" s="2">
        <v>38</v>
      </c>
      <c r="AN38" s="31" t="s">
        <v>56</v>
      </c>
      <c r="AO38" s="31" t="s">
        <v>57</v>
      </c>
      <c r="AP38" s="31" t="s">
        <v>58</v>
      </c>
      <c r="AQ38" s="31" t="s">
        <v>82</v>
      </c>
      <c r="AR38" s="31" t="s">
        <v>59</v>
      </c>
    </row>
    <row r="39" spans="1:44" x14ac:dyDescent="0.25">
      <c r="A39" s="30" t="s">
        <v>111</v>
      </c>
      <c r="B39" s="9">
        <f t="shared" ref="B39:AM39" ca="1" si="22">MIN(VLOOKUP($A38,$A$2:$AM$12,B$14+1,FALSE),VLOOKUP($A39,$A$2:$AM$12,B$14+1,FALSE))</f>
        <v>1.1217388238265693</v>
      </c>
      <c r="C39" s="9">
        <f t="shared" ca="1" si="22"/>
        <v>1.2536263845061821</v>
      </c>
      <c r="D39" s="9">
        <f t="shared" ca="1" si="22"/>
        <v>1.717940441236381</v>
      </c>
      <c r="E39" s="9">
        <f t="shared" ca="1" si="22"/>
        <v>1.6118932593568522</v>
      </c>
      <c r="F39" s="9">
        <f t="shared" ca="1" si="22"/>
        <v>1.4449465257119023</v>
      </c>
      <c r="G39" s="9">
        <f t="shared" ca="1" si="22"/>
        <v>2.0316070171617544</v>
      </c>
      <c r="H39" s="9">
        <f t="shared" ca="1" si="22"/>
        <v>1.2174182751034071</v>
      </c>
      <c r="I39" s="9">
        <f t="shared" ca="1" si="22"/>
        <v>1.8387749729998781</v>
      </c>
      <c r="J39" s="9">
        <f t="shared" ca="1" si="22"/>
        <v>1.0454460511022361</v>
      </c>
      <c r="K39" s="9">
        <f t="shared" ca="1" si="22"/>
        <v>1.6997254902568555</v>
      </c>
      <c r="L39" s="9">
        <f t="shared" ca="1" si="22"/>
        <v>1.5914873942314849</v>
      </c>
      <c r="M39" s="9">
        <f t="shared" ca="1" si="22"/>
        <v>1.3121054967692307</v>
      </c>
      <c r="N39" s="9">
        <f t="shared" ca="1" si="22"/>
        <v>1.0425103173598058</v>
      </c>
      <c r="O39" s="9">
        <f t="shared" ca="1" si="22"/>
        <v>1.9811658565846908</v>
      </c>
      <c r="P39" s="9">
        <f t="shared" ca="1" si="22"/>
        <v>1.3580767706889429</v>
      </c>
      <c r="Q39" s="9">
        <f t="shared" ca="1" si="22"/>
        <v>1.8631310797943288</v>
      </c>
      <c r="R39" s="9">
        <f t="shared" ca="1" si="22"/>
        <v>1.9888593023606753</v>
      </c>
      <c r="S39" s="9">
        <f t="shared" ca="1" si="22"/>
        <v>1.1562039306531779</v>
      </c>
      <c r="T39" s="9">
        <f t="shared" ca="1" si="22"/>
        <v>1.2309154777933065</v>
      </c>
      <c r="U39" s="9">
        <f t="shared" ca="1" si="22"/>
        <v>1.8583947003203742</v>
      </c>
      <c r="V39" s="9">
        <f t="shared" ca="1" si="22"/>
        <v>1.8186124850310161</v>
      </c>
      <c r="W39" s="9">
        <f t="shared" ca="1" si="22"/>
        <v>1.1378327662050023</v>
      </c>
      <c r="X39" s="9">
        <f t="shared" ca="1" si="22"/>
        <v>1.5617157059675384</v>
      </c>
      <c r="Y39" s="9">
        <f t="shared" ca="1" si="22"/>
        <v>1.2440493448425642</v>
      </c>
      <c r="Z39" s="9">
        <f t="shared" ca="1" si="22"/>
        <v>1.2157277301506404</v>
      </c>
      <c r="AA39" s="9">
        <f t="shared" ca="1" si="22"/>
        <v>1.5741004446487521</v>
      </c>
      <c r="AB39" s="9">
        <f t="shared" ca="1" si="22"/>
        <v>1.7271688346794392</v>
      </c>
      <c r="AC39" s="9">
        <f t="shared" ca="1" si="22"/>
        <v>1.3313851528199561</v>
      </c>
      <c r="AD39" s="9">
        <f t="shared" ca="1" si="22"/>
        <v>2.7831958105569603</v>
      </c>
      <c r="AE39" s="9">
        <f t="shared" ca="1" si="22"/>
        <v>0.90912577211408552</v>
      </c>
      <c r="AF39" s="9">
        <f t="shared" ca="1" si="22"/>
        <v>1.5573302271671177</v>
      </c>
      <c r="AG39" s="9">
        <f t="shared" ca="1" si="22"/>
        <v>0.8783516135397329</v>
      </c>
      <c r="AH39" s="9">
        <f t="shared" ca="1" si="22"/>
        <v>2.3774070950865394</v>
      </c>
      <c r="AI39" s="9">
        <f t="shared" ca="1" si="22"/>
        <v>1.326234994903801</v>
      </c>
      <c r="AJ39" s="9">
        <f t="shared" ca="1" si="22"/>
        <v>1.079035983536405</v>
      </c>
      <c r="AK39" s="9">
        <f t="shared" ca="1" si="22"/>
        <v>2.5663060912296554</v>
      </c>
      <c r="AL39" s="9">
        <f t="shared" ca="1" si="22"/>
        <v>1.3600013916537361</v>
      </c>
      <c r="AM39" s="9">
        <f t="shared" ca="1" si="22"/>
        <v>2.1585003655696324</v>
      </c>
      <c r="AN39" s="9">
        <f ca="1">AVERAGE(OFFSET($A39,0,Fixtures!$D$6,1,3))</f>
        <v>1.7498839366127212</v>
      </c>
      <c r="AO39" s="9">
        <f ca="1">AVERAGE(OFFSET($A39,0,Fixtures!$D$6,1,6))</f>
        <v>1.6386075855613731</v>
      </c>
      <c r="AP39" s="9">
        <f ca="1">AVERAGE(OFFSET($A39,0,Fixtures!$D$6,1,9))</f>
        <v>1.6485543310875594</v>
      </c>
      <c r="AQ39" s="9">
        <f ca="1">AVERAGE(OFFSET($A39,0,Fixtures!$D$6,1,12))</f>
        <v>1.6986650722943137</v>
      </c>
      <c r="AR39" s="9">
        <f ca="1">IF(OR(Fixtures!$D$6&lt;=0,Fixtures!$D$6&gt;39),AVERAGE(A39:AM39),AVERAGE(OFFSET($A39,0,Fixtures!$D$6,1,39-Fixtures!$D$6)))</f>
        <v>1.6995489345357668</v>
      </c>
    </row>
    <row r="40" spans="1:44" x14ac:dyDescent="0.25">
      <c r="A40" s="30" t="s">
        <v>121</v>
      </c>
      <c r="B40" s="9">
        <f ca="1">MIN(VLOOKUP($A38,$A$2:$AM$12,B$14+1,FALSE),VLOOKUP($A40,$A$2:$AM$12,B$14+1,FALSE))</f>
        <v>1.1217388238265693</v>
      </c>
      <c r="C40" s="9">
        <f t="shared" ref="C40:AM40" ca="1" si="23">MIN(VLOOKUP($A38,$A$2:$AM$12,C$14+1,FALSE),VLOOKUP($A40,$A$2:$AM$12,C$14+1,FALSE))</f>
        <v>1.0852449536210242</v>
      </c>
      <c r="D40" s="9">
        <f t="shared" ca="1" si="23"/>
        <v>1.2123480297553624</v>
      </c>
      <c r="E40" s="9">
        <f t="shared" ca="1" si="23"/>
        <v>2.3449403716126556</v>
      </c>
      <c r="F40" s="9">
        <f t="shared" ca="1" si="23"/>
        <v>1.0306765610131612</v>
      </c>
      <c r="G40" s="9">
        <f t="shared" ca="1" si="23"/>
        <v>1.1696521221239795</v>
      </c>
      <c r="H40" s="9">
        <f t="shared" ca="1" si="23"/>
        <v>1.2174182751034071</v>
      </c>
      <c r="I40" s="9">
        <f t="shared" ca="1" si="23"/>
        <v>1.1822476013124594</v>
      </c>
      <c r="J40" s="9">
        <f t="shared" ca="1" si="23"/>
        <v>1.0454460511022361</v>
      </c>
      <c r="K40" s="9">
        <f t="shared" ca="1" si="23"/>
        <v>1.2902804092038662</v>
      </c>
      <c r="L40" s="9">
        <f t="shared" ca="1" si="23"/>
        <v>0.9319435024460756</v>
      </c>
      <c r="M40" s="9">
        <f t="shared" ca="1" si="23"/>
        <v>1.3121054967692307</v>
      </c>
      <c r="N40" s="9">
        <f t="shared" ca="1" si="23"/>
        <v>1.3993276334465738</v>
      </c>
      <c r="O40" s="9">
        <f t="shared" ca="1" si="23"/>
        <v>1.9811658565846908</v>
      </c>
      <c r="P40" s="9">
        <f t="shared" ca="1" si="23"/>
        <v>1.3580767706889429</v>
      </c>
      <c r="Q40" s="9">
        <f t="shared" ca="1" si="23"/>
        <v>1.2538824456272313</v>
      </c>
      <c r="R40" s="9">
        <f t="shared" ca="1" si="23"/>
        <v>1.2106323620736876</v>
      </c>
      <c r="S40" s="9">
        <f t="shared" ca="1" si="23"/>
        <v>0.99995328042464726</v>
      </c>
      <c r="T40" s="9">
        <f t="shared" ca="1" si="23"/>
        <v>1.2309154777933065</v>
      </c>
      <c r="U40" s="9">
        <f t="shared" ca="1" si="23"/>
        <v>0.94155159606422889</v>
      </c>
      <c r="V40" s="9">
        <f t="shared" ca="1" si="23"/>
        <v>1.5051004451403465</v>
      </c>
      <c r="W40" s="9">
        <f t="shared" ca="1" si="23"/>
        <v>1.1378327662050023</v>
      </c>
      <c r="X40" s="9">
        <f t="shared" ca="1" si="23"/>
        <v>1.0837379486611196</v>
      </c>
      <c r="Y40" s="9">
        <f t="shared" ca="1" si="23"/>
        <v>1.2440493448425642</v>
      </c>
      <c r="Z40" s="9">
        <f t="shared" ca="1" si="23"/>
        <v>1.2157277301506404</v>
      </c>
      <c r="AA40" s="9">
        <f t="shared" ca="1" si="23"/>
        <v>1.0142999270187099</v>
      </c>
      <c r="AB40" s="9">
        <f t="shared" ca="1" si="23"/>
        <v>1.4937573695232385</v>
      </c>
      <c r="AC40" s="9">
        <f t="shared" ca="1" si="23"/>
        <v>0.81042331676007173</v>
      </c>
      <c r="AD40" s="9">
        <f t="shared" ca="1" si="23"/>
        <v>1.8730836533443824</v>
      </c>
      <c r="AE40" s="9">
        <f t="shared" ca="1" si="23"/>
        <v>0.90912577211408552</v>
      </c>
      <c r="AF40" s="9">
        <f t="shared" ca="1" si="23"/>
        <v>2.0903536252720425</v>
      </c>
      <c r="AG40" s="9">
        <f t="shared" ca="1" si="23"/>
        <v>0.8783516135397329</v>
      </c>
      <c r="AH40" s="9">
        <f t="shared" ca="1" si="23"/>
        <v>1.3921625159996933</v>
      </c>
      <c r="AI40" s="9">
        <f t="shared" ca="1" si="23"/>
        <v>1.326234994903801</v>
      </c>
      <c r="AJ40" s="9">
        <f t="shared" ca="1" si="23"/>
        <v>1.5697534719059925</v>
      </c>
      <c r="AK40" s="9">
        <f t="shared" ca="1" si="23"/>
        <v>1.8110384148197389</v>
      </c>
      <c r="AL40" s="9">
        <f t="shared" ca="1" si="23"/>
        <v>0.78299026357059764</v>
      </c>
      <c r="AM40" s="9">
        <f t="shared" ca="1" si="23"/>
        <v>1.5396526405258335</v>
      </c>
      <c r="AN40" s="9">
        <f ca="1">AVERAGE(OFFSET($A40,0,Fixtures!$D$6,1,3))</f>
        <v>1.624187683576837</v>
      </c>
      <c r="AO40" s="9">
        <f ca="1">AVERAGE(OFFSET($A40,0,Fixtures!$D$6,1,6))</f>
        <v>1.4115520291956232</v>
      </c>
      <c r="AP40" s="9">
        <f ca="1">AVERAGE(OFFSET($A40,0,Fixtures!$D$6,1,9))</f>
        <v>1.403677147274452</v>
      </c>
      <c r="AQ40" s="9">
        <f ca="1">AVERAGE(OFFSET($A40,0,Fixtures!$D$6,1,12))</f>
        <v>1.4340405565640302</v>
      </c>
      <c r="AR40" s="9">
        <f ca="1">IF(OR(Fixtures!$D$6&lt;=0,Fixtures!$D$6&gt;39),AVERAGE(A40:AM40),AVERAGE(OFFSET($A40,0,Fixtures!$D$6,1,39-Fixtures!$D$6)))</f>
        <v>1.4172746965995902</v>
      </c>
    </row>
    <row r="41" spans="1:44" x14ac:dyDescent="0.25">
      <c r="A41" s="30" t="s">
        <v>61</v>
      </c>
      <c r="B41" s="9">
        <f ca="1">MIN(VLOOKUP($A38,$A$2:$AM$12,B$14+1,FALSE),VLOOKUP($A41,$A$2:$AM$12,B$14+1,FALSE))</f>
        <v>1.0911678810966055</v>
      </c>
      <c r="C41" s="9">
        <f t="shared" ref="C41:AM41" ca="1" si="24">MIN(VLOOKUP($A38,$A$2:$AM$12,C$14+1,FALSE),VLOOKUP($A41,$A$2:$AM$12,C$14+1,FALSE))</f>
        <v>1.4753015720535296</v>
      </c>
      <c r="D41" s="9">
        <f t="shared" ca="1" si="24"/>
        <v>1.6858597291974842</v>
      </c>
      <c r="E41" s="9">
        <f t="shared" ca="1" si="24"/>
        <v>1.5009897428417831</v>
      </c>
      <c r="F41" s="9">
        <f t="shared" ca="1" si="24"/>
        <v>1.4474252517199249</v>
      </c>
      <c r="G41" s="9">
        <f t="shared" ca="1" si="24"/>
        <v>0.83879116549645671</v>
      </c>
      <c r="H41" s="9">
        <f t="shared" ca="1" si="24"/>
        <v>1.2174182751034071</v>
      </c>
      <c r="I41" s="9">
        <f t="shared" ca="1" si="24"/>
        <v>1.1613105358991214</v>
      </c>
      <c r="J41" s="9">
        <f t="shared" ca="1" si="24"/>
        <v>1.0454460511022361</v>
      </c>
      <c r="K41" s="9">
        <f t="shared" ca="1" si="24"/>
        <v>1.3546582526246609</v>
      </c>
      <c r="L41" s="9">
        <f t="shared" ca="1" si="24"/>
        <v>1.3444489732078122</v>
      </c>
      <c r="M41" s="9">
        <f t="shared" ca="1" si="24"/>
        <v>0.97676938259419743</v>
      </c>
      <c r="N41" s="9">
        <f t="shared" ca="1" si="24"/>
        <v>1.3637382086750651</v>
      </c>
      <c r="O41" s="9">
        <f t="shared" ca="1" si="24"/>
        <v>0.72941752008193028</v>
      </c>
      <c r="P41" s="9">
        <f t="shared" ca="1" si="24"/>
        <v>1.3580767706889429</v>
      </c>
      <c r="Q41" s="9">
        <f t="shared" ca="1" si="24"/>
        <v>1.5895458365684236</v>
      </c>
      <c r="R41" s="9">
        <f t="shared" ca="1" si="24"/>
        <v>0.70472653549163133</v>
      </c>
      <c r="S41" s="9">
        <f t="shared" ca="1" si="24"/>
        <v>1.1562039306531779</v>
      </c>
      <c r="T41" s="9">
        <f t="shared" ca="1" si="24"/>
        <v>1.2309154777933065</v>
      </c>
      <c r="U41" s="9">
        <f t="shared" ca="1" si="24"/>
        <v>1.276895699087395</v>
      </c>
      <c r="V41" s="9">
        <f t="shared" ca="1" si="24"/>
        <v>0.97541301019242677</v>
      </c>
      <c r="W41" s="9">
        <f t="shared" ca="1" si="24"/>
        <v>1.1378327662050023</v>
      </c>
      <c r="X41" s="9">
        <f t="shared" ca="1" si="24"/>
        <v>1.2594579537164228</v>
      </c>
      <c r="Y41" s="9">
        <f t="shared" ca="1" si="24"/>
        <v>1.2440493448425642</v>
      </c>
      <c r="Z41" s="9">
        <f t="shared" ca="1" si="24"/>
        <v>0.98759857302756915</v>
      </c>
      <c r="AA41" s="9">
        <f t="shared" ca="1" si="24"/>
        <v>1.6300162174406083</v>
      </c>
      <c r="AB41" s="9">
        <f t="shared" ca="1" si="24"/>
        <v>0.84743888289887115</v>
      </c>
      <c r="AC41" s="9">
        <f t="shared" ca="1" si="24"/>
        <v>1.0527396394381161</v>
      </c>
      <c r="AD41" s="9">
        <f t="shared" ca="1" si="24"/>
        <v>1.0640761385292752</v>
      </c>
      <c r="AE41" s="9">
        <f t="shared" ca="1" si="24"/>
        <v>0.90912577211408552</v>
      </c>
      <c r="AF41" s="9">
        <f t="shared" ca="1" si="24"/>
        <v>0.91291566035272942</v>
      </c>
      <c r="AG41" s="9">
        <f t="shared" ca="1" si="24"/>
        <v>0.8783516135397329</v>
      </c>
      <c r="AH41" s="9">
        <f t="shared" ca="1" si="24"/>
        <v>0.90000303165151074</v>
      </c>
      <c r="AI41" s="9">
        <f t="shared" ca="1" si="24"/>
        <v>1.326234994903801</v>
      </c>
      <c r="AJ41" s="9">
        <f t="shared" ca="1" si="24"/>
        <v>1.5697534719059925</v>
      </c>
      <c r="AK41" s="9">
        <f t="shared" ca="1" si="24"/>
        <v>1.1285507278098861</v>
      </c>
      <c r="AL41" s="9">
        <f t="shared" ca="1" si="24"/>
        <v>1.2530090250008801</v>
      </c>
      <c r="AM41" s="9">
        <f t="shared" ca="1" si="24"/>
        <v>0.99813624892017727</v>
      </c>
      <c r="AN41" s="9">
        <f ca="1">AVERAGE(OFFSET($A41,0,Fixtures!$D$6,1,3))</f>
        <v>0.96203919033203</v>
      </c>
      <c r="AO41" s="9">
        <f ca="1">AVERAGE(OFFSET($A41,0,Fixtures!$D$6,1,6))</f>
        <v>0.99845120184852243</v>
      </c>
      <c r="AP41" s="9">
        <f ca="1">AVERAGE(OFFSET($A41,0,Fixtures!$D$6,1,9))</f>
        <v>1.104668937311988</v>
      </c>
      <c r="AQ41" s="9">
        <f ca="1">AVERAGE(OFFSET($A41,0,Fixtures!$D$6,1,12))</f>
        <v>1.0750539230757186</v>
      </c>
      <c r="AR41" s="9">
        <f ca="1">IF(OR(Fixtures!$D$6&lt;=0,Fixtures!$D$6&gt;39),AVERAGE(A41:AM41),AVERAGE(OFFSET($A41,0,Fixtures!$D$6,1,39-Fixtures!$D$6)))</f>
        <v>1.0940156684728071</v>
      </c>
    </row>
    <row r="42" spans="1:44" x14ac:dyDescent="0.25">
      <c r="A42" s="30" t="s">
        <v>53</v>
      </c>
      <c r="B42" s="9">
        <f ca="1">MIN(VLOOKUP($A38,$A$2:$AM$12,B$14+1,FALSE),VLOOKUP($A42,$A$2:$AM$12,B$14+1,FALSE))</f>
        <v>1.1217388238265693</v>
      </c>
      <c r="C42" s="9">
        <f t="shared" ref="C42:AM42" ca="1" si="25">MIN(VLOOKUP($A38,$A$2:$AM$12,C$14+1,FALSE),VLOOKUP($A42,$A$2:$AM$12,C$14+1,FALSE))</f>
        <v>1.4662131413013324</v>
      </c>
      <c r="D42" s="9">
        <f t="shared" ca="1" si="25"/>
        <v>2.0802166084236298</v>
      </c>
      <c r="E42" s="9">
        <f t="shared" ca="1" si="25"/>
        <v>1.0637542980363934</v>
      </c>
      <c r="F42" s="9">
        <f t="shared" ca="1" si="25"/>
        <v>1.4474252517199249</v>
      </c>
      <c r="G42" s="9">
        <f t="shared" ca="1" si="25"/>
        <v>1.2307614053897382</v>
      </c>
      <c r="H42" s="9">
        <f t="shared" ca="1" si="25"/>
        <v>0.91475887457743454</v>
      </c>
      <c r="I42" s="9">
        <f t="shared" ca="1" si="25"/>
        <v>1.591274756210981</v>
      </c>
      <c r="J42" s="9">
        <f t="shared" ca="1" si="25"/>
        <v>1.0454460511022361</v>
      </c>
      <c r="K42" s="9">
        <f t="shared" ca="1" si="25"/>
        <v>1.6089168093648778</v>
      </c>
      <c r="L42" s="9">
        <f t="shared" ca="1" si="25"/>
        <v>1.3735246479823586</v>
      </c>
      <c r="M42" s="9">
        <f t="shared" ca="1" si="25"/>
        <v>1.3121054967692307</v>
      </c>
      <c r="N42" s="9">
        <f t="shared" ca="1" si="25"/>
        <v>1.4065943352647097</v>
      </c>
      <c r="O42" s="9">
        <f t="shared" ca="1" si="25"/>
        <v>1.5112621237134283</v>
      </c>
      <c r="P42" s="9">
        <f t="shared" ca="1" si="25"/>
        <v>0.92418979917952415</v>
      </c>
      <c r="Q42" s="9">
        <f t="shared" ca="1" si="25"/>
        <v>1.4872493658746322</v>
      </c>
      <c r="R42" s="9">
        <f t="shared" ca="1" si="25"/>
        <v>1.0885355369673599</v>
      </c>
      <c r="S42" s="9">
        <f t="shared" ca="1" si="25"/>
        <v>1.1480842519669254</v>
      </c>
      <c r="T42" s="9">
        <f t="shared" ca="1" si="25"/>
        <v>1.0652335144883422</v>
      </c>
      <c r="U42" s="9">
        <f t="shared" ca="1" si="25"/>
        <v>1.7776436638151931</v>
      </c>
      <c r="V42" s="9">
        <f t="shared" ca="1" si="25"/>
        <v>1.366491652146538</v>
      </c>
      <c r="W42" s="9">
        <f t="shared" ca="1" si="25"/>
        <v>1.0770434839550005</v>
      </c>
      <c r="X42" s="9">
        <f t="shared" ca="1" si="25"/>
        <v>1.5617157059675384</v>
      </c>
      <c r="Y42" s="9">
        <f t="shared" ca="1" si="25"/>
        <v>1.1899928658597574</v>
      </c>
      <c r="Z42" s="9">
        <f t="shared" ca="1" si="25"/>
        <v>0.98151458219345378</v>
      </c>
      <c r="AA42" s="9">
        <f t="shared" ca="1" si="25"/>
        <v>1.6756839220125299</v>
      </c>
      <c r="AB42" s="9">
        <f t="shared" ca="1" si="25"/>
        <v>0.76855226784562758</v>
      </c>
      <c r="AC42" s="9">
        <f t="shared" ca="1" si="25"/>
        <v>1.6260839502845754</v>
      </c>
      <c r="AD42" s="9">
        <f t="shared" ca="1" si="25"/>
        <v>0.99559668294086923</v>
      </c>
      <c r="AE42" s="9">
        <f t="shared" ca="1" si="25"/>
        <v>0.90912577211408552</v>
      </c>
      <c r="AF42" s="9">
        <f t="shared" ca="1" si="25"/>
        <v>2.1012088218151841</v>
      </c>
      <c r="AG42" s="9">
        <f t="shared" ca="1" si="25"/>
        <v>0.8783516135397329</v>
      </c>
      <c r="AH42" s="9">
        <f t="shared" ca="1" si="25"/>
        <v>2.0518084247637707</v>
      </c>
      <c r="AI42" s="9">
        <f t="shared" ca="1" si="25"/>
        <v>1.326234994903801</v>
      </c>
      <c r="AJ42" s="9">
        <f t="shared" ca="1" si="25"/>
        <v>1.5697534719059925</v>
      </c>
      <c r="AK42" s="9">
        <f t="shared" ca="1" si="25"/>
        <v>1.3925416965480495</v>
      </c>
      <c r="AL42" s="9">
        <f t="shared" ca="1" si="25"/>
        <v>1.3600013916537361</v>
      </c>
      <c r="AM42" s="9">
        <f t="shared" ca="1" si="25"/>
        <v>1.1604474760647123</v>
      </c>
      <c r="AN42" s="9">
        <f ca="1">AVERAGE(OFFSET($A42,0,Fixtures!$D$6,1,3))</f>
        <v>1.3353104256233796</v>
      </c>
      <c r="AO42" s="9">
        <f ca="1">AVERAGE(OFFSET($A42,0,Fixtures!$D$6,1,6))</f>
        <v>1.3770543850129073</v>
      </c>
      <c r="AP42" s="9">
        <f ca="1">AVERAGE(OFFSET($A42,0,Fixtures!$D$6,1,9))</f>
        <v>1.3982914300205802</v>
      </c>
      <c r="AQ42" s="9">
        <f ca="1">AVERAGE(OFFSET($A42,0,Fixtures!$D$6,1,12))</f>
        <v>1.3714529297405182</v>
      </c>
      <c r="AR42" s="9">
        <f ca="1">IF(OR(Fixtures!$D$6&lt;=0,Fixtures!$D$6&gt;39),AVERAGE(A42:AM42),AVERAGE(OFFSET($A42,0,Fixtures!$D$6,1,39-Fixtures!$D$6)))</f>
        <v>1.3745070346249935</v>
      </c>
    </row>
    <row r="43" spans="1:44" x14ac:dyDescent="0.25">
      <c r="A43" s="30" t="s">
        <v>2</v>
      </c>
      <c r="B43" s="9">
        <f ca="1">MIN(VLOOKUP($A38,$A$2:$AM$12,B$14+1,FALSE),VLOOKUP($A43,$A$2:$AM$12,B$14+1,FALSE))</f>
        <v>1.1217388238265693</v>
      </c>
      <c r="C43" s="9">
        <f t="shared" ref="C43:AM43" ca="1" si="26">MIN(VLOOKUP($A38,$A$2:$AM$12,C$14+1,FALSE),VLOOKUP($A43,$A$2:$AM$12,C$14+1,FALSE))</f>
        <v>1.63556345842614</v>
      </c>
      <c r="D43" s="9">
        <f t="shared" ca="1" si="26"/>
        <v>2.0748478533767121</v>
      </c>
      <c r="E43" s="9">
        <f t="shared" ca="1" si="26"/>
        <v>1.1916366641468086</v>
      </c>
      <c r="F43" s="9">
        <f t="shared" ca="1" si="26"/>
        <v>1.4474252517199249</v>
      </c>
      <c r="G43" s="9">
        <f t="shared" ca="1" si="26"/>
        <v>1.3028758314515998</v>
      </c>
      <c r="H43" s="9">
        <f t="shared" ca="1" si="26"/>
        <v>1.2174182751034071</v>
      </c>
      <c r="I43" s="9">
        <f t="shared" ca="1" si="26"/>
        <v>1.6667429395788884</v>
      </c>
      <c r="J43" s="9">
        <f t="shared" ca="1" si="26"/>
        <v>1.0454460511022361</v>
      </c>
      <c r="K43" s="9">
        <f t="shared" ca="1" si="26"/>
        <v>1.4731069725413817</v>
      </c>
      <c r="L43" s="9">
        <f t="shared" ca="1" si="26"/>
        <v>1.5914873942314849</v>
      </c>
      <c r="M43" s="9">
        <f t="shared" ca="1" si="26"/>
        <v>1.1061692633202613</v>
      </c>
      <c r="N43" s="9">
        <f t="shared" ca="1" si="26"/>
        <v>1.4065943352647097</v>
      </c>
      <c r="O43" s="9">
        <f t="shared" ca="1" si="26"/>
        <v>1.9811658565846908</v>
      </c>
      <c r="P43" s="9">
        <f t="shared" ca="1" si="26"/>
        <v>1.3580767706889429</v>
      </c>
      <c r="Q43" s="9">
        <f t="shared" ca="1" si="26"/>
        <v>1.4243108211679754</v>
      </c>
      <c r="R43" s="9">
        <f t="shared" ca="1" si="26"/>
        <v>1.8088402528961107</v>
      </c>
      <c r="S43" s="9">
        <f t="shared" ca="1" si="26"/>
        <v>0.95211496324296829</v>
      </c>
      <c r="T43" s="9">
        <f t="shared" ca="1" si="26"/>
        <v>1.2309154777933065</v>
      </c>
      <c r="U43" s="9">
        <f t="shared" ca="1" si="26"/>
        <v>1.5158686318325176</v>
      </c>
      <c r="V43" s="9">
        <f t="shared" ca="1" si="26"/>
        <v>1.6439813005507242</v>
      </c>
      <c r="W43" s="9">
        <f t="shared" ca="1" si="26"/>
        <v>1.1378327662050023</v>
      </c>
      <c r="X43" s="9">
        <f t="shared" ca="1" si="26"/>
        <v>1.5617157059675384</v>
      </c>
      <c r="Y43" s="9">
        <f t="shared" ca="1" si="26"/>
        <v>1.2440493448425642</v>
      </c>
      <c r="Z43" s="9">
        <f t="shared" ca="1" si="26"/>
        <v>1.0948813234092343</v>
      </c>
      <c r="AA43" s="9">
        <f t="shared" ca="1" si="26"/>
        <v>1.6756839220125299</v>
      </c>
      <c r="AB43" s="9">
        <f t="shared" ca="1" si="26"/>
        <v>1.422295192004928</v>
      </c>
      <c r="AC43" s="9">
        <f t="shared" ca="1" si="26"/>
        <v>1.2108765329304541</v>
      </c>
      <c r="AD43" s="9">
        <f t="shared" ca="1" si="26"/>
        <v>2.1276741896459876</v>
      </c>
      <c r="AE43" s="9">
        <f t="shared" ca="1" si="26"/>
        <v>0.90912577211408552</v>
      </c>
      <c r="AF43" s="9">
        <f t="shared" ca="1" si="26"/>
        <v>1.2732149924802472</v>
      </c>
      <c r="AG43" s="9">
        <f t="shared" ca="1" si="26"/>
        <v>0.8783516135397329</v>
      </c>
      <c r="AH43" s="9">
        <f t="shared" ca="1" si="26"/>
        <v>1.2749854770434788</v>
      </c>
      <c r="AI43" s="9">
        <f t="shared" ca="1" si="26"/>
        <v>1.326234994903801</v>
      </c>
      <c r="AJ43" s="9">
        <f t="shared" ca="1" si="26"/>
        <v>1.5697534719059925</v>
      </c>
      <c r="AK43" s="9">
        <f t="shared" ca="1" si="26"/>
        <v>1.3889477365579643</v>
      </c>
      <c r="AL43" s="9">
        <f t="shared" ca="1" si="26"/>
        <v>1.3600013916537361</v>
      </c>
      <c r="AM43" s="9">
        <f t="shared" ca="1" si="26"/>
        <v>1.9592548224963866</v>
      </c>
      <c r="AN43" s="9">
        <f ca="1">AVERAGE(OFFSET($A43,0,Fixtures!$D$6,1,3))</f>
        <v>1.4366716514134401</v>
      </c>
      <c r="AO43" s="9">
        <f ca="1">AVERAGE(OFFSET($A43,0,Fixtures!$D$6,1,6))</f>
        <v>1.2982645066212222</v>
      </c>
      <c r="AP43" s="9">
        <f ca="1">AVERAGE(OFFSET($A43,0,Fixtures!$D$6,1,9))</f>
        <v>1.3453655155383362</v>
      </c>
      <c r="AQ43" s="9">
        <f ca="1">AVERAGE(OFFSET($A43,0,Fixtures!$D$6,1,12))</f>
        <v>1.4002067183646731</v>
      </c>
      <c r="AR43" s="9">
        <f ca="1">IF(OR(Fixtures!$D$6&lt;=0,Fixtures!$D$6&gt;39),AVERAGE(A43:AM43),AVERAGE(OFFSET($A43,0,Fixtures!$D$6,1,39-Fixtures!$D$6)))</f>
        <v>1.4067544462341413</v>
      </c>
    </row>
    <row r="44" spans="1:44" x14ac:dyDescent="0.25">
      <c r="A44" s="30" t="s">
        <v>113</v>
      </c>
      <c r="B44" s="9">
        <f ca="1">MIN(VLOOKUP($A38,$A$2:$AM$12,B$14+1,FALSE),VLOOKUP($A44,$A$2:$AM$12,B$14+1,FALSE))</f>
        <v>1.1217388238265693</v>
      </c>
      <c r="C44" s="9">
        <f t="shared" ref="C44:AM44" ca="1" si="27">MIN(VLOOKUP($A38,$A$2:$AM$12,C$14+1,FALSE),VLOOKUP($A44,$A$2:$AM$12,C$14+1,FALSE))</f>
        <v>0.90633256978180832</v>
      </c>
      <c r="D44" s="9">
        <f t="shared" ca="1" si="27"/>
        <v>1.742194785415488</v>
      </c>
      <c r="E44" s="9">
        <f t="shared" ca="1" si="27"/>
        <v>1.8765465920338751</v>
      </c>
      <c r="F44" s="9">
        <f t="shared" ca="1" si="27"/>
        <v>1.4474252517199249</v>
      </c>
      <c r="G44" s="9">
        <f t="shared" ca="1" si="27"/>
        <v>1.7821898932633493</v>
      </c>
      <c r="H44" s="9">
        <f t="shared" ca="1" si="27"/>
        <v>1.2174182751034071</v>
      </c>
      <c r="I44" s="9">
        <f t="shared" ca="1" si="27"/>
        <v>1.2544562118830691</v>
      </c>
      <c r="J44" s="9">
        <f t="shared" ca="1" si="27"/>
        <v>1.0454460511022361</v>
      </c>
      <c r="K44" s="9">
        <f t="shared" ca="1" si="27"/>
        <v>1.6421861559248183</v>
      </c>
      <c r="L44" s="9">
        <f t="shared" ca="1" si="27"/>
        <v>1.5914873942314849</v>
      </c>
      <c r="M44" s="9">
        <f t="shared" ca="1" si="27"/>
        <v>1.1740798093608484</v>
      </c>
      <c r="N44" s="9">
        <f t="shared" ca="1" si="27"/>
        <v>1.4065943352647097</v>
      </c>
      <c r="O44" s="9">
        <f t="shared" ca="1" si="27"/>
        <v>1.2701277836522629</v>
      </c>
      <c r="P44" s="9">
        <f t="shared" ca="1" si="27"/>
        <v>1.3580767706889429</v>
      </c>
      <c r="Q44" s="9">
        <f t="shared" ca="1" si="27"/>
        <v>1.1574731749232086</v>
      </c>
      <c r="R44" s="9">
        <f t="shared" ca="1" si="27"/>
        <v>2.4196412919695369</v>
      </c>
      <c r="S44" s="9">
        <f t="shared" ca="1" si="27"/>
        <v>1.1562039306531779</v>
      </c>
      <c r="T44" s="9">
        <f t="shared" ca="1" si="27"/>
        <v>1.2309154777933065</v>
      </c>
      <c r="U44" s="9">
        <f t="shared" ca="1" si="27"/>
        <v>1.3684838196194098</v>
      </c>
      <c r="V44" s="9">
        <f t="shared" ca="1" si="27"/>
        <v>0.93808707651193601</v>
      </c>
      <c r="W44" s="9">
        <f t="shared" ca="1" si="27"/>
        <v>1.1378327662050023</v>
      </c>
      <c r="X44" s="9">
        <f t="shared" ca="1" si="27"/>
        <v>1.089871633590388</v>
      </c>
      <c r="Y44" s="9">
        <f t="shared" ca="1" si="27"/>
        <v>1.2440493448425642</v>
      </c>
      <c r="Z44" s="9">
        <f t="shared" ca="1" si="27"/>
        <v>1.2157277301506404</v>
      </c>
      <c r="AA44" s="9">
        <f t="shared" ca="1" si="27"/>
        <v>1.6756839220125299</v>
      </c>
      <c r="AB44" s="9">
        <f t="shared" ca="1" si="27"/>
        <v>1.7271688346794392</v>
      </c>
      <c r="AC44" s="9">
        <f t="shared" ca="1" si="27"/>
        <v>1.6197598731366318</v>
      </c>
      <c r="AD44" s="9">
        <f t="shared" ca="1" si="27"/>
        <v>1.7290648662433117</v>
      </c>
      <c r="AE44" s="9">
        <f t="shared" ca="1" si="27"/>
        <v>0.90912577211408552</v>
      </c>
      <c r="AF44" s="9">
        <f t="shared" ca="1" si="27"/>
        <v>1.4935347390912008</v>
      </c>
      <c r="AG44" s="9">
        <f t="shared" ca="1" si="27"/>
        <v>0.8783516135397329</v>
      </c>
      <c r="AH44" s="9">
        <f t="shared" ca="1" si="27"/>
        <v>1.2836800459700322</v>
      </c>
      <c r="AI44" s="9">
        <f t="shared" ca="1" si="27"/>
        <v>1.326234994903801</v>
      </c>
      <c r="AJ44" s="9">
        <f t="shared" ca="1" si="27"/>
        <v>1.2562006111962303</v>
      </c>
      <c r="AK44" s="9">
        <f t="shared" ca="1" si="27"/>
        <v>2.6025378893243709</v>
      </c>
      <c r="AL44" s="9">
        <f t="shared" ca="1" si="27"/>
        <v>1.1930362095399278</v>
      </c>
      <c r="AM44" s="9">
        <f t="shared" ca="1" si="27"/>
        <v>2.1622031538038389</v>
      </c>
      <c r="AN44" s="9">
        <f ca="1">AVERAGE(OFFSET($A44,0,Fixtures!$D$6,1,3))</f>
        <v>1.3772417924828659</v>
      </c>
      <c r="AO44" s="9">
        <f ca="1">AVERAGE(OFFSET($A44,0,Fixtures!$D$6,1,6))</f>
        <v>1.2699986719770273</v>
      </c>
      <c r="AP44" s="9">
        <f ca="1">AVERAGE(OFFSET($A44,0,Fixtures!$D$6,1,9))</f>
        <v>1.4079740824358549</v>
      </c>
      <c r="AQ44" s="9">
        <f ca="1">AVERAGE(OFFSET($A44,0,Fixtures!$D$6,1,12))</f>
        <v>1.4567675300155356</v>
      </c>
      <c r="AR44" s="9">
        <f ca="1">IF(OR(Fixtures!$D$6&lt;=0,Fixtures!$D$6&gt;39),AVERAGE(A44:AM44),AVERAGE(OFFSET($A44,0,Fixtures!$D$6,1,39-Fixtures!$D$6)))</f>
        <v>1.4833969895726533</v>
      </c>
    </row>
    <row r="45" spans="1:44" x14ac:dyDescent="0.25">
      <c r="A45" s="30" t="s">
        <v>112</v>
      </c>
      <c r="B45" s="9">
        <f ca="1">MIN(VLOOKUP($A38,$A$2:$AM$12,B$14+1,FALSE),VLOOKUP($A45,$A$2:$AM$12,B$14+1,FALSE))</f>
        <v>1.1196627916364739</v>
      </c>
      <c r="C45" s="9">
        <f t="shared" ref="C45:AM45" ca="1" si="28">MIN(VLOOKUP($A38,$A$2:$AM$12,C$14+1,FALSE),VLOOKUP($A45,$A$2:$AM$12,C$14+1,FALSE))</f>
        <v>0.64514108221621169</v>
      </c>
      <c r="D45" s="9">
        <f t="shared" ca="1" si="28"/>
        <v>1.113940980160667</v>
      </c>
      <c r="E45" s="9">
        <f t="shared" ca="1" si="28"/>
        <v>1.7898169076909323</v>
      </c>
      <c r="F45" s="9">
        <f t="shared" ca="1" si="28"/>
        <v>0.96509503584608747</v>
      </c>
      <c r="G45" s="9">
        <f t="shared" ca="1" si="28"/>
        <v>1.5343598492126636</v>
      </c>
      <c r="H45" s="9">
        <f t="shared" ca="1" si="28"/>
        <v>1.2174182751034071</v>
      </c>
      <c r="I45" s="9">
        <f t="shared" ca="1" si="28"/>
        <v>1.2061727605684707</v>
      </c>
      <c r="J45" s="9">
        <f t="shared" ca="1" si="28"/>
        <v>0.87349205997496049</v>
      </c>
      <c r="K45" s="9">
        <f t="shared" ca="1" si="28"/>
        <v>1.2905382981240487</v>
      </c>
      <c r="L45" s="9">
        <f t="shared" ca="1" si="28"/>
        <v>0.82047465594301161</v>
      </c>
      <c r="M45" s="9">
        <f t="shared" ca="1" si="28"/>
        <v>1.3121054967692307</v>
      </c>
      <c r="N45" s="9">
        <f t="shared" ca="1" si="28"/>
        <v>1.1293639794859041</v>
      </c>
      <c r="O45" s="9">
        <f t="shared" ca="1" si="28"/>
        <v>1.4910765648143882</v>
      </c>
      <c r="P45" s="9">
        <f t="shared" ca="1" si="28"/>
        <v>0.62330287833295428</v>
      </c>
      <c r="Q45" s="9">
        <f t="shared" ca="1" si="28"/>
        <v>1.1082371565807057</v>
      </c>
      <c r="R45" s="9">
        <f t="shared" ca="1" si="28"/>
        <v>0.86271440934491483</v>
      </c>
      <c r="S45" s="9">
        <f t="shared" ca="1" si="28"/>
        <v>1.1562039306531779</v>
      </c>
      <c r="T45" s="9">
        <f t="shared" ca="1" si="28"/>
        <v>0.80743796368633136</v>
      </c>
      <c r="U45" s="9">
        <f t="shared" ca="1" si="28"/>
        <v>1.8583947003203742</v>
      </c>
      <c r="V45" s="9">
        <f t="shared" ca="1" si="28"/>
        <v>1.8186124850310161</v>
      </c>
      <c r="W45" s="9">
        <f t="shared" ca="1" si="28"/>
        <v>0.86391406733923914</v>
      </c>
      <c r="X45" s="9">
        <f t="shared" ca="1" si="28"/>
        <v>1.3048461636662991</v>
      </c>
      <c r="Y45" s="9">
        <f t="shared" ca="1" si="28"/>
        <v>1.2440493448425642</v>
      </c>
      <c r="Z45" s="9">
        <f t="shared" ca="1" si="28"/>
        <v>0.96372927096495842</v>
      </c>
      <c r="AA45" s="9">
        <f t="shared" ca="1" si="28"/>
        <v>0.7495263315913584</v>
      </c>
      <c r="AB45" s="9">
        <f t="shared" ca="1" si="28"/>
        <v>0.88281221947515642</v>
      </c>
      <c r="AC45" s="9">
        <f t="shared" ca="1" si="28"/>
        <v>1.2887462164288235</v>
      </c>
      <c r="AD45" s="9">
        <f t="shared" ca="1" si="28"/>
        <v>0.74187776597551347</v>
      </c>
      <c r="AE45" s="9">
        <f t="shared" ca="1" si="28"/>
        <v>0.90912577211408552</v>
      </c>
      <c r="AF45" s="9">
        <f t="shared" ca="1" si="28"/>
        <v>1.6870745866394374</v>
      </c>
      <c r="AG45" s="9">
        <f t="shared" ca="1" si="28"/>
        <v>0.8783516135397329</v>
      </c>
      <c r="AH45" s="9">
        <f t="shared" ca="1" si="28"/>
        <v>1.2256473255444991</v>
      </c>
      <c r="AI45" s="9">
        <f t="shared" ca="1" si="28"/>
        <v>0.99815869214847475</v>
      </c>
      <c r="AJ45" s="9">
        <f t="shared" ca="1" si="28"/>
        <v>1.1981418968840125</v>
      </c>
      <c r="AK45" s="9">
        <f t="shared" ca="1" si="28"/>
        <v>1.66403529135112</v>
      </c>
      <c r="AL45" s="9">
        <f t="shared" ca="1" si="28"/>
        <v>1.027133452778725</v>
      </c>
      <c r="AM45" s="9">
        <f t="shared" ca="1" si="28"/>
        <v>1.4416851770046495</v>
      </c>
      <c r="AN45" s="9">
        <f ca="1">AVERAGE(OFFSET($A45,0,Fixtures!$D$6,1,3))</f>
        <v>1.112692708243012</v>
      </c>
      <c r="AO45" s="9">
        <f ca="1">AVERAGE(OFFSET($A45,0,Fixtures!$D$6,1,6))</f>
        <v>1.0733726259936238</v>
      </c>
      <c r="AP45" s="9">
        <f ca="1">AVERAGE(OFFSET($A45,0,Fixtures!$D$6,1,9))</f>
        <v>1.1477273774417336</v>
      </c>
      <c r="AQ45" s="9">
        <f ca="1">AVERAGE(OFFSET($A45,0,Fixtures!$D$6,1,12))</f>
        <v>1.1631080756847405</v>
      </c>
      <c r="AR45" s="9">
        <f ca="1">IF(OR(Fixtures!$D$6&lt;=0,Fixtures!$D$6&gt;39),AVERAGE(A45:AM45),AVERAGE(OFFSET($A45,0,Fixtures!$D$6,1,39-Fixtures!$D$6)))</f>
        <v>1.177123157398025</v>
      </c>
    </row>
    <row r="46" spans="1:44" x14ac:dyDescent="0.25">
      <c r="A46" s="30" t="s">
        <v>10</v>
      </c>
      <c r="B46" s="9">
        <f ca="1">MIN(VLOOKUP($A38,$A$2:$AM$12,B$14+1,FALSE),VLOOKUP($A46,$A$2:$AM$12,B$14+1,FALSE))</f>
        <v>1.1217388238265693</v>
      </c>
      <c r="C46" s="9">
        <f t="shared" ref="C46:AM46" ca="1" si="29">MIN(VLOOKUP($A38,$A$2:$AM$12,C$14+1,FALSE),VLOOKUP($A46,$A$2:$AM$12,C$14+1,FALSE))</f>
        <v>1.6297356415015911</v>
      </c>
      <c r="D46" s="9">
        <f t="shared" ca="1" si="29"/>
        <v>1.6189357685233383</v>
      </c>
      <c r="E46" s="9">
        <f t="shared" ca="1" si="29"/>
        <v>1.3864201545727508</v>
      </c>
      <c r="F46" s="9">
        <f t="shared" ca="1" si="29"/>
        <v>1.4474252517199249</v>
      </c>
      <c r="G46" s="9">
        <f t="shared" ca="1" si="29"/>
        <v>0.92012710815716947</v>
      </c>
      <c r="H46" s="9">
        <f t="shared" ca="1" si="29"/>
        <v>1.2174182751034071</v>
      </c>
      <c r="I46" s="9">
        <f t="shared" ca="1" si="29"/>
        <v>1.4708527136080436</v>
      </c>
      <c r="J46" s="9">
        <f t="shared" ca="1" si="29"/>
        <v>1.0454460511022361</v>
      </c>
      <c r="K46" s="9">
        <f t="shared" ca="1" si="29"/>
        <v>1.3674867039785461</v>
      </c>
      <c r="L46" s="9">
        <f t="shared" ca="1" si="29"/>
        <v>1.5914873942314849</v>
      </c>
      <c r="M46" s="9">
        <f t="shared" ca="1" si="29"/>
        <v>1.2609207892539278</v>
      </c>
      <c r="N46" s="9">
        <f t="shared" ca="1" si="29"/>
        <v>1.4065943352647097</v>
      </c>
      <c r="O46" s="9">
        <f t="shared" ca="1" si="29"/>
        <v>0.99122009091479313</v>
      </c>
      <c r="P46" s="9">
        <f t="shared" ca="1" si="29"/>
        <v>0.91073764141660052</v>
      </c>
      <c r="Q46" s="9">
        <f t="shared" ca="1" si="29"/>
        <v>1.1430373323974672</v>
      </c>
      <c r="R46" s="9">
        <f t="shared" ca="1" si="29"/>
        <v>1.0605508025174191</v>
      </c>
      <c r="S46" s="9">
        <f t="shared" ca="1" si="29"/>
        <v>1.1562039306531779</v>
      </c>
      <c r="T46" s="9">
        <f t="shared" ca="1" si="29"/>
        <v>1.2309154777933065</v>
      </c>
      <c r="U46" s="9">
        <f t="shared" ca="1" si="29"/>
        <v>0.79198258061549553</v>
      </c>
      <c r="V46" s="9">
        <f t="shared" ca="1" si="29"/>
        <v>1.1553462083953359</v>
      </c>
      <c r="W46" s="9">
        <f t="shared" ca="1" si="29"/>
        <v>1.1378327662050023</v>
      </c>
      <c r="X46" s="9">
        <f t="shared" ca="1" si="29"/>
        <v>1.2253510412883635</v>
      </c>
      <c r="Y46" s="9">
        <f t="shared" ca="1" si="29"/>
        <v>1.1830850895614193</v>
      </c>
      <c r="Z46" s="9">
        <f t="shared" ca="1" si="29"/>
        <v>1.2157277301506404</v>
      </c>
      <c r="AA46" s="9">
        <f t="shared" ca="1" si="29"/>
        <v>1.0072240836239033</v>
      </c>
      <c r="AB46" s="9">
        <f t="shared" ca="1" si="29"/>
        <v>1.0590780886252311</v>
      </c>
      <c r="AC46" s="9">
        <f t="shared" ca="1" si="29"/>
        <v>1.5842795938840459</v>
      </c>
      <c r="AD46" s="9">
        <f t="shared" ca="1" si="29"/>
        <v>0.76517375143962663</v>
      </c>
      <c r="AE46" s="9">
        <f t="shared" ca="1" si="29"/>
        <v>0.90912577211408552</v>
      </c>
      <c r="AF46" s="9">
        <f t="shared" ca="1" si="29"/>
        <v>1.0723088559631808</v>
      </c>
      <c r="AG46" s="9">
        <f t="shared" ca="1" si="29"/>
        <v>0.8783516135397329</v>
      </c>
      <c r="AH46" s="9">
        <f t="shared" ca="1" si="29"/>
        <v>1.9802740607053539</v>
      </c>
      <c r="AI46" s="9">
        <f t="shared" ca="1" si="29"/>
        <v>1.326234994903801</v>
      </c>
      <c r="AJ46" s="9">
        <f t="shared" ca="1" si="29"/>
        <v>1.5697534719059925</v>
      </c>
      <c r="AK46" s="9">
        <f t="shared" ca="1" si="29"/>
        <v>1.0837503904990939</v>
      </c>
      <c r="AL46" s="9">
        <f t="shared" ca="1" si="29"/>
        <v>1.3600013916537361</v>
      </c>
      <c r="AM46" s="9">
        <f t="shared" ca="1" si="29"/>
        <v>0.97719989436101107</v>
      </c>
      <c r="AN46" s="9">
        <f ca="1">AVERAGE(OFFSET($A46,0,Fixtures!$D$6,1,3))</f>
        <v>0.91553612650563088</v>
      </c>
      <c r="AO46" s="9">
        <f ca="1">AVERAGE(OFFSET($A46,0,Fixtures!$D$6,1,6))</f>
        <v>1.1552448414442968</v>
      </c>
      <c r="AP46" s="9">
        <f ca="1">AVERAGE(OFFSET($A46,0,Fixtures!$D$6,1,9))</f>
        <v>1.2161082558582892</v>
      </c>
      <c r="AQ46" s="9">
        <f ca="1">AVERAGE(OFFSET($A46,0,Fixtures!$D$6,1,12))</f>
        <v>1.1660795970862952</v>
      </c>
      <c r="AR46" s="9">
        <f ca="1">IF(OR(Fixtures!$D$6&lt;=0,Fixtures!$D$6&gt;39),AVERAGE(A46:AM46),AVERAGE(OFFSET($A46,0,Fixtures!$D$6,1,39-Fixtures!$D$6)))</f>
        <v>1.1922174197085613</v>
      </c>
    </row>
    <row r="47" spans="1:44" x14ac:dyDescent="0.25">
      <c r="A47" s="30" t="s">
        <v>71</v>
      </c>
      <c r="B47" s="9">
        <f ca="1">MIN(VLOOKUP($A38,$A$2:$AM$12,B$14+1,FALSE),VLOOKUP($A47,$A$2:$AM$12,B$14+1,FALSE))</f>
        <v>1.0801982438529367</v>
      </c>
      <c r="C47" s="9">
        <f t="shared" ref="C47:AM47" ca="1" si="30">MIN(VLOOKUP($A38,$A$2:$AM$12,C$14+1,FALSE),VLOOKUP($A47,$A$2:$AM$12,C$14+1,FALSE))</f>
        <v>1.8160871030645374</v>
      </c>
      <c r="D47" s="9">
        <f t="shared" ca="1" si="30"/>
        <v>1.0570746958333819</v>
      </c>
      <c r="E47" s="9">
        <f t="shared" ca="1" si="30"/>
        <v>1.1392908643340616</v>
      </c>
      <c r="F47" s="9">
        <f t="shared" ca="1" si="30"/>
        <v>1.0687942105801234</v>
      </c>
      <c r="G47" s="9">
        <f t="shared" ca="1" si="30"/>
        <v>2.0316070171617544</v>
      </c>
      <c r="H47" s="9">
        <f t="shared" ca="1" si="30"/>
        <v>1.2174182751034071</v>
      </c>
      <c r="I47" s="9">
        <f t="shared" ca="1" si="30"/>
        <v>0.9739969821795621</v>
      </c>
      <c r="J47" s="9">
        <f t="shared" ca="1" si="30"/>
        <v>1.0454460511022361</v>
      </c>
      <c r="K47" s="9">
        <f t="shared" ca="1" si="30"/>
        <v>0.91711126018153588</v>
      </c>
      <c r="L47" s="9">
        <f t="shared" ca="1" si="30"/>
        <v>1.4660317838262074</v>
      </c>
      <c r="M47" s="9">
        <f t="shared" ca="1" si="30"/>
        <v>1.3121054967692307</v>
      </c>
      <c r="N47" s="9">
        <f t="shared" ca="1" si="30"/>
        <v>1.0039227628751968</v>
      </c>
      <c r="O47" s="9">
        <f t="shared" ca="1" si="30"/>
        <v>1.7640283653018209</v>
      </c>
      <c r="P47" s="9">
        <f t="shared" ca="1" si="30"/>
        <v>1.3580767706889429</v>
      </c>
      <c r="Q47" s="9">
        <f t="shared" ca="1" si="30"/>
        <v>0.78938674462575931</v>
      </c>
      <c r="R47" s="9">
        <f t="shared" ca="1" si="30"/>
        <v>2.4265638022070521</v>
      </c>
      <c r="S47" s="9">
        <f t="shared" ca="1" si="30"/>
        <v>1.1562039306531779</v>
      </c>
      <c r="T47" s="9">
        <f t="shared" ca="1" si="30"/>
        <v>1.2309154777933065</v>
      </c>
      <c r="U47" s="9">
        <f t="shared" ca="1" si="30"/>
        <v>1.0556068089712545</v>
      </c>
      <c r="V47" s="9">
        <f t="shared" ca="1" si="30"/>
        <v>1.2213347782910573</v>
      </c>
      <c r="W47" s="9">
        <f t="shared" ca="1" si="30"/>
        <v>1.1378327662050023</v>
      </c>
      <c r="X47" s="9">
        <f t="shared" ca="1" si="30"/>
        <v>1.151559396233347</v>
      </c>
      <c r="Y47" s="9">
        <f t="shared" ca="1" si="30"/>
        <v>1.2440493448425642</v>
      </c>
      <c r="Z47" s="9">
        <f t="shared" ca="1" si="30"/>
        <v>1.2157277301506404</v>
      </c>
      <c r="AA47" s="9">
        <f t="shared" ca="1" si="30"/>
        <v>1.6136294753852516</v>
      </c>
      <c r="AB47" s="9">
        <f t="shared" ca="1" si="30"/>
        <v>1.7271688346794392</v>
      </c>
      <c r="AC47" s="9">
        <f t="shared" ca="1" si="30"/>
        <v>1.6243939502377784</v>
      </c>
      <c r="AD47" s="9">
        <f t="shared" ca="1" si="30"/>
        <v>1.1792073592557641</v>
      </c>
      <c r="AE47" s="9">
        <f t="shared" ca="1" si="30"/>
        <v>0.90912577211408552</v>
      </c>
      <c r="AF47" s="9">
        <f t="shared" ca="1" si="30"/>
        <v>1.4996870902209731</v>
      </c>
      <c r="AG47" s="9">
        <f t="shared" ca="1" si="30"/>
        <v>0.8783516135397329</v>
      </c>
      <c r="AH47" s="9">
        <f t="shared" ca="1" si="30"/>
        <v>2.1899980968268036</v>
      </c>
      <c r="AI47" s="9">
        <f t="shared" ca="1" si="30"/>
        <v>0.90775256875886678</v>
      </c>
      <c r="AJ47" s="9">
        <f t="shared" ca="1" si="30"/>
        <v>0.76266578521536343</v>
      </c>
      <c r="AK47" s="9">
        <f t="shared" ca="1" si="30"/>
        <v>1.5790868913066574</v>
      </c>
      <c r="AL47" s="9">
        <f t="shared" ca="1" si="30"/>
        <v>1.3600013916537361</v>
      </c>
      <c r="AM47" s="9">
        <f t="shared" ca="1" si="30"/>
        <v>1.5965938207431474</v>
      </c>
      <c r="AN47" s="9">
        <f ca="1">AVERAGE(OFFSET($A47,0,Fixtures!$D$6,1,3))</f>
        <v>1.1960067405302743</v>
      </c>
      <c r="AO47" s="9">
        <f ca="1">AVERAGE(OFFSET($A47,0,Fixtures!$D$6,1,6))</f>
        <v>1.2606870834527044</v>
      </c>
      <c r="AP47" s="9">
        <f ca="1">AVERAGE(OFFSET($A47,0,Fixtures!$D$6,1,9))</f>
        <v>1.2517640632102203</v>
      </c>
      <c r="AQ47" s="9">
        <f ca="1">AVERAGE(OFFSET($A47,0,Fixtures!$D$6,1,12))</f>
        <v>1.2765970178015091</v>
      </c>
      <c r="AR47" s="9">
        <f ca="1">IF(OR(Fixtures!$D$6&lt;=0,Fixtures!$D$6&gt;39),AVERAGE(A47:AM47),AVERAGE(OFFSET($A47,0,Fixtures!$D$6,1,39-Fixtures!$D$6)))</f>
        <v>1.286247038963513</v>
      </c>
    </row>
    <row r="48" spans="1:44" x14ac:dyDescent="0.25">
      <c r="A48" s="30" t="s">
        <v>63</v>
      </c>
      <c r="B48" s="9">
        <f ca="1">MIN(VLOOKUP($A38,$A$2:$AM$12,B$14+1,FALSE),VLOOKUP($A48,$A$2:$AM$12,B$14+1,FALSE))</f>
        <v>1.1217388238265693</v>
      </c>
      <c r="C48" s="9">
        <f t="shared" ref="C48:AM48" ca="1" si="31">MIN(VLOOKUP($A38,$A$2:$AM$12,C$14+1,FALSE),VLOOKUP($A48,$A$2:$AM$12,C$14+1,FALSE))</f>
        <v>1.8160871030645374</v>
      </c>
      <c r="D48" s="9">
        <f t="shared" ca="1" si="31"/>
        <v>1.8391642763692695</v>
      </c>
      <c r="E48" s="9">
        <f t="shared" ca="1" si="31"/>
        <v>1.1312103284207367</v>
      </c>
      <c r="F48" s="9">
        <f t="shared" ca="1" si="31"/>
        <v>1.4474252517199249</v>
      </c>
      <c r="G48" s="9">
        <f t="shared" ca="1" si="31"/>
        <v>1.7220467531614454</v>
      </c>
      <c r="H48" s="9">
        <f t="shared" ca="1" si="31"/>
        <v>1.2174182751034071</v>
      </c>
      <c r="I48" s="9">
        <f t="shared" ca="1" si="31"/>
        <v>0.98370687054071626</v>
      </c>
      <c r="J48" s="9">
        <f t="shared" ca="1" si="31"/>
        <v>1.0454460511022361</v>
      </c>
      <c r="K48" s="9">
        <f t="shared" ca="1" si="31"/>
        <v>1.2137618597968705</v>
      </c>
      <c r="L48" s="9">
        <f t="shared" ca="1" si="31"/>
        <v>0.95040812117812368</v>
      </c>
      <c r="M48" s="9">
        <f t="shared" ca="1" si="31"/>
        <v>1.3121054967692307</v>
      </c>
      <c r="N48" s="9">
        <f t="shared" ca="1" si="31"/>
        <v>1.4065943352647097</v>
      </c>
      <c r="O48" s="9">
        <f t="shared" ca="1" si="31"/>
        <v>1.9811658565846908</v>
      </c>
      <c r="P48" s="9">
        <f t="shared" ca="1" si="31"/>
        <v>1.3580767706889429</v>
      </c>
      <c r="Q48" s="9">
        <f t="shared" ca="1" si="31"/>
        <v>1.3318949365437567</v>
      </c>
      <c r="R48" s="9">
        <f t="shared" ca="1" si="31"/>
        <v>2.198272056872189</v>
      </c>
      <c r="S48" s="9">
        <f t="shared" ca="1" si="31"/>
        <v>1.1562039306531779</v>
      </c>
      <c r="T48" s="9">
        <f t="shared" ca="1" si="31"/>
        <v>1.2309154777933065</v>
      </c>
      <c r="U48" s="9">
        <f t="shared" ca="1" si="31"/>
        <v>1.6985298654313035</v>
      </c>
      <c r="V48" s="9">
        <f t="shared" ca="1" si="31"/>
        <v>1.1428728108660362</v>
      </c>
      <c r="W48" s="9">
        <f t="shared" ca="1" si="31"/>
        <v>1.1378327662050023</v>
      </c>
      <c r="X48" s="9">
        <f t="shared" ca="1" si="31"/>
        <v>1.5617157059675384</v>
      </c>
      <c r="Y48" s="9">
        <f t="shared" ca="1" si="31"/>
        <v>1.2440493448425642</v>
      </c>
      <c r="Z48" s="9">
        <f t="shared" ca="1" si="31"/>
        <v>1.2157277301506404</v>
      </c>
      <c r="AA48" s="9">
        <f t="shared" ca="1" si="31"/>
        <v>1.6756839220125299</v>
      </c>
      <c r="AB48" s="9">
        <f t="shared" ca="1" si="31"/>
        <v>1.7271688346794392</v>
      </c>
      <c r="AC48" s="9">
        <f t="shared" ca="1" si="31"/>
        <v>1.47157055046816</v>
      </c>
      <c r="AD48" s="9">
        <f t="shared" ca="1" si="31"/>
        <v>1.9896208311332666</v>
      </c>
      <c r="AE48" s="9">
        <f t="shared" ca="1" si="31"/>
        <v>0.90912577211408552</v>
      </c>
      <c r="AF48" s="9">
        <f t="shared" ca="1" si="31"/>
        <v>2.1012088218151841</v>
      </c>
      <c r="AG48" s="9">
        <f t="shared" ca="1" si="31"/>
        <v>0.8783516135397329</v>
      </c>
      <c r="AH48" s="9">
        <f t="shared" ca="1" si="31"/>
        <v>1.4197454649697898</v>
      </c>
      <c r="AI48" s="9">
        <f t="shared" ca="1" si="31"/>
        <v>1.2510543482722718</v>
      </c>
      <c r="AJ48" s="9">
        <f t="shared" ca="1" si="31"/>
        <v>1.5697534719059925</v>
      </c>
      <c r="AK48" s="9">
        <f t="shared" ca="1" si="31"/>
        <v>1.231176085833974</v>
      </c>
      <c r="AL48" s="9">
        <f t="shared" ca="1" si="31"/>
        <v>1.3600013916537361</v>
      </c>
      <c r="AM48" s="9">
        <f t="shared" ca="1" si="31"/>
        <v>1.3154612458901669</v>
      </c>
      <c r="AN48" s="9">
        <f ca="1">AVERAGE(OFFSET($A48,0,Fixtures!$D$6,1,3))</f>
        <v>1.6666518083541788</v>
      </c>
      <c r="AO48" s="9">
        <f ca="1">AVERAGE(OFFSET($A48,0,Fixtures!$D$6,1,6))</f>
        <v>1.424851141974055</v>
      </c>
      <c r="AP48" s="9">
        <f ca="1">AVERAGE(OFFSET($A48,0,Fixtures!$D$6,1,9))</f>
        <v>1.4122264223597814</v>
      </c>
      <c r="AQ48" s="9">
        <f ca="1">AVERAGE(OFFSET($A48,0,Fixtures!$D$6,1,12))</f>
        <v>1.4264168331213696</v>
      </c>
      <c r="AR48" s="9">
        <f ca="1">IF(OR(Fixtures!$D$6&lt;=0,Fixtures!$D$6&gt;39),AVERAGE(A48:AM48),AVERAGE(OFFSET($A48,0,Fixtures!$D$6,1,39-Fixtures!$D$6)))</f>
        <v>1.40254990471282</v>
      </c>
    </row>
    <row r="50" spans="1:44" x14ac:dyDescent="0.25">
      <c r="A50" s="31" t="s">
        <v>61</v>
      </c>
      <c r="B50" s="2">
        <v>1</v>
      </c>
      <c r="C50" s="2">
        <v>2</v>
      </c>
      <c r="D50" s="2">
        <v>3</v>
      </c>
      <c r="E50" s="2">
        <v>4</v>
      </c>
      <c r="F50" s="2">
        <v>5</v>
      </c>
      <c r="G50" s="2">
        <v>6</v>
      </c>
      <c r="H50" s="2">
        <v>7</v>
      </c>
      <c r="I50" s="2">
        <v>8</v>
      </c>
      <c r="J50" s="2">
        <v>9</v>
      </c>
      <c r="K50" s="2">
        <v>10</v>
      </c>
      <c r="L50" s="2">
        <v>11</v>
      </c>
      <c r="M50" s="2">
        <v>12</v>
      </c>
      <c r="N50" s="2">
        <v>13</v>
      </c>
      <c r="O50" s="2">
        <v>14</v>
      </c>
      <c r="P50" s="2">
        <v>15</v>
      </c>
      <c r="Q50" s="2">
        <v>16</v>
      </c>
      <c r="R50" s="2">
        <v>17</v>
      </c>
      <c r="S50" s="2">
        <v>18</v>
      </c>
      <c r="T50" s="2">
        <v>19</v>
      </c>
      <c r="U50" s="2">
        <v>20</v>
      </c>
      <c r="V50" s="2">
        <v>21</v>
      </c>
      <c r="W50" s="2">
        <v>22</v>
      </c>
      <c r="X50" s="2">
        <v>23</v>
      </c>
      <c r="Y50" s="2">
        <v>24</v>
      </c>
      <c r="Z50" s="2">
        <v>25</v>
      </c>
      <c r="AA50" s="2">
        <v>26</v>
      </c>
      <c r="AB50" s="2">
        <v>27</v>
      </c>
      <c r="AC50" s="2">
        <v>28</v>
      </c>
      <c r="AD50" s="2">
        <v>29</v>
      </c>
      <c r="AE50" s="2">
        <v>30</v>
      </c>
      <c r="AF50" s="2">
        <v>31</v>
      </c>
      <c r="AG50" s="2">
        <v>32</v>
      </c>
      <c r="AH50" s="2">
        <v>33</v>
      </c>
      <c r="AI50" s="2">
        <v>34</v>
      </c>
      <c r="AJ50" s="2">
        <v>35</v>
      </c>
      <c r="AK50" s="2">
        <v>36</v>
      </c>
      <c r="AL50" s="2">
        <v>37</v>
      </c>
      <c r="AM50" s="2">
        <v>38</v>
      </c>
      <c r="AN50" s="31" t="s">
        <v>56</v>
      </c>
      <c r="AO50" s="31" t="s">
        <v>57</v>
      </c>
      <c r="AP50" s="31" t="s">
        <v>58</v>
      </c>
      <c r="AQ50" s="31" t="s">
        <v>82</v>
      </c>
      <c r="AR50" s="31" t="s">
        <v>59</v>
      </c>
    </row>
    <row r="51" spans="1:44" x14ac:dyDescent="0.25">
      <c r="A51" s="30" t="s">
        <v>111</v>
      </c>
      <c r="B51" s="9">
        <f t="shared" ref="B51:AM51" ca="1" si="32">MIN(VLOOKUP($A50,$A$2:$AM$12,B$14+1,FALSE),VLOOKUP($A51,$A$2:$AM$12,B$14+1,FALSE))</f>
        <v>1.0911678810966055</v>
      </c>
      <c r="C51" s="9">
        <f t="shared" ca="1" si="32"/>
        <v>1.2536263845061821</v>
      </c>
      <c r="D51" s="9">
        <f t="shared" ca="1" si="32"/>
        <v>1.6858597291974842</v>
      </c>
      <c r="E51" s="9">
        <f t="shared" ca="1" si="32"/>
        <v>1.5009897428417831</v>
      </c>
      <c r="F51" s="9">
        <f t="shared" ca="1" si="32"/>
        <v>1.4449465257119023</v>
      </c>
      <c r="G51" s="9">
        <f t="shared" ca="1" si="32"/>
        <v>0.83879116549645671</v>
      </c>
      <c r="H51" s="9">
        <f t="shared" ca="1" si="32"/>
        <v>1.3722915835724991</v>
      </c>
      <c r="I51" s="9">
        <f t="shared" ca="1" si="32"/>
        <v>1.1613105358991214</v>
      </c>
      <c r="J51" s="9">
        <f t="shared" ca="1" si="32"/>
        <v>1.476554784337984</v>
      </c>
      <c r="K51" s="9">
        <f t="shared" ca="1" si="32"/>
        <v>1.3546582526246609</v>
      </c>
      <c r="L51" s="9">
        <f t="shared" ca="1" si="32"/>
        <v>1.3444489732078122</v>
      </c>
      <c r="M51" s="9">
        <f t="shared" ca="1" si="32"/>
        <v>0.97676938259419743</v>
      </c>
      <c r="N51" s="9">
        <f t="shared" ca="1" si="32"/>
        <v>1.0425103173598058</v>
      </c>
      <c r="O51" s="9">
        <f t="shared" ca="1" si="32"/>
        <v>0.72941752008193028</v>
      </c>
      <c r="P51" s="9">
        <f t="shared" ca="1" si="32"/>
        <v>1.8238363188742235</v>
      </c>
      <c r="Q51" s="9">
        <f t="shared" ca="1" si="32"/>
        <v>1.5895458365684236</v>
      </c>
      <c r="R51" s="9">
        <f t="shared" ca="1" si="32"/>
        <v>0.70472653549163133</v>
      </c>
      <c r="S51" s="9">
        <f t="shared" ca="1" si="32"/>
        <v>1.2659272201328815</v>
      </c>
      <c r="T51" s="9">
        <f t="shared" ca="1" si="32"/>
        <v>1.2408337136479186</v>
      </c>
      <c r="U51" s="9">
        <f t="shared" ca="1" si="32"/>
        <v>1.276895699087395</v>
      </c>
      <c r="V51" s="9">
        <f t="shared" ca="1" si="32"/>
        <v>0.97541301019242677</v>
      </c>
      <c r="W51" s="9">
        <f t="shared" ca="1" si="32"/>
        <v>2.0236252909578267</v>
      </c>
      <c r="X51" s="9">
        <f t="shared" ca="1" si="32"/>
        <v>1.2594579537164228</v>
      </c>
      <c r="Y51" s="9">
        <f t="shared" ca="1" si="32"/>
        <v>1.3504869575162499</v>
      </c>
      <c r="Z51" s="9">
        <f t="shared" ca="1" si="32"/>
        <v>0.98759857302756915</v>
      </c>
      <c r="AA51" s="9">
        <f t="shared" ca="1" si="32"/>
        <v>1.5741004446487521</v>
      </c>
      <c r="AB51" s="9">
        <f t="shared" ca="1" si="32"/>
        <v>0.84743888289887115</v>
      </c>
      <c r="AC51" s="9">
        <f t="shared" ca="1" si="32"/>
        <v>1.0527396394381161</v>
      </c>
      <c r="AD51" s="9">
        <f t="shared" ca="1" si="32"/>
        <v>1.0640761385292752</v>
      </c>
      <c r="AE51" s="9">
        <f t="shared" ca="1" si="32"/>
        <v>2.0039620104167142</v>
      </c>
      <c r="AF51" s="9">
        <f t="shared" ca="1" si="32"/>
        <v>0.91291566035272942</v>
      </c>
      <c r="AG51" s="9">
        <f t="shared" ca="1" si="32"/>
        <v>1.0896237028384392</v>
      </c>
      <c r="AH51" s="9">
        <f t="shared" ca="1" si="32"/>
        <v>0.90000303165151074</v>
      </c>
      <c r="AI51" s="9">
        <f t="shared" ca="1" si="32"/>
        <v>1.4591246332579988</v>
      </c>
      <c r="AJ51" s="9">
        <f t="shared" ca="1" si="32"/>
        <v>1.079035983536405</v>
      </c>
      <c r="AK51" s="9">
        <f t="shared" ca="1" si="32"/>
        <v>1.1285507278098861</v>
      </c>
      <c r="AL51" s="9">
        <f t="shared" ca="1" si="32"/>
        <v>1.2530090250008801</v>
      </c>
      <c r="AM51" s="9">
        <f t="shared" ca="1" si="32"/>
        <v>0.99813624892017727</v>
      </c>
      <c r="AN51" s="9">
        <f ca="1">AVERAGE(OFFSET($A51,0,Fixtures!$D$6,1,3))</f>
        <v>1.3269846030995729</v>
      </c>
      <c r="AO51" s="9">
        <f ca="1">AVERAGE(OFFSET($A51,0,Fixtures!$D$6,1,6))</f>
        <v>1.2382841961744446</v>
      </c>
      <c r="AP51" s="9">
        <f ca="1">AVERAGE(OFFSET($A51,0,Fixtures!$D$6,1,9))</f>
        <v>1.2100334348215376</v>
      </c>
      <c r="AQ51" s="9">
        <f ca="1">AVERAGE(OFFSET($A51,0,Fixtures!$D$6,1,12))</f>
        <v>1.2044754967990028</v>
      </c>
      <c r="AR51" s="9">
        <f ca="1">IF(OR(Fixtures!$D$6&lt;=0,Fixtures!$D$6&gt;39),AVERAGE(A51:AM51),AVERAGE(OFFSET($A51,0,Fixtures!$D$6,1,39-Fixtures!$D$6)))</f>
        <v>1.1888437162314016</v>
      </c>
    </row>
    <row r="52" spans="1:44" x14ac:dyDescent="0.25">
      <c r="A52" s="30" t="s">
        <v>121</v>
      </c>
      <c r="B52" s="9">
        <f ca="1">MIN(VLOOKUP($A50,$A$2:$AM$12,B$14+1,FALSE),VLOOKUP($A52,$A$2:$AM$12,B$14+1,FALSE))</f>
        <v>1.0911678810966055</v>
      </c>
      <c r="C52" s="9">
        <f t="shared" ref="C52:AM52" ca="1" si="33">MIN(VLOOKUP($A50,$A$2:$AM$12,C$14+1,FALSE),VLOOKUP($A52,$A$2:$AM$12,C$14+1,FALSE))</f>
        <v>1.0852449536210242</v>
      </c>
      <c r="D52" s="9">
        <f t="shared" ca="1" si="33"/>
        <v>1.2123480297553624</v>
      </c>
      <c r="E52" s="9">
        <f t="shared" ca="1" si="33"/>
        <v>1.5009897428417831</v>
      </c>
      <c r="F52" s="9">
        <f t="shared" ca="1" si="33"/>
        <v>1.0306765610131612</v>
      </c>
      <c r="G52" s="9">
        <f t="shared" ca="1" si="33"/>
        <v>0.83879116549645671</v>
      </c>
      <c r="H52" s="9">
        <f t="shared" ca="1" si="33"/>
        <v>1.4570984473244892</v>
      </c>
      <c r="I52" s="9">
        <f t="shared" ca="1" si="33"/>
        <v>1.1613105358991214</v>
      </c>
      <c r="J52" s="9">
        <f t="shared" ca="1" si="33"/>
        <v>1.6189171825678454</v>
      </c>
      <c r="K52" s="9">
        <f t="shared" ca="1" si="33"/>
        <v>1.2902804092038662</v>
      </c>
      <c r="L52" s="9">
        <f t="shared" ca="1" si="33"/>
        <v>0.9319435024460756</v>
      </c>
      <c r="M52" s="9">
        <f t="shared" ca="1" si="33"/>
        <v>0.97676938259419743</v>
      </c>
      <c r="N52" s="9">
        <f t="shared" ca="1" si="33"/>
        <v>1.3637382086750651</v>
      </c>
      <c r="O52" s="9">
        <f t="shared" ca="1" si="33"/>
        <v>0.72941752008193028</v>
      </c>
      <c r="P52" s="9">
        <f t="shared" ca="1" si="33"/>
        <v>1.6391418636485096</v>
      </c>
      <c r="Q52" s="9">
        <f t="shared" ca="1" si="33"/>
        <v>1.2538824456272313</v>
      </c>
      <c r="R52" s="9">
        <f t="shared" ca="1" si="33"/>
        <v>0.70472653549163133</v>
      </c>
      <c r="S52" s="9">
        <f t="shared" ca="1" si="33"/>
        <v>0.99995328042464726</v>
      </c>
      <c r="T52" s="9">
        <f t="shared" ca="1" si="33"/>
        <v>1.7347972202937494</v>
      </c>
      <c r="U52" s="9">
        <f t="shared" ca="1" si="33"/>
        <v>0.94155159606422889</v>
      </c>
      <c r="V52" s="9">
        <f t="shared" ca="1" si="33"/>
        <v>0.97541301019242677</v>
      </c>
      <c r="W52" s="9">
        <f t="shared" ca="1" si="33"/>
        <v>1.9274559199218251</v>
      </c>
      <c r="X52" s="9">
        <f t="shared" ca="1" si="33"/>
        <v>1.0837379486611196</v>
      </c>
      <c r="Y52" s="9">
        <f t="shared" ca="1" si="33"/>
        <v>1.406515347207058</v>
      </c>
      <c r="Z52" s="9">
        <f t="shared" ca="1" si="33"/>
        <v>0.98759857302756915</v>
      </c>
      <c r="AA52" s="9">
        <f t="shared" ca="1" si="33"/>
        <v>1.0142999270187099</v>
      </c>
      <c r="AB52" s="9">
        <f t="shared" ca="1" si="33"/>
        <v>0.84743888289887115</v>
      </c>
      <c r="AC52" s="9">
        <f t="shared" ca="1" si="33"/>
        <v>0.81042331676007173</v>
      </c>
      <c r="AD52" s="9">
        <f t="shared" ca="1" si="33"/>
        <v>1.0640761385292752</v>
      </c>
      <c r="AE52" s="9">
        <f t="shared" ca="1" si="33"/>
        <v>1.09727678475644</v>
      </c>
      <c r="AF52" s="9">
        <f t="shared" ca="1" si="33"/>
        <v>0.91291566035272942</v>
      </c>
      <c r="AG52" s="9">
        <f t="shared" ca="1" si="33"/>
        <v>1.0896237028384392</v>
      </c>
      <c r="AH52" s="9">
        <f t="shared" ca="1" si="33"/>
        <v>0.90000303165151074</v>
      </c>
      <c r="AI52" s="9">
        <f t="shared" ca="1" si="33"/>
        <v>1.4591246332579988</v>
      </c>
      <c r="AJ52" s="9">
        <f t="shared" ca="1" si="33"/>
        <v>2.0263832963643451</v>
      </c>
      <c r="AK52" s="9">
        <f t="shared" ca="1" si="33"/>
        <v>1.1285507278098861</v>
      </c>
      <c r="AL52" s="9">
        <f t="shared" ca="1" si="33"/>
        <v>0.78299026357059764</v>
      </c>
      <c r="AM52" s="9">
        <f t="shared" ca="1" si="33"/>
        <v>0.99813624892017727</v>
      </c>
      <c r="AN52" s="9">
        <f ca="1">AVERAGE(OFFSET($A52,0,Fixtures!$D$6,1,3))</f>
        <v>1.0247561945461483</v>
      </c>
      <c r="AO52" s="9">
        <f ca="1">AVERAGE(OFFSET($A52,0,Fixtures!$D$6,1,6))</f>
        <v>1.0871699918977322</v>
      </c>
      <c r="AP52" s="9">
        <f ca="1">AVERAGE(OFFSET($A52,0,Fixtures!$D$6,1,9))</f>
        <v>1.162327137681247</v>
      </c>
      <c r="AQ52" s="9">
        <f ca="1">AVERAGE(OFFSET($A52,0,Fixtures!$D$6,1,12))</f>
        <v>1.1309172228746067</v>
      </c>
      <c r="AR52" s="9">
        <f ca="1">IF(OR(Fixtures!$D$6&lt;=0,Fixtures!$D$6&gt;39),AVERAGE(A52:AM52),AVERAGE(OFFSET($A52,0,Fixtures!$D$6,1,39-Fixtures!$D$6)))</f>
        <v>1.1459080488051401</v>
      </c>
    </row>
    <row r="53" spans="1:44" x14ac:dyDescent="0.25">
      <c r="A53" s="30" t="s">
        <v>73</v>
      </c>
      <c r="B53" s="9">
        <f ca="1">MIN(VLOOKUP($A50,$A$2:$AM$12,B$14+1,FALSE),VLOOKUP($A53,$A$2:$AM$12,B$14+1,FALSE))</f>
        <v>1.0911678810966055</v>
      </c>
      <c r="C53" s="9">
        <f t="shared" ref="C53:AM53" ca="1" si="34">MIN(VLOOKUP($A50,$A$2:$AM$12,C$14+1,FALSE),VLOOKUP($A53,$A$2:$AM$12,C$14+1,FALSE))</f>
        <v>1.4753015720535296</v>
      </c>
      <c r="D53" s="9">
        <f t="shared" ca="1" si="34"/>
        <v>1.6858597291974842</v>
      </c>
      <c r="E53" s="9">
        <f t="shared" ca="1" si="34"/>
        <v>1.5009897428417831</v>
      </c>
      <c r="F53" s="9">
        <f t="shared" ca="1" si="34"/>
        <v>1.4474252517199249</v>
      </c>
      <c r="G53" s="9">
        <f t="shared" ca="1" si="34"/>
        <v>0.83879116549645671</v>
      </c>
      <c r="H53" s="9">
        <f t="shared" ca="1" si="34"/>
        <v>1.2174182751034071</v>
      </c>
      <c r="I53" s="9">
        <f t="shared" ca="1" si="34"/>
        <v>1.1613105358991214</v>
      </c>
      <c r="J53" s="9">
        <f t="shared" ca="1" si="34"/>
        <v>1.0454460511022361</v>
      </c>
      <c r="K53" s="9">
        <f t="shared" ca="1" si="34"/>
        <v>1.3546582526246609</v>
      </c>
      <c r="L53" s="9">
        <f t="shared" ca="1" si="34"/>
        <v>1.3444489732078122</v>
      </c>
      <c r="M53" s="9">
        <f t="shared" ca="1" si="34"/>
        <v>0.97676938259419743</v>
      </c>
      <c r="N53" s="9">
        <f t="shared" ca="1" si="34"/>
        <v>1.3637382086750651</v>
      </c>
      <c r="O53" s="9">
        <f t="shared" ca="1" si="34"/>
        <v>0.72941752008193028</v>
      </c>
      <c r="P53" s="9">
        <f t="shared" ca="1" si="34"/>
        <v>1.3580767706889429</v>
      </c>
      <c r="Q53" s="9">
        <f t="shared" ca="1" si="34"/>
        <v>1.5895458365684236</v>
      </c>
      <c r="R53" s="9">
        <f t="shared" ca="1" si="34"/>
        <v>0.70472653549163133</v>
      </c>
      <c r="S53" s="9">
        <f t="shared" ca="1" si="34"/>
        <v>1.1562039306531779</v>
      </c>
      <c r="T53" s="9">
        <f t="shared" ca="1" si="34"/>
        <v>1.2309154777933065</v>
      </c>
      <c r="U53" s="9">
        <f t="shared" ca="1" si="34"/>
        <v>1.276895699087395</v>
      </c>
      <c r="V53" s="9">
        <f t="shared" ca="1" si="34"/>
        <v>0.97541301019242677</v>
      </c>
      <c r="W53" s="9">
        <f t="shared" ca="1" si="34"/>
        <v>1.1378327662050023</v>
      </c>
      <c r="X53" s="9">
        <f t="shared" ca="1" si="34"/>
        <v>1.2594579537164228</v>
      </c>
      <c r="Y53" s="9">
        <f t="shared" ca="1" si="34"/>
        <v>1.2440493448425642</v>
      </c>
      <c r="Z53" s="9">
        <f t="shared" ca="1" si="34"/>
        <v>0.98759857302756915</v>
      </c>
      <c r="AA53" s="9">
        <f t="shared" ca="1" si="34"/>
        <v>1.6300162174406083</v>
      </c>
      <c r="AB53" s="9">
        <f t="shared" ca="1" si="34"/>
        <v>0.84743888289887115</v>
      </c>
      <c r="AC53" s="9">
        <f t="shared" ca="1" si="34"/>
        <v>1.0527396394381161</v>
      </c>
      <c r="AD53" s="9">
        <f t="shared" ca="1" si="34"/>
        <v>1.0640761385292752</v>
      </c>
      <c r="AE53" s="9">
        <f t="shared" ca="1" si="34"/>
        <v>0.90912577211408552</v>
      </c>
      <c r="AF53" s="9">
        <f t="shared" ca="1" si="34"/>
        <v>0.91291566035272942</v>
      </c>
      <c r="AG53" s="9">
        <f t="shared" ca="1" si="34"/>
        <v>0.8783516135397329</v>
      </c>
      <c r="AH53" s="9">
        <f t="shared" ca="1" si="34"/>
        <v>0.90000303165151074</v>
      </c>
      <c r="AI53" s="9">
        <f t="shared" ca="1" si="34"/>
        <v>1.326234994903801</v>
      </c>
      <c r="AJ53" s="9">
        <f t="shared" ca="1" si="34"/>
        <v>1.5697534719059925</v>
      </c>
      <c r="AK53" s="9">
        <f t="shared" ca="1" si="34"/>
        <v>1.1285507278098861</v>
      </c>
      <c r="AL53" s="9">
        <f t="shared" ca="1" si="34"/>
        <v>1.2530090250008801</v>
      </c>
      <c r="AM53" s="9">
        <f t="shared" ca="1" si="34"/>
        <v>0.99813624892017727</v>
      </c>
      <c r="AN53" s="9">
        <f ca="1">AVERAGE(OFFSET($A53,0,Fixtures!$D$6,1,3))</f>
        <v>0.96203919033203</v>
      </c>
      <c r="AO53" s="9">
        <f ca="1">AVERAGE(OFFSET($A53,0,Fixtures!$D$6,1,6))</f>
        <v>0.99845120184852243</v>
      </c>
      <c r="AP53" s="9">
        <f ca="1">AVERAGE(OFFSET($A53,0,Fixtures!$D$6,1,9))</f>
        <v>1.104668937311988</v>
      </c>
      <c r="AQ53" s="9">
        <f ca="1">AVERAGE(OFFSET($A53,0,Fixtures!$D$6,1,12))</f>
        <v>1.0750539230757186</v>
      </c>
      <c r="AR53" s="9">
        <f ca="1">IF(OR(Fixtures!$D$6&lt;=0,Fixtures!$D$6&gt;39),AVERAGE(A53:AM53),AVERAGE(OFFSET($A53,0,Fixtures!$D$6,1,39-Fixtures!$D$6)))</f>
        <v>1.0940156684728071</v>
      </c>
    </row>
    <row r="54" spans="1:44" x14ac:dyDescent="0.25">
      <c r="A54" s="30" t="s">
        <v>53</v>
      </c>
      <c r="B54" s="9">
        <f ca="1">MIN(VLOOKUP($A50,$A$2:$AM$12,B$14+1,FALSE),VLOOKUP($A54,$A$2:$AM$12,B$14+1,FALSE))</f>
        <v>1.0911678810966055</v>
      </c>
      <c r="C54" s="9">
        <f t="shared" ref="C54:AM54" ca="1" si="35">MIN(VLOOKUP($A50,$A$2:$AM$12,C$14+1,FALSE),VLOOKUP($A54,$A$2:$AM$12,C$14+1,FALSE))</f>
        <v>1.4662131413013324</v>
      </c>
      <c r="D54" s="9">
        <f t="shared" ca="1" si="35"/>
        <v>1.6858597291974842</v>
      </c>
      <c r="E54" s="9">
        <f t="shared" ca="1" si="35"/>
        <v>1.0637542980363934</v>
      </c>
      <c r="F54" s="9">
        <f t="shared" ca="1" si="35"/>
        <v>1.4910430385103886</v>
      </c>
      <c r="G54" s="9">
        <f t="shared" ca="1" si="35"/>
        <v>0.83879116549645671</v>
      </c>
      <c r="H54" s="9">
        <f t="shared" ca="1" si="35"/>
        <v>0.91475887457743454</v>
      </c>
      <c r="I54" s="9">
        <f t="shared" ca="1" si="35"/>
        <v>1.1613105358991214</v>
      </c>
      <c r="J54" s="9">
        <f t="shared" ca="1" si="35"/>
        <v>1.8814124987615697</v>
      </c>
      <c r="K54" s="9">
        <f t="shared" ca="1" si="35"/>
        <v>1.3546582526246609</v>
      </c>
      <c r="L54" s="9">
        <f t="shared" ca="1" si="35"/>
        <v>1.3444489732078122</v>
      </c>
      <c r="M54" s="9">
        <f t="shared" ca="1" si="35"/>
        <v>0.97676938259419743</v>
      </c>
      <c r="N54" s="9">
        <f t="shared" ca="1" si="35"/>
        <v>1.3637382086750651</v>
      </c>
      <c r="O54" s="9">
        <f t="shared" ca="1" si="35"/>
        <v>0.72941752008193028</v>
      </c>
      <c r="P54" s="9">
        <f t="shared" ca="1" si="35"/>
        <v>0.92418979917952415</v>
      </c>
      <c r="Q54" s="9">
        <f t="shared" ca="1" si="35"/>
        <v>1.4872493658746322</v>
      </c>
      <c r="R54" s="9">
        <f t="shared" ca="1" si="35"/>
        <v>0.70472653549163133</v>
      </c>
      <c r="S54" s="9">
        <f t="shared" ca="1" si="35"/>
        <v>1.1480842519669254</v>
      </c>
      <c r="T54" s="9">
        <f t="shared" ca="1" si="35"/>
        <v>1.0652335144883422</v>
      </c>
      <c r="U54" s="9">
        <f t="shared" ca="1" si="35"/>
        <v>1.276895699087395</v>
      </c>
      <c r="V54" s="9">
        <f t="shared" ca="1" si="35"/>
        <v>0.97541301019242677</v>
      </c>
      <c r="W54" s="9">
        <f t="shared" ca="1" si="35"/>
        <v>1.0770434839550005</v>
      </c>
      <c r="X54" s="9">
        <f t="shared" ca="1" si="35"/>
        <v>1.2594579537164228</v>
      </c>
      <c r="Y54" s="9">
        <f t="shared" ca="1" si="35"/>
        <v>1.1899928658597574</v>
      </c>
      <c r="Z54" s="9">
        <f t="shared" ca="1" si="35"/>
        <v>0.98151458219345378</v>
      </c>
      <c r="AA54" s="9">
        <f t="shared" ca="1" si="35"/>
        <v>1.6300162174406083</v>
      </c>
      <c r="AB54" s="9">
        <f t="shared" ca="1" si="35"/>
        <v>0.76855226784562758</v>
      </c>
      <c r="AC54" s="9">
        <f t="shared" ca="1" si="35"/>
        <v>1.0527396394381161</v>
      </c>
      <c r="AD54" s="9">
        <f t="shared" ca="1" si="35"/>
        <v>0.99559668294086923</v>
      </c>
      <c r="AE54" s="9">
        <f t="shared" ca="1" si="35"/>
        <v>1.3805798234657094</v>
      </c>
      <c r="AF54" s="9">
        <f t="shared" ca="1" si="35"/>
        <v>0.91291566035272942</v>
      </c>
      <c r="AG54" s="9">
        <f t="shared" ca="1" si="35"/>
        <v>1.011671339014774</v>
      </c>
      <c r="AH54" s="9">
        <f t="shared" ca="1" si="35"/>
        <v>0.90000303165151074</v>
      </c>
      <c r="AI54" s="9">
        <f t="shared" ca="1" si="35"/>
        <v>1.4591246332579988</v>
      </c>
      <c r="AJ54" s="9">
        <f t="shared" ca="1" si="35"/>
        <v>1.5890650624988103</v>
      </c>
      <c r="AK54" s="9">
        <f t="shared" ca="1" si="35"/>
        <v>1.1285507278098861</v>
      </c>
      <c r="AL54" s="9">
        <f t="shared" ca="1" si="35"/>
        <v>1.2530090250008801</v>
      </c>
      <c r="AM54" s="9">
        <f t="shared" ca="1" si="35"/>
        <v>0.99813624892017727</v>
      </c>
      <c r="AN54" s="9">
        <f ca="1">AVERAGE(OFFSET($A54,0,Fixtures!$D$6,1,3))</f>
        <v>1.096364055586436</v>
      </c>
      <c r="AO54" s="9">
        <f ca="1">AVERAGE(OFFSET($A54,0,Fixtures!$D$6,1,6))</f>
        <v>1.1099818617805985</v>
      </c>
      <c r="AP54" s="9">
        <f ca="1">AVERAGE(OFFSET($A54,0,Fixtures!$D$6,1,9))</f>
        <v>1.1811684428881297</v>
      </c>
      <c r="AQ54" s="9">
        <f ca="1">AVERAGE(OFFSET($A54,0,Fixtures!$D$6,1,12))</f>
        <v>1.1529165126900316</v>
      </c>
      <c r="AR54" s="9">
        <f ca="1">IF(OR(Fixtures!$D$6&lt;=0,Fixtures!$D$6&gt;39),AVERAGE(A54:AM54),AVERAGE(OFFSET($A54,0,Fixtures!$D$6,1,39-Fixtures!$D$6)))</f>
        <v>1.1628652234913344</v>
      </c>
    </row>
    <row r="55" spans="1:44" x14ac:dyDescent="0.25">
      <c r="A55" s="30" t="s">
        <v>2</v>
      </c>
      <c r="B55" s="9">
        <f ca="1">MIN(VLOOKUP($A50,$A$2:$AM$12,B$14+1,FALSE),VLOOKUP($A55,$A$2:$AM$12,B$14+1,FALSE))</f>
        <v>1.0911678810966055</v>
      </c>
      <c r="C55" s="9">
        <f t="shared" ref="C55:AM55" ca="1" si="36">MIN(VLOOKUP($A50,$A$2:$AM$12,C$14+1,FALSE),VLOOKUP($A55,$A$2:$AM$12,C$14+1,FALSE))</f>
        <v>1.4753015720535296</v>
      </c>
      <c r="D55" s="9">
        <f t="shared" ca="1" si="36"/>
        <v>1.6858597291974842</v>
      </c>
      <c r="E55" s="9">
        <f t="shared" ca="1" si="36"/>
        <v>1.1916366641468086</v>
      </c>
      <c r="F55" s="9">
        <f t="shared" ca="1" si="36"/>
        <v>1.4910430385103886</v>
      </c>
      <c r="G55" s="9">
        <f t="shared" ca="1" si="36"/>
        <v>0.83879116549645671</v>
      </c>
      <c r="H55" s="9">
        <f t="shared" ca="1" si="36"/>
        <v>1.4570984473244892</v>
      </c>
      <c r="I55" s="9">
        <f t="shared" ca="1" si="36"/>
        <v>1.1613105358991214</v>
      </c>
      <c r="J55" s="9">
        <f t="shared" ca="1" si="36"/>
        <v>1.8814124987615697</v>
      </c>
      <c r="K55" s="9">
        <f t="shared" ca="1" si="36"/>
        <v>1.3546582526246609</v>
      </c>
      <c r="L55" s="9">
        <f t="shared" ca="1" si="36"/>
        <v>1.3444489732078122</v>
      </c>
      <c r="M55" s="9">
        <f t="shared" ca="1" si="36"/>
        <v>0.97676938259419743</v>
      </c>
      <c r="N55" s="9">
        <f t="shared" ca="1" si="36"/>
        <v>1.3637382086750651</v>
      </c>
      <c r="O55" s="9">
        <f t="shared" ca="1" si="36"/>
        <v>0.72941752008193028</v>
      </c>
      <c r="P55" s="9">
        <f t="shared" ca="1" si="36"/>
        <v>1.7549208093658368</v>
      </c>
      <c r="Q55" s="9">
        <f t="shared" ca="1" si="36"/>
        <v>1.4243108211679754</v>
      </c>
      <c r="R55" s="9">
        <f t="shared" ca="1" si="36"/>
        <v>0.70472653549163133</v>
      </c>
      <c r="S55" s="9">
        <f t="shared" ca="1" si="36"/>
        <v>0.95211496324296829</v>
      </c>
      <c r="T55" s="9">
        <f t="shared" ca="1" si="36"/>
        <v>1.7347972202937494</v>
      </c>
      <c r="U55" s="9">
        <f t="shared" ca="1" si="36"/>
        <v>1.276895699087395</v>
      </c>
      <c r="V55" s="9">
        <f t="shared" ca="1" si="36"/>
        <v>0.97541301019242677</v>
      </c>
      <c r="W55" s="9">
        <f t="shared" ca="1" si="36"/>
        <v>2.0236252909578267</v>
      </c>
      <c r="X55" s="9">
        <f t="shared" ca="1" si="36"/>
        <v>1.2594579537164228</v>
      </c>
      <c r="Y55" s="9">
        <f t="shared" ca="1" si="36"/>
        <v>1.9074614764145037</v>
      </c>
      <c r="Z55" s="9">
        <f t="shared" ca="1" si="36"/>
        <v>0.98759857302756915</v>
      </c>
      <c r="AA55" s="9">
        <f t="shared" ca="1" si="36"/>
        <v>1.6300162174406083</v>
      </c>
      <c r="AB55" s="9">
        <f t="shared" ca="1" si="36"/>
        <v>0.84743888289887115</v>
      </c>
      <c r="AC55" s="9">
        <f t="shared" ca="1" si="36"/>
        <v>1.0527396394381161</v>
      </c>
      <c r="AD55" s="9">
        <f t="shared" ca="1" si="36"/>
        <v>1.0640761385292752</v>
      </c>
      <c r="AE55" s="9">
        <f t="shared" ca="1" si="36"/>
        <v>1.1747816988316759</v>
      </c>
      <c r="AF55" s="9">
        <f t="shared" ca="1" si="36"/>
        <v>0.91291566035272942</v>
      </c>
      <c r="AG55" s="9">
        <f t="shared" ca="1" si="36"/>
        <v>1.0896237028384392</v>
      </c>
      <c r="AH55" s="9">
        <f t="shared" ca="1" si="36"/>
        <v>0.90000303165151074</v>
      </c>
      <c r="AI55" s="9">
        <f t="shared" ca="1" si="36"/>
        <v>1.4591246332579988</v>
      </c>
      <c r="AJ55" s="9">
        <f t="shared" ca="1" si="36"/>
        <v>1.7800992143427636</v>
      </c>
      <c r="AK55" s="9">
        <f t="shared" ca="1" si="36"/>
        <v>1.1285507278098861</v>
      </c>
      <c r="AL55" s="9">
        <f t="shared" ca="1" si="36"/>
        <v>1.2530090250008801</v>
      </c>
      <c r="AM55" s="9">
        <f t="shared" ca="1" si="36"/>
        <v>0.99813624892017727</v>
      </c>
      <c r="AN55" s="9">
        <f ca="1">AVERAGE(OFFSET($A55,0,Fixtures!$D$6,1,3))</f>
        <v>1.0505911659045601</v>
      </c>
      <c r="AO55" s="9">
        <f ca="1">AVERAGE(OFFSET($A55,0,Fixtures!$D$6,1,6))</f>
        <v>1.1000874775769383</v>
      </c>
      <c r="AP55" s="9">
        <f ca="1">AVERAGE(OFFSET($A55,0,Fixtures!$D$6,1,9))</f>
        <v>1.1957982036239065</v>
      </c>
      <c r="AQ55" s="9">
        <f ca="1">AVERAGE(OFFSET($A55,0,Fixtures!$D$6,1,12))</f>
        <v>1.1592498937514029</v>
      </c>
      <c r="AR55" s="9">
        <f ca="1">IF(OR(Fixtures!$D$6&lt;=0,Fixtures!$D$6&gt;39),AVERAGE(A55:AM55),AVERAGE(OFFSET($A55,0,Fixtures!$D$6,1,39-Fixtures!$D$6)))</f>
        <v>1.1760320081535336</v>
      </c>
    </row>
    <row r="56" spans="1:44" x14ac:dyDescent="0.25">
      <c r="A56" s="30" t="s">
        <v>113</v>
      </c>
      <c r="B56" s="9">
        <f ca="1">MIN(VLOOKUP($A50,$A$2:$AM$12,B$14+1,FALSE),VLOOKUP($A56,$A$2:$AM$12,B$14+1,FALSE))</f>
        <v>1.0911678810966055</v>
      </c>
      <c r="C56" s="9">
        <f t="shared" ref="C56:AM56" ca="1" si="37">MIN(VLOOKUP($A50,$A$2:$AM$12,C$14+1,FALSE),VLOOKUP($A56,$A$2:$AM$12,C$14+1,FALSE))</f>
        <v>0.90633256978180832</v>
      </c>
      <c r="D56" s="9">
        <f t="shared" ca="1" si="37"/>
        <v>1.6858597291974842</v>
      </c>
      <c r="E56" s="9">
        <f t="shared" ca="1" si="37"/>
        <v>1.5009897428417831</v>
      </c>
      <c r="F56" s="9">
        <f t="shared" ca="1" si="37"/>
        <v>1.4910430385103886</v>
      </c>
      <c r="G56" s="9">
        <f t="shared" ca="1" si="37"/>
        <v>0.83879116549645671</v>
      </c>
      <c r="H56" s="9">
        <f t="shared" ca="1" si="37"/>
        <v>1.401339953801781</v>
      </c>
      <c r="I56" s="9">
        <f t="shared" ca="1" si="37"/>
        <v>1.1613105358991214</v>
      </c>
      <c r="J56" s="9">
        <f t="shared" ca="1" si="37"/>
        <v>1.6280798477090979</v>
      </c>
      <c r="K56" s="9">
        <f t="shared" ca="1" si="37"/>
        <v>1.3546582526246609</v>
      </c>
      <c r="L56" s="9">
        <f t="shared" ca="1" si="37"/>
        <v>1.3444489732078122</v>
      </c>
      <c r="M56" s="9">
        <f t="shared" ca="1" si="37"/>
        <v>0.97676938259419743</v>
      </c>
      <c r="N56" s="9">
        <f t="shared" ca="1" si="37"/>
        <v>1.3637382086750651</v>
      </c>
      <c r="O56" s="9">
        <f t="shared" ca="1" si="37"/>
        <v>0.72941752008193028</v>
      </c>
      <c r="P56" s="9">
        <f t="shared" ca="1" si="37"/>
        <v>1.8238363188742235</v>
      </c>
      <c r="Q56" s="9">
        <f t="shared" ca="1" si="37"/>
        <v>1.1574731749232086</v>
      </c>
      <c r="R56" s="9">
        <f t="shared" ca="1" si="37"/>
        <v>0.70472653549163133</v>
      </c>
      <c r="S56" s="9">
        <f t="shared" ca="1" si="37"/>
        <v>1.2659272201328815</v>
      </c>
      <c r="T56" s="9">
        <f t="shared" ca="1" si="37"/>
        <v>1.7347972202937494</v>
      </c>
      <c r="U56" s="9">
        <f t="shared" ca="1" si="37"/>
        <v>1.276895699087395</v>
      </c>
      <c r="V56" s="9">
        <f t="shared" ca="1" si="37"/>
        <v>0.93808707651193601</v>
      </c>
      <c r="W56" s="9">
        <f t="shared" ca="1" si="37"/>
        <v>2.0236252909578267</v>
      </c>
      <c r="X56" s="9">
        <f t="shared" ca="1" si="37"/>
        <v>1.089871633590388</v>
      </c>
      <c r="Y56" s="9">
        <f t="shared" ca="1" si="37"/>
        <v>1.9074614764145037</v>
      </c>
      <c r="Z56" s="9">
        <f t="shared" ca="1" si="37"/>
        <v>0.98759857302756915</v>
      </c>
      <c r="AA56" s="9">
        <f t="shared" ca="1" si="37"/>
        <v>1.6300162174406083</v>
      </c>
      <c r="AB56" s="9">
        <f t="shared" ca="1" si="37"/>
        <v>0.84743888289887115</v>
      </c>
      <c r="AC56" s="9">
        <f t="shared" ca="1" si="37"/>
        <v>1.0527396394381161</v>
      </c>
      <c r="AD56" s="9">
        <f t="shared" ca="1" si="37"/>
        <v>1.0640761385292752</v>
      </c>
      <c r="AE56" s="9">
        <f t="shared" ca="1" si="37"/>
        <v>1.4033258859023068</v>
      </c>
      <c r="AF56" s="9">
        <f t="shared" ca="1" si="37"/>
        <v>0.91291566035272942</v>
      </c>
      <c r="AG56" s="9">
        <f t="shared" ca="1" si="37"/>
        <v>1.0896237028384392</v>
      </c>
      <c r="AH56" s="9">
        <f t="shared" ca="1" si="37"/>
        <v>0.90000303165151074</v>
      </c>
      <c r="AI56" s="9">
        <f t="shared" ca="1" si="37"/>
        <v>1.4591246332579988</v>
      </c>
      <c r="AJ56" s="9">
        <f t="shared" ca="1" si="37"/>
        <v>1.2562006111962303</v>
      </c>
      <c r="AK56" s="9">
        <f t="shared" ca="1" si="37"/>
        <v>1.1285507278098861</v>
      </c>
      <c r="AL56" s="9">
        <f t="shared" ca="1" si="37"/>
        <v>1.1930362095399278</v>
      </c>
      <c r="AM56" s="9">
        <f t="shared" ca="1" si="37"/>
        <v>0.99813624892017727</v>
      </c>
      <c r="AN56" s="9">
        <f ca="1">AVERAGE(OFFSET($A56,0,Fixtures!$D$6,1,3))</f>
        <v>1.1267725615947703</v>
      </c>
      <c r="AO56" s="9">
        <f ca="1">AVERAGE(OFFSET($A56,0,Fixtures!$D$6,1,6))</f>
        <v>1.1381781754220432</v>
      </c>
      <c r="AP56" s="9">
        <f ca="1">AVERAGE(OFFSET($A56,0,Fixtures!$D$6,1,9))</f>
        <v>1.1563174001198115</v>
      </c>
      <c r="AQ56" s="9">
        <f ca="1">AVERAGE(OFFSET($A56,0,Fixtures!$D$6,1,12))</f>
        <v>1.1391619655846077</v>
      </c>
      <c r="AR56" s="9">
        <f ca="1">IF(OR(Fixtures!$D$6&lt;=0,Fixtures!$D$6&gt;39),AVERAGE(A56:AM56),AVERAGE(OFFSET($A56,0,Fixtures!$D$6,1,39-Fixtures!$D$6)))</f>
        <v>1.1404992849998481</v>
      </c>
    </row>
    <row r="57" spans="1:44" x14ac:dyDescent="0.25">
      <c r="A57" s="30" t="s">
        <v>112</v>
      </c>
      <c r="B57" s="9">
        <f ca="1">MIN(VLOOKUP($A50,$A$2:$AM$12,B$14+1,FALSE),VLOOKUP($A57,$A$2:$AM$12,B$14+1,FALSE))</f>
        <v>1.0911678810966055</v>
      </c>
      <c r="C57" s="9">
        <f t="shared" ref="C57:AM57" ca="1" si="38">MIN(VLOOKUP($A50,$A$2:$AM$12,C$14+1,FALSE),VLOOKUP($A57,$A$2:$AM$12,C$14+1,FALSE))</f>
        <v>0.64514108221621169</v>
      </c>
      <c r="D57" s="9">
        <f t="shared" ca="1" si="38"/>
        <v>1.113940980160667</v>
      </c>
      <c r="E57" s="9">
        <f t="shared" ca="1" si="38"/>
        <v>1.5009897428417831</v>
      </c>
      <c r="F57" s="9">
        <f t="shared" ca="1" si="38"/>
        <v>0.96509503584608747</v>
      </c>
      <c r="G57" s="9">
        <f t="shared" ca="1" si="38"/>
        <v>0.83879116549645671</v>
      </c>
      <c r="H57" s="9">
        <f t="shared" ca="1" si="38"/>
        <v>1.3275663394863526</v>
      </c>
      <c r="I57" s="9">
        <f t="shared" ca="1" si="38"/>
        <v>1.1613105358991214</v>
      </c>
      <c r="J57" s="9">
        <f t="shared" ca="1" si="38"/>
        <v>0.87349205997496049</v>
      </c>
      <c r="K57" s="9">
        <f t="shared" ca="1" si="38"/>
        <v>1.2905382981240487</v>
      </c>
      <c r="L57" s="9">
        <f t="shared" ca="1" si="38"/>
        <v>0.82047465594301161</v>
      </c>
      <c r="M57" s="9">
        <f t="shared" ca="1" si="38"/>
        <v>0.97676938259419743</v>
      </c>
      <c r="N57" s="9">
        <f t="shared" ca="1" si="38"/>
        <v>1.1293639794859041</v>
      </c>
      <c r="O57" s="9">
        <f t="shared" ca="1" si="38"/>
        <v>0.72941752008193028</v>
      </c>
      <c r="P57" s="9">
        <f t="shared" ca="1" si="38"/>
        <v>0.62330287833295428</v>
      </c>
      <c r="Q57" s="9">
        <f t="shared" ca="1" si="38"/>
        <v>1.1082371565807057</v>
      </c>
      <c r="R57" s="9">
        <f t="shared" ca="1" si="38"/>
        <v>0.70472653549163133</v>
      </c>
      <c r="S57" s="9">
        <f t="shared" ca="1" si="38"/>
        <v>1.2659272201328815</v>
      </c>
      <c r="T57" s="9">
        <f t="shared" ca="1" si="38"/>
        <v>0.80743796368633136</v>
      </c>
      <c r="U57" s="9">
        <f t="shared" ca="1" si="38"/>
        <v>1.276895699087395</v>
      </c>
      <c r="V57" s="9">
        <f t="shared" ca="1" si="38"/>
        <v>0.97541301019242677</v>
      </c>
      <c r="W57" s="9">
        <f t="shared" ca="1" si="38"/>
        <v>0.86391406733923914</v>
      </c>
      <c r="X57" s="9">
        <f t="shared" ca="1" si="38"/>
        <v>1.2594579537164228</v>
      </c>
      <c r="Y57" s="9">
        <f t="shared" ca="1" si="38"/>
        <v>1.6131114267883031</v>
      </c>
      <c r="Z57" s="9">
        <f t="shared" ca="1" si="38"/>
        <v>0.96372927096495842</v>
      </c>
      <c r="AA57" s="9">
        <f t="shared" ca="1" si="38"/>
        <v>0.7495263315913584</v>
      </c>
      <c r="AB57" s="9">
        <f t="shared" ca="1" si="38"/>
        <v>0.84743888289887115</v>
      </c>
      <c r="AC57" s="9">
        <f t="shared" ca="1" si="38"/>
        <v>1.0527396394381161</v>
      </c>
      <c r="AD57" s="9">
        <f t="shared" ca="1" si="38"/>
        <v>0.74187776597551347</v>
      </c>
      <c r="AE57" s="9">
        <f t="shared" ca="1" si="38"/>
        <v>0.93110676886774679</v>
      </c>
      <c r="AF57" s="9">
        <f t="shared" ca="1" si="38"/>
        <v>0.91291566035272942</v>
      </c>
      <c r="AG57" s="9">
        <f t="shared" ca="1" si="38"/>
        <v>0.94113345604053622</v>
      </c>
      <c r="AH57" s="9">
        <f t="shared" ca="1" si="38"/>
        <v>0.90000303165151074</v>
      </c>
      <c r="AI57" s="9">
        <f t="shared" ca="1" si="38"/>
        <v>0.99815869214847475</v>
      </c>
      <c r="AJ57" s="9">
        <f t="shared" ca="1" si="38"/>
        <v>1.1981418968840125</v>
      </c>
      <c r="AK57" s="9">
        <f t="shared" ca="1" si="38"/>
        <v>1.1285507278098861</v>
      </c>
      <c r="AL57" s="9">
        <f t="shared" ca="1" si="38"/>
        <v>1.027133452778725</v>
      </c>
      <c r="AM57" s="9">
        <f t="shared" ca="1" si="38"/>
        <v>0.99813624892017727</v>
      </c>
      <c r="AN57" s="9">
        <f ca="1">AVERAGE(OFFSET($A57,0,Fixtures!$D$6,1,3))</f>
        <v>0.86196673173199656</v>
      </c>
      <c r="AO57" s="9">
        <f ca="1">AVERAGE(OFFSET($A57,0,Fixtures!$D$6,1,6))</f>
        <v>0.90419922917275197</v>
      </c>
      <c r="AP57" s="9">
        <f ca="1">AVERAGE(OFFSET($A57,0,Fixtures!$D$6,1,9))</f>
        <v>0.97544682805657068</v>
      </c>
      <c r="AQ57" s="9">
        <f ca="1">AVERAGE(OFFSET($A57,0,Fixtures!$D$6,1,12))</f>
        <v>0.96194363852783848</v>
      </c>
      <c r="AR57" s="9">
        <f ca="1">IF(OR(Fixtures!$D$6&lt;=0,Fixtures!$D$6&gt;39),AVERAGE(A57:AM57),AVERAGE(OFFSET($A57,0,Fixtures!$D$6,1,39-Fixtures!$D$6)))</f>
        <v>0.97771577014293132</v>
      </c>
    </row>
    <row r="58" spans="1:44" x14ac:dyDescent="0.25">
      <c r="A58" s="30" t="s">
        <v>10</v>
      </c>
      <c r="B58" s="9">
        <f ca="1">MIN(VLOOKUP($A50,$A$2:$AM$12,B$14+1,FALSE),VLOOKUP($A58,$A$2:$AM$12,B$14+1,FALSE))</f>
        <v>1.0911678810966055</v>
      </c>
      <c r="C58" s="9">
        <f t="shared" ref="C58:AM58" ca="1" si="39">MIN(VLOOKUP($A50,$A$2:$AM$12,C$14+1,FALSE),VLOOKUP($A58,$A$2:$AM$12,C$14+1,FALSE))</f>
        <v>1.4753015720535296</v>
      </c>
      <c r="D58" s="9">
        <f t="shared" ca="1" si="39"/>
        <v>1.6189357685233383</v>
      </c>
      <c r="E58" s="9">
        <f t="shared" ca="1" si="39"/>
        <v>1.3864201545727508</v>
      </c>
      <c r="F58" s="9">
        <f t="shared" ca="1" si="39"/>
        <v>1.4597677434281771</v>
      </c>
      <c r="G58" s="9">
        <f t="shared" ca="1" si="39"/>
        <v>0.83879116549645671</v>
      </c>
      <c r="H58" s="9">
        <f t="shared" ca="1" si="39"/>
        <v>1.4570984473244892</v>
      </c>
      <c r="I58" s="9">
        <f t="shared" ca="1" si="39"/>
        <v>1.1613105358991214</v>
      </c>
      <c r="J58" s="9">
        <f t="shared" ca="1" si="39"/>
        <v>1.8304626666159505</v>
      </c>
      <c r="K58" s="9">
        <f t="shared" ca="1" si="39"/>
        <v>1.3546582526246609</v>
      </c>
      <c r="L58" s="9">
        <f t="shared" ca="1" si="39"/>
        <v>1.3444489732078122</v>
      </c>
      <c r="M58" s="9">
        <f t="shared" ca="1" si="39"/>
        <v>0.97676938259419743</v>
      </c>
      <c r="N58" s="9">
        <f t="shared" ca="1" si="39"/>
        <v>1.3637382086750651</v>
      </c>
      <c r="O58" s="9">
        <f t="shared" ca="1" si="39"/>
        <v>0.72941752008193028</v>
      </c>
      <c r="P58" s="9">
        <f t="shared" ca="1" si="39"/>
        <v>0.91073764141660052</v>
      </c>
      <c r="Q58" s="9">
        <f t="shared" ca="1" si="39"/>
        <v>1.1430373323974672</v>
      </c>
      <c r="R58" s="9">
        <f t="shared" ca="1" si="39"/>
        <v>0.70472653549163133</v>
      </c>
      <c r="S58" s="9">
        <f t="shared" ca="1" si="39"/>
        <v>1.2659272201328815</v>
      </c>
      <c r="T58" s="9">
        <f t="shared" ca="1" si="39"/>
        <v>1.7347972202937494</v>
      </c>
      <c r="U58" s="9">
        <f t="shared" ca="1" si="39"/>
        <v>0.79198258061549553</v>
      </c>
      <c r="V58" s="9">
        <f t="shared" ca="1" si="39"/>
        <v>0.97541301019242677</v>
      </c>
      <c r="W58" s="9">
        <f t="shared" ca="1" si="39"/>
        <v>2.0236252909578267</v>
      </c>
      <c r="X58" s="9">
        <f t="shared" ca="1" si="39"/>
        <v>1.2253510412883635</v>
      </c>
      <c r="Y58" s="9">
        <f t="shared" ca="1" si="39"/>
        <v>1.1830850895614193</v>
      </c>
      <c r="Z58" s="9">
        <f t="shared" ca="1" si="39"/>
        <v>0.98759857302756915</v>
      </c>
      <c r="AA58" s="9">
        <f t="shared" ca="1" si="39"/>
        <v>1.0072240836239033</v>
      </c>
      <c r="AB58" s="9">
        <f t="shared" ca="1" si="39"/>
        <v>0.84743888289887115</v>
      </c>
      <c r="AC58" s="9">
        <f t="shared" ca="1" si="39"/>
        <v>1.0527396394381161</v>
      </c>
      <c r="AD58" s="9">
        <f t="shared" ca="1" si="39"/>
        <v>0.76517375143962663</v>
      </c>
      <c r="AE58" s="9">
        <f t="shared" ca="1" si="39"/>
        <v>1.3604846248322058</v>
      </c>
      <c r="AF58" s="9">
        <f t="shared" ca="1" si="39"/>
        <v>0.91291566035272942</v>
      </c>
      <c r="AG58" s="9">
        <f t="shared" ca="1" si="39"/>
        <v>1.0896237028384392</v>
      </c>
      <c r="AH58" s="9">
        <f t="shared" ca="1" si="39"/>
        <v>0.90000303165151074</v>
      </c>
      <c r="AI58" s="9">
        <f t="shared" ca="1" si="39"/>
        <v>1.4591246332579988</v>
      </c>
      <c r="AJ58" s="9">
        <f t="shared" ca="1" si="39"/>
        <v>2.071072082756825</v>
      </c>
      <c r="AK58" s="9">
        <f t="shared" ca="1" si="39"/>
        <v>1.0837503904990939</v>
      </c>
      <c r="AL58" s="9">
        <f t="shared" ca="1" si="39"/>
        <v>1.2530090250008801</v>
      </c>
      <c r="AM58" s="9">
        <f t="shared" ca="1" si="39"/>
        <v>0.97719989436101107</v>
      </c>
      <c r="AN58" s="9">
        <f ca="1">AVERAGE(OFFSET($A58,0,Fixtures!$D$6,1,3))</f>
        <v>1.0128580122081872</v>
      </c>
      <c r="AO58" s="9">
        <f ca="1">AVERAGE(OFFSET($A58,0,Fixtures!$D$6,1,6))</f>
        <v>1.0812209007287519</v>
      </c>
      <c r="AP58" s="9">
        <f ca="1">AVERAGE(OFFSET($A58,0,Fixtures!$D$6,1,9))</f>
        <v>1.2105729891810344</v>
      </c>
      <c r="AQ58" s="9">
        <f ca="1">AVERAGE(OFFSET($A58,0,Fixtures!$D$6,1,12))</f>
        <v>1.1638696424939383</v>
      </c>
      <c r="AR58" s="9">
        <f ca="1">IF(OR(Fixtures!$D$6&lt;=0,Fixtures!$D$6&gt;39),AVERAGE(A58:AM58),AVERAGE(OFFSET($A58,0,Fixtures!$D$6,1,39-Fixtures!$D$6)))</f>
        <v>1.187235679699032</v>
      </c>
    </row>
    <row r="59" spans="1:44" x14ac:dyDescent="0.25">
      <c r="A59" s="30" t="s">
        <v>71</v>
      </c>
      <c r="B59" s="9">
        <f ca="1">MIN(VLOOKUP($A50,$A$2:$AM$12,B$14+1,FALSE),VLOOKUP($A59,$A$2:$AM$12,B$14+1,FALSE))</f>
        <v>1.0801982438529367</v>
      </c>
      <c r="C59" s="9">
        <f t="shared" ref="C59:AM59" ca="1" si="40">MIN(VLOOKUP($A50,$A$2:$AM$12,C$14+1,FALSE),VLOOKUP($A59,$A$2:$AM$12,C$14+1,FALSE))</f>
        <v>1.4753015720535296</v>
      </c>
      <c r="D59" s="9">
        <f t="shared" ca="1" si="40"/>
        <v>1.0570746958333819</v>
      </c>
      <c r="E59" s="9">
        <f t="shared" ca="1" si="40"/>
        <v>1.1392908643340616</v>
      </c>
      <c r="F59" s="9">
        <f t="shared" ca="1" si="40"/>
        <v>1.0687942105801234</v>
      </c>
      <c r="G59" s="9">
        <f t="shared" ca="1" si="40"/>
        <v>0.83879116549645671</v>
      </c>
      <c r="H59" s="9">
        <f t="shared" ca="1" si="40"/>
        <v>1.4570984473244892</v>
      </c>
      <c r="I59" s="9">
        <f t="shared" ca="1" si="40"/>
        <v>0.9739969821795621</v>
      </c>
      <c r="J59" s="9">
        <f t="shared" ca="1" si="40"/>
        <v>1.7202307030152473</v>
      </c>
      <c r="K59" s="9">
        <f t="shared" ca="1" si="40"/>
        <v>0.91711126018153588</v>
      </c>
      <c r="L59" s="9">
        <f t="shared" ca="1" si="40"/>
        <v>1.3444489732078122</v>
      </c>
      <c r="M59" s="9">
        <f t="shared" ca="1" si="40"/>
        <v>0.97676938259419743</v>
      </c>
      <c r="N59" s="9">
        <f t="shared" ca="1" si="40"/>
        <v>1.0039227628751968</v>
      </c>
      <c r="O59" s="9">
        <f t="shared" ca="1" si="40"/>
        <v>0.72941752008193028</v>
      </c>
      <c r="P59" s="9">
        <f t="shared" ca="1" si="40"/>
        <v>1.8238363188742235</v>
      </c>
      <c r="Q59" s="9">
        <f t="shared" ca="1" si="40"/>
        <v>0.78938674462575931</v>
      </c>
      <c r="R59" s="9">
        <f t="shared" ca="1" si="40"/>
        <v>0.70472653549163133</v>
      </c>
      <c r="S59" s="9">
        <f t="shared" ca="1" si="40"/>
        <v>1.2659272201328815</v>
      </c>
      <c r="T59" s="9">
        <f t="shared" ca="1" si="40"/>
        <v>1.4549831462188521</v>
      </c>
      <c r="U59" s="9">
        <f t="shared" ca="1" si="40"/>
        <v>1.0556068089712545</v>
      </c>
      <c r="V59" s="9">
        <f t="shared" ca="1" si="40"/>
        <v>0.97541301019242677</v>
      </c>
      <c r="W59" s="9">
        <f t="shared" ca="1" si="40"/>
        <v>1.3700057096538996</v>
      </c>
      <c r="X59" s="9">
        <f t="shared" ca="1" si="40"/>
        <v>1.151559396233347</v>
      </c>
      <c r="Y59" s="9">
        <f t="shared" ca="1" si="40"/>
        <v>1.5768941220434789</v>
      </c>
      <c r="Z59" s="9">
        <f t="shared" ca="1" si="40"/>
        <v>0.98759857302756915</v>
      </c>
      <c r="AA59" s="9">
        <f t="shared" ca="1" si="40"/>
        <v>1.6136294753852516</v>
      </c>
      <c r="AB59" s="9">
        <f t="shared" ca="1" si="40"/>
        <v>0.84743888289887115</v>
      </c>
      <c r="AC59" s="9">
        <f t="shared" ca="1" si="40"/>
        <v>1.0527396394381161</v>
      </c>
      <c r="AD59" s="9">
        <f t="shared" ca="1" si="40"/>
        <v>1.0640761385292752</v>
      </c>
      <c r="AE59" s="9">
        <f t="shared" ca="1" si="40"/>
        <v>1.363004571052195</v>
      </c>
      <c r="AF59" s="9">
        <f t="shared" ca="1" si="40"/>
        <v>0.91291566035272942</v>
      </c>
      <c r="AG59" s="9">
        <f t="shared" ca="1" si="40"/>
        <v>1.0896237028384392</v>
      </c>
      <c r="AH59" s="9">
        <f t="shared" ca="1" si="40"/>
        <v>0.90000303165151074</v>
      </c>
      <c r="AI59" s="9">
        <f t="shared" ca="1" si="40"/>
        <v>0.90775256875886678</v>
      </c>
      <c r="AJ59" s="9">
        <f t="shared" ca="1" si="40"/>
        <v>0.76266578521536343</v>
      </c>
      <c r="AK59" s="9">
        <f t="shared" ca="1" si="40"/>
        <v>1.1285507278098861</v>
      </c>
      <c r="AL59" s="9">
        <f t="shared" ca="1" si="40"/>
        <v>1.2530090250008801</v>
      </c>
      <c r="AM59" s="9">
        <f t="shared" ca="1" si="40"/>
        <v>0.99813624892017727</v>
      </c>
      <c r="AN59" s="9">
        <f ca="1">AVERAGE(OFFSET($A59,0,Fixtures!$D$6,1,3))</f>
        <v>1.1133321233113997</v>
      </c>
      <c r="AO59" s="9">
        <f ca="1">AVERAGE(OFFSET($A59,0,Fixtures!$D$6,1,6))</f>
        <v>1.0395626121971693</v>
      </c>
      <c r="AP59" s="9">
        <f ca="1">AVERAGE(OFFSET($A59,0,Fixtures!$D$6,1,9))</f>
        <v>1.0424001345787941</v>
      </c>
      <c r="AQ59" s="9">
        <f ca="1">AVERAGE(OFFSET($A59,0,Fixtures!$D$6,1,12))</f>
        <v>1.0443860163031577</v>
      </c>
      <c r="AR59" s="9">
        <f ca="1">IF(OR(Fixtures!$D$6&lt;=0,Fixtures!$D$6&gt;39),AVERAGE(A59:AM59),AVERAGE(OFFSET($A59,0,Fixtures!$D$6,1,39-Fixtures!$D$6)))</f>
        <v>1.0379737460129324</v>
      </c>
    </row>
    <row r="60" spans="1:44" x14ac:dyDescent="0.25">
      <c r="A60" s="30" t="s">
        <v>63</v>
      </c>
      <c r="B60" s="9">
        <f ca="1">MIN(VLOOKUP($A50,$A$2:$AM$12,B$14+1,FALSE),VLOOKUP($A60,$A$2:$AM$12,B$14+1,FALSE))</f>
        <v>1.0911678810966055</v>
      </c>
      <c r="C60" s="9">
        <f t="shared" ref="C60:AM60" ca="1" si="41">MIN(VLOOKUP($A50,$A$2:$AM$12,C$14+1,FALSE),VLOOKUP($A60,$A$2:$AM$12,C$14+1,FALSE))</f>
        <v>1.4753015720535296</v>
      </c>
      <c r="D60" s="9">
        <f t="shared" ca="1" si="41"/>
        <v>1.6858597291974842</v>
      </c>
      <c r="E60" s="9">
        <f t="shared" ca="1" si="41"/>
        <v>1.1312103284207367</v>
      </c>
      <c r="F60" s="9">
        <f t="shared" ca="1" si="41"/>
        <v>1.4910430385103886</v>
      </c>
      <c r="G60" s="9">
        <f t="shared" ca="1" si="41"/>
        <v>0.83879116549645671</v>
      </c>
      <c r="H60" s="9">
        <f t="shared" ca="1" si="41"/>
        <v>1.4570984473244892</v>
      </c>
      <c r="I60" s="9">
        <f t="shared" ca="1" si="41"/>
        <v>0.98370687054071626</v>
      </c>
      <c r="J60" s="9">
        <f t="shared" ca="1" si="41"/>
        <v>1.8814124987615697</v>
      </c>
      <c r="K60" s="9">
        <f t="shared" ca="1" si="41"/>
        <v>1.2137618597968705</v>
      </c>
      <c r="L60" s="9">
        <f t="shared" ca="1" si="41"/>
        <v>0.95040812117812368</v>
      </c>
      <c r="M60" s="9">
        <f t="shared" ca="1" si="41"/>
        <v>0.97676938259419743</v>
      </c>
      <c r="N60" s="9">
        <f t="shared" ca="1" si="41"/>
        <v>1.3637382086750651</v>
      </c>
      <c r="O60" s="9">
        <f t="shared" ca="1" si="41"/>
        <v>0.72941752008193028</v>
      </c>
      <c r="P60" s="9">
        <f t="shared" ca="1" si="41"/>
        <v>1.8238363188742235</v>
      </c>
      <c r="Q60" s="9">
        <f t="shared" ca="1" si="41"/>
        <v>1.3318949365437567</v>
      </c>
      <c r="R60" s="9">
        <f t="shared" ca="1" si="41"/>
        <v>0.70472653549163133</v>
      </c>
      <c r="S60" s="9">
        <f t="shared" ca="1" si="41"/>
        <v>1.2659272201328815</v>
      </c>
      <c r="T60" s="9">
        <f t="shared" ca="1" si="41"/>
        <v>1.4694880411781071</v>
      </c>
      <c r="U60" s="9">
        <f t="shared" ca="1" si="41"/>
        <v>1.276895699087395</v>
      </c>
      <c r="V60" s="9">
        <f t="shared" ca="1" si="41"/>
        <v>0.97541301019242677</v>
      </c>
      <c r="W60" s="9">
        <f t="shared" ca="1" si="41"/>
        <v>1.8131504325360659</v>
      </c>
      <c r="X60" s="9">
        <f t="shared" ca="1" si="41"/>
        <v>1.2594579537164228</v>
      </c>
      <c r="Y60" s="9">
        <f t="shared" ca="1" si="41"/>
        <v>1.9074614764145037</v>
      </c>
      <c r="Z60" s="9">
        <f t="shared" ca="1" si="41"/>
        <v>0.98759857302756915</v>
      </c>
      <c r="AA60" s="9">
        <f t="shared" ca="1" si="41"/>
        <v>1.6300162174406083</v>
      </c>
      <c r="AB60" s="9">
        <f t="shared" ca="1" si="41"/>
        <v>0.84743888289887115</v>
      </c>
      <c r="AC60" s="9">
        <f t="shared" ca="1" si="41"/>
        <v>1.0527396394381161</v>
      </c>
      <c r="AD60" s="9">
        <f t="shared" ca="1" si="41"/>
        <v>1.0640761385292752</v>
      </c>
      <c r="AE60" s="9">
        <f t="shared" ca="1" si="41"/>
        <v>1.5219857957012246</v>
      </c>
      <c r="AF60" s="9">
        <f t="shared" ca="1" si="41"/>
        <v>0.91291566035272942</v>
      </c>
      <c r="AG60" s="9">
        <f t="shared" ca="1" si="41"/>
        <v>1.0896237028384392</v>
      </c>
      <c r="AH60" s="9">
        <f t="shared" ca="1" si="41"/>
        <v>0.90000303165151074</v>
      </c>
      <c r="AI60" s="9">
        <f t="shared" ca="1" si="41"/>
        <v>1.2510543482722718</v>
      </c>
      <c r="AJ60" s="9">
        <f t="shared" ca="1" si="41"/>
        <v>1.6898327128260384</v>
      </c>
      <c r="AK60" s="9">
        <f t="shared" ca="1" si="41"/>
        <v>1.1285507278098861</v>
      </c>
      <c r="AL60" s="9">
        <f t="shared" ca="1" si="41"/>
        <v>1.2530090250008801</v>
      </c>
      <c r="AM60" s="9">
        <f t="shared" ca="1" si="41"/>
        <v>0.99813624892017727</v>
      </c>
      <c r="AN60" s="9">
        <f ca="1">AVERAGE(OFFSET($A60,0,Fixtures!$D$6,1,3))</f>
        <v>1.1663258648610764</v>
      </c>
      <c r="AO60" s="9">
        <f ca="1">AVERAGE(OFFSET($A60,0,Fixtures!$D$6,1,6))</f>
        <v>1.1232764462242419</v>
      </c>
      <c r="AP60" s="9">
        <f ca="1">AVERAGE(OFFSET($A60,0,Fixtures!$D$6,1,9))</f>
        <v>1.2012279047758063</v>
      </c>
      <c r="AQ60" s="9">
        <f ca="1">AVERAGE(OFFSET($A60,0,Fixtures!$D$6,1,12))</f>
        <v>1.174899141915646</v>
      </c>
      <c r="AR60" s="9">
        <f ca="1">IF(OR(Fixtures!$D$6&lt;=0,Fixtures!$D$6&gt;39),AVERAGE(A60:AM60),AVERAGE(OFFSET($A60,0,Fixtures!$D$6,1,39-Fixtures!$D$6)))</f>
        <v>1.1809187391902434</v>
      </c>
    </row>
    <row r="62" spans="1:44" x14ac:dyDescent="0.25">
      <c r="A62" s="31" t="s">
        <v>53</v>
      </c>
      <c r="B62" s="2">
        <v>1</v>
      </c>
      <c r="C62" s="2">
        <v>2</v>
      </c>
      <c r="D62" s="2">
        <v>3</v>
      </c>
      <c r="E62" s="2">
        <v>4</v>
      </c>
      <c r="F62" s="2">
        <v>5</v>
      </c>
      <c r="G62" s="2">
        <v>6</v>
      </c>
      <c r="H62" s="2">
        <v>7</v>
      </c>
      <c r="I62" s="2">
        <v>8</v>
      </c>
      <c r="J62" s="2">
        <v>9</v>
      </c>
      <c r="K62" s="2">
        <v>10</v>
      </c>
      <c r="L62" s="2">
        <v>11</v>
      </c>
      <c r="M62" s="2">
        <v>12</v>
      </c>
      <c r="N62" s="2">
        <v>13</v>
      </c>
      <c r="O62" s="2">
        <v>14</v>
      </c>
      <c r="P62" s="2">
        <v>15</v>
      </c>
      <c r="Q62" s="2">
        <v>16</v>
      </c>
      <c r="R62" s="2">
        <v>17</v>
      </c>
      <c r="S62" s="2">
        <v>18</v>
      </c>
      <c r="T62" s="2">
        <v>19</v>
      </c>
      <c r="U62" s="2">
        <v>20</v>
      </c>
      <c r="V62" s="2">
        <v>21</v>
      </c>
      <c r="W62" s="2">
        <v>22</v>
      </c>
      <c r="X62" s="2">
        <v>23</v>
      </c>
      <c r="Y62" s="2">
        <v>24</v>
      </c>
      <c r="Z62" s="2">
        <v>25</v>
      </c>
      <c r="AA62" s="2">
        <v>26</v>
      </c>
      <c r="AB62" s="2">
        <v>27</v>
      </c>
      <c r="AC62" s="2">
        <v>28</v>
      </c>
      <c r="AD62" s="2">
        <v>29</v>
      </c>
      <c r="AE62" s="2">
        <v>30</v>
      </c>
      <c r="AF62" s="2">
        <v>31</v>
      </c>
      <c r="AG62" s="2">
        <v>32</v>
      </c>
      <c r="AH62" s="2">
        <v>33</v>
      </c>
      <c r="AI62" s="2">
        <v>34</v>
      </c>
      <c r="AJ62" s="2">
        <v>35</v>
      </c>
      <c r="AK62" s="2">
        <v>36</v>
      </c>
      <c r="AL62" s="2">
        <v>37</v>
      </c>
      <c r="AM62" s="2">
        <v>38</v>
      </c>
      <c r="AN62" s="31" t="s">
        <v>56</v>
      </c>
      <c r="AO62" s="31" t="s">
        <v>57</v>
      </c>
      <c r="AP62" s="31" t="s">
        <v>58</v>
      </c>
      <c r="AQ62" s="31" t="s">
        <v>82</v>
      </c>
      <c r="AR62" s="31" t="s">
        <v>59</v>
      </c>
    </row>
    <row r="63" spans="1:44" x14ac:dyDescent="0.25">
      <c r="A63" s="30" t="s">
        <v>111</v>
      </c>
      <c r="B63" s="9">
        <f t="shared" ref="B63:AM63" ca="1" si="42">MIN(VLOOKUP($A62,$A$2:$AM$12,B$14+1,FALSE),VLOOKUP($A63,$A$2:$AM$12,B$14+1,FALSE))</f>
        <v>1.2664882065433305</v>
      </c>
      <c r="C63" s="9">
        <f t="shared" ca="1" si="42"/>
        <v>1.2536263845061821</v>
      </c>
      <c r="D63" s="9">
        <f t="shared" ca="1" si="42"/>
        <v>1.717940441236381</v>
      </c>
      <c r="E63" s="9">
        <f t="shared" ca="1" si="42"/>
        <v>1.0637542980363934</v>
      </c>
      <c r="F63" s="9">
        <f t="shared" ca="1" si="42"/>
        <v>1.4449465257119023</v>
      </c>
      <c r="G63" s="9">
        <f t="shared" ca="1" si="42"/>
        <v>1.2307614053897382</v>
      </c>
      <c r="H63" s="9">
        <f t="shared" ca="1" si="42"/>
        <v>0.91475887457743454</v>
      </c>
      <c r="I63" s="9">
        <f t="shared" ca="1" si="42"/>
        <v>1.591274756210981</v>
      </c>
      <c r="J63" s="9">
        <f t="shared" ca="1" si="42"/>
        <v>1.476554784337984</v>
      </c>
      <c r="K63" s="9">
        <f t="shared" ca="1" si="42"/>
        <v>1.6089168093648778</v>
      </c>
      <c r="L63" s="9">
        <f t="shared" ca="1" si="42"/>
        <v>1.3735246479823586</v>
      </c>
      <c r="M63" s="9">
        <f t="shared" ca="1" si="42"/>
        <v>2.2069011571281676</v>
      </c>
      <c r="N63" s="9">
        <f t="shared" ca="1" si="42"/>
        <v>1.0425103173598058</v>
      </c>
      <c r="O63" s="9">
        <f t="shared" ca="1" si="42"/>
        <v>1.5112621237134283</v>
      </c>
      <c r="P63" s="9">
        <f t="shared" ca="1" si="42"/>
        <v>0.92418979917952415</v>
      </c>
      <c r="Q63" s="9">
        <f t="shared" ca="1" si="42"/>
        <v>1.4872493658746322</v>
      </c>
      <c r="R63" s="9">
        <f t="shared" ca="1" si="42"/>
        <v>1.0885355369673599</v>
      </c>
      <c r="S63" s="9">
        <f t="shared" ca="1" si="42"/>
        <v>1.1480842519669254</v>
      </c>
      <c r="T63" s="9">
        <f t="shared" ca="1" si="42"/>
        <v>1.0652335144883422</v>
      </c>
      <c r="U63" s="9">
        <f t="shared" ca="1" si="42"/>
        <v>1.7776436638151931</v>
      </c>
      <c r="V63" s="9">
        <f t="shared" ca="1" si="42"/>
        <v>1.366491652146538</v>
      </c>
      <c r="W63" s="9">
        <f t="shared" ca="1" si="42"/>
        <v>1.0770434839550005</v>
      </c>
      <c r="X63" s="9">
        <f t="shared" ca="1" si="42"/>
        <v>2.2057176408011863</v>
      </c>
      <c r="Y63" s="9">
        <f t="shared" ca="1" si="42"/>
        <v>1.1899928658597574</v>
      </c>
      <c r="Z63" s="9">
        <f t="shared" ca="1" si="42"/>
        <v>0.98151458219345378</v>
      </c>
      <c r="AA63" s="9">
        <f t="shared" ca="1" si="42"/>
        <v>1.5741004446487521</v>
      </c>
      <c r="AB63" s="9">
        <f t="shared" ca="1" si="42"/>
        <v>0.76855226784562758</v>
      </c>
      <c r="AC63" s="9">
        <f t="shared" ca="1" si="42"/>
        <v>1.3313851528199561</v>
      </c>
      <c r="AD63" s="9">
        <f t="shared" ca="1" si="42"/>
        <v>0.99559668294086923</v>
      </c>
      <c r="AE63" s="9">
        <f t="shared" ca="1" si="42"/>
        <v>1.3805798234657094</v>
      </c>
      <c r="AF63" s="9">
        <f t="shared" ca="1" si="42"/>
        <v>1.5573302271671177</v>
      </c>
      <c r="AG63" s="9">
        <f t="shared" ca="1" si="42"/>
        <v>1.011671339014774</v>
      </c>
      <c r="AH63" s="9">
        <f t="shared" ca="1" si="42"/>
        <v>2.0518084247637707</v>
      </c>
      <c r="AI63" s="9">
        <f t="shared" ca="1" si="42"/>
        <v>1.4773470555981947</v>
      </c>
      <c r="AJ63" s="9">
        <f t="shared" ca="1" si="42"/>
        <v>1.079035983536405</v>
      </c>
      <c r="AK63" s="9">
        <f t="shared" ca="1" si="42"/>
        <v>1.3925416965480495</v>
      </c>
      <c r="AL63" s="9">
        <f t="shared" ca="1" si="42"/>
        <v>1.4609662754827384</v>
      </c>
      <c r="AM63" s="9">
        <f t="shared" ca="1" si="42"/>
        <v>1.1604474760647123</v>
      </c>
      <c r="AN63" s="9">
        <f ca="1">AVERAGE(OFFSET($A63,0,Fixtures!$D$6,1,3))</f>
        <v>1.3111689111912321</v>
      </c>
      <c r="AO63" s="9">
        <f ca="1">AVERAGE(OFFSET($A63,0,Fixtures!$D$6,1,6))</f>
        <v>1.4123889254917392</v>
      </c>
      <c r="AP63" s="9">
        <f ca="1">AVERAGE(OFFSET($A63,0,Fixtures!$D$6,1,9))</f>
        <v>1.3785419453908476</v>
      </c>
      <c r="AQ63" s="9">
        <f ca="1">AVERAGE(OFFSET($A63,0,Fixtures!$D$6,1,12))</f>
        <v>1.3575735684387762</v>
      </c>
      <c r="AR63" s="9">
        <f ca="1">IF(OR(Fixtures!$D$6&lt;=0,Fixtures!$D$6&gt;39),AVERAGE(A63:AM63),AVERAGE(OFFSET($A63,0,Fixtures!$D$6,1,39-Fixtures!$D$6)))</f>
        <v>1.3567324984582341</v>
      </c>
    </row>
    <row r="64" spans="1:44" x14ac:dyDescent="0.25">
      <c r="A64" s="30" t="s">
        <v>121</v>
      </c>
      <c r="B64" s="9">
        <f ca="1">MIN(VLOOKUP($A62,$A$2:$AM$12,B$14+1,FALSE),VLOOKUP($A64,$A$2:$AM$12,B$14+1,FALSE))</f>
        <v>1.2664882065433305</v>
      </c>
      <c r="C64" s="9">
        <f t="shared" ref="C64:AM64" ca="1" si="43">MIN(VLOOKUP($A62,$A$2:$AM$12,C$14+1,FALSE),VLOOKUP($A64,$A$2:$AM$12,C$14+1,FALSE))</f>
        <v>1.0852449536210242</v>
      </c>
      <c r="D64" s="9">
        <f t="shared" ca="1" si="43"/>
        <v>1.2123480297553624</v>
      </c>
      <c r="E64" s="9">
        <f t="shared" ca="1" si="43"/>
        <v>1.0637542980363934</v>
      </c>
      <c r="F64" s="9">
        <f t="shared" ca="1" si="43"/>
        <v>1.0306765610131612</v>
      </c>
      <c r="G64" s="9">
        <f t="shared" ca="1" si="43"/>
        <v>1.1696521221239795</v>
      </c>
      <c r="H64" s="9">
        <f t="shared" ca="1" si="43"/>
        <v>0.91475887457743454</v>
      </c>
      <c r="I64" s="9">
        <f t="shared" ca="1" si="43"/>
        <v>1.1822476013124594</v>
      </c>
      <c r="J64" s="9">
        <f t="shared" ca="1" si="43"/>
        <v>1.6189171825678454</v>
      </c>
      <c r="K64" s="9">
        <f t="shared" ca="1" si="43"/>
        <v>1.2902804092038662</v>
      </c>
      <c r="L64" s="9">
        <f t="shared" ca="1" si="43"/>
        <v>0.9319435024460756</v>
      </c>
      <c r="M64" s="9">
        <f t="shared" ca="1" si="43"/>
        <v>2.1192954840655198</v>
      </c>
      <c r="N64" s="9">
        <f t="shared" ca="1" si="43"/>
        <v>1.3993276334465738</v>
      </c>
      <c r="O64" s="9">
        <f t="shared" ca="1" si="43"/>
        <v>1.5112621237134283</v>
      </c>
      <c r="P64" s="9">
        <f t="shared" ca="1" si="43"/>
        <v>0.92418979917952415</v>
      </c>
      <c r="Q64" s="9">
        <f t="shared" ca="1" si="43"/>
        <v>1.2538824456272313</v>
      </c>
      <c r="R64" s="9">
        <f t="shared" ca="1" si="43"/>
        <v>1.0885355369673599</v>
      </c>
      <c r="S64" s="9">
        <f t="shared" ca="1" si="43"/>
        <v>0.99995328042464726</v>
      </c>
      <c r="T64" s="9">
        <f t="shared" ca="1" si="43"/>
        <v>1.0652335144883422</v>
      </c>
      <c r="U64" s="9">
        <f t="shared" ca="1" si="43"/>
        <v>0.94155159606422889</v>
      </c>
      <c r="V64" s="9">
        <f t="shared" ca="1" si="43"/>
        <v>1.366491652146538</v>
      </c>
      <c r="W64" s="9">
        <f t="shared" ca="1" si="43"/>
        <v>1.0770434839550005</v>
      </c>
      <c r="X64" s="9">
        <f t="shared" ca="1" si="43"/>
        <v>1.0837379486611196</v>
      </c>
      <c r="Y64" s="9">
        <f t="shared" ca="1" si="43"/>
        <v>1.1899928658597574</v>
      </c>
      <c r="Z64" s="9">
        <f t="shared" ca="1" si="43"/>
        <v>0.98151458219345378</v>
      </c>
      <c r="AA64" s="9">
        <f t="shared" ca="1" si="43"/>
        <v>1.0142999270187099</v>
      </c>
      <c r="AB64" s="9">
        <f t="shared" ca="1" si="43"/>
        <v>0.76855226784562758</v>
      </c>
      <c r="AC64" s="9">
        <f t="shared" ca="1" si="43"/>
        <v>0.81042331676007173</v>
      </c>
      <c r="AD64" s="9">
        <f t="shared" ca="1" si="43"/>
        <v>0.99559668294086923</v>
      </c>
      <c r="AE64" s="9">
        <f t="shared" ca="1" si="43"/>
        <v>1.09727678475644</v>
      </c>
      <c r="AF64" s="9">
        <f t="shared" ca="1" si="43"/>
        <v>2.0903536252720425</v>
      </c>
      <c r="AG64" s="9">
        <f t="shared" ca="1" si="43"/>
        <v>1.011671339014774</v>
      </c>
      <c r="AH64" s="9">
        <f t="shared" ca="1" si="43"/>
        <v>1.3921625159996933</v>
      </c>
      <c r="AI64" s="9">
        <f t="shared" ca="1" si="43"/>
        <v>1.4773470555981947</v>
      </c>
      <c r="AJ64" s="9">
        <f t="shared" ca="1" si="43"/>
        <v>1.5890650624988103</v>
      </c>
      <c r="AK64" s="9">
        <f t="shared" ca="1" si="43"/>
        <v>1.3925416965480495</v>
      </c>
      <c r="AL64" s="9">
        <f t="shared" ca="1" si="43"/>
        <v>0.78299026357059764</v>
      </c>
      <c r="AM64" s="9">
        <f t="shared" ca="1" si="43"/>
        <v>1.1604474760647123</v>
      </c>
      <c r="AN64" s="9">
        <f ca="1">AVERAGE(OFFSET($A64,0,Fixtures!$D$6,1,3))</f>
        <v>1.3944090309897839</v>
      </c>
      <c r="AO64" s="9">
        <f ca="1">AVERAGE(OFFSET($A64,0,Fixtures!$D$6,1,6))</f>
        <v>1.3440680005970025</v>
      </c>
      <c r="AP64" s="9">
        <f ca="1">AVERAGE(OFFSET($A64,0,Fixtures!$D$6,1,9))</f>
        <v>1.3143338917999412</v>
      </c>
      <c r="AQ64" s="9">
        <f ca="1">AVERAGE(OFFSET($A64,0,Fixtures!$D$6,1,12))</f>
        <v>1.310660794487581</v>
      </c>
      <c r="AR64" s="9">
        <f ca="1">IF(OR(Fixtures!$D$6&lt;=0,Fixtures!$D$6&gt;39),AVERAGE(A64:AM64),AVERAGE(OFFSET($A64,0,Fixtures!$D$6,1,39-Fixtures!$D$6)))</f>
        <v>1.2989452502264185</v>
      </c>
    </row>
    <row r="65" spans="1:44" x14ac:dyDescent="0.25">
      <c r="A65" s="30" t="s">
        <v>73</v>
      </c>
      <c r="B65" s="9">
        <f ca="1">MIN(VLOOKUP($A62,$A$2:$AM$12,B$14+1,FALSE),VLOOKUP($A65,$A$2:$AM$12,B$14+1,FALSE))</f>
        <v>1.1217388238265693</v>
      </c>
      <c r="C65" s="9">
        <f t="shared" ref="C65:AM65" ca="1" si="44">MIN(VLOOKUP($A62,$A$2:$AM$12,C$14+1,FALSE),VLOOKUP($A65,$A$2:$AM$12,C$14+1,FALSE))</f>
        <v>1.4662131413013324</v>
      </c>
      <c r="D65" s="9">
        <f t="shared" ca="1" si="44"/>
        <v>2.0802166084236298</v>
      </c>
      <c r="E65" s="9">
        <f t="shared" ca="1" si="44"/>
        <v>1.0637542980363934</v>
      </c>
      <c r="F65" s="9">
        <f t="shared" ca="1" si="44"/>
        <v>1.4474252517199249</v>
      </c>
      <c r="G65" s="9">
        <f t="shared" ca="1" si="44"/>
        <v>1.2307614053897382</v>
      </c>
      <c r="H65" s="9">
        <f t="shared" ca="1" si="44"/>
        <v>0.91475887457743454</v>
      </c>
      <c r="I65" s="9">
        <f t="shared" ca="1" si="44"/>
        <v>1.591274756210981</v>
      </c>
      <c r="J65" s="9">
        <f t="shared" ca="1" si="44"/>
        <v>1.0454460511022361</v>
      </c>
      <c r="K65" s="9">
        <f t="shared" ca="1" si="44"/>
        <v>1.6089168093648778</v>
      </c>
      <c r="L65" s="9">
        <f t="shared" ca="1" si="44"/>
        <v>1.3735246479823586</v>
      </c>
      <c r="M65" s="9">
        <f t="shared" ca="1" si="44"/>
        <v>1.3121054967692307</v>
      </c>
      <c r="N65" s="9">
        <f t="shared" ca="1" si="44"/>
        <v>1.4065943352647097</v>
      </c>
      <c r="O65" s="9">
        <f t="shared" ca="1" si="44"/>
        <v>1.5112621237134283</v>
      </c>
      <c r="P65" s="9">
        <f t="shared" ca="1" si="44"/>
        <v>0.92418979917952415</v>
      </c>
      <c r="Q65" s="9">
        <f t="shared" ca="1" si="44"/>
        <v>1.4872493658746322</v>
      </c>
      <c r="R65" s="9">
        <f t="shared" ca="1" si="44"/>
        <v>1.0885355369673599</v>
      </c>
      <c r="S65" s="9">
        <f t="shared" ca="1" si="44"/>
        <v>1.1480842519669254</v>
      </c>
      <c r="T65" s="9">
        <f t="shared" ca="1" si="44"/>
        <v>1.0652335144883422</v>
      </c>
      <c r="U65" s="9">
        <f t="shared" ca="1" si="44"/>
        <v>1.7776436638151931</v>
      </c>
      <c r="V65" s="9">
        <f t="shared" ca="1" si="44"/>
        <v>1.366491652146538</v>
      </c>
      <c r="W65" s="9">
        <f t="shared" ca="1" si="44"/>
        <v>1.0770434839550005</v>
      </c>
      <c r="X65" s="9">
        <f t="shared" ca="1" si="44"/>
        <v>1.5617157059675384</v>
      </c>
      <c r="Y65" s="9">
        <f t="shared" ca="1" si="44"/>
        <v>1.1899928658597574</v>
      </c>
      <c r="Z65" s="9">
        <f t="shared" ca="1" si="44"/>
        <v>0.98151458219345378</v>
      </c>
      <c r="AA65" s="9">
        <f t="shared" ca="1" si="44"/>
        <v>1.6756839220125299</v>
      </c>
      <c r="AB65" s="9">
        <f t="shared" ca="1" si="44"/>
        <v>0.76855226784562758</v>
      </c>
      <c r="AC65" s="9">
        <f t="shared" ca="1" si="44"/>
        <v>1.6260839502845754</v>
      </c>
      <c r="AD65" s="9">
        <f t="shared" ca="1" si="44"/>
        <v>0.99559668294086923</v>
      </c>
      <c r="AE65" s="9">
        <f t="shared" ca="1" si="44"/>
        <v>0.90912577211408552</v>
      </c>
      <c r="AF65" s="9">
        <f t="shared" ca="1" si="44"/>
        <v>2.1012088218151841</v>
      </c>
      <c r="AG65" s="9">
        <f t="shared" ca="1" si="44"/>
        <v>0.8783516135397329</v>
      </c>
      <c r="AH65" s="9">
        <f t="shared" ca="1" si="44"/>
        <v>2.0518084247637707</v>
      </c>
      <c r="AI65" s="9">
        <f t="shared" ca="1" si="44"/>
        <v>1.326234994903801</v>
      </c>
      <c r="AJ65" s="9">
        <f t="shared" ca="1" si="44"/>
        <v>1.5697534719059925</v>
      </c>
      <c r="AK65" s="9">
        <f t="shared" ca="1" si="44"/>
        <v>1.3925416965480495</v>
      </c>
      <c r="AL65" s="9">
        <f t="shared" ca="1" si="44"/>
        <v>1.3600013916537361</v>
      </c>
      <c r="AM65" s="9">
        <f t="shared" ca="1" si="44"/>
        <v>1.1604474760647123</v>
      </c>
      <c r="AN65" s="9">
        <f ca="1">AVERAGE(OFFSET($A65,0,Fixtures!$D$6,1,3))</f>
        <v>1.3353104256233796</v>
      </c>
      <c r="AO65" s="9">
        <f ca="1">AVERAGE(OFFSET($A65,0,Fixtures!$D$6,1,6))</f>
        <v>1.3770543850129073</v>
      </c>
      <c r="AP65" s="9">
        <f ca="1">AVERAGE(OFFSET($A65,0,Fixtures!$D$6,1,9))</f>
        <v>1.3982914300205802</v>
      </c>
      <c r="AQ65" s="9">
        <f ca="1">AVERAGE(OFFSET($A65,0,Fixtures!$D$6,1,12))</f>
        <v>1.3714529297405182</v>
      </c>
      <c r="AR65" s="9">
        <f ca="1">IF(OR(Fixtures!$D$6&lt;=0,Fixtures!$D$6&gt;39),AVERAGE(A65:AM65),AVERAGE(OFFSET($A65,0,Fixtures!$D$6,1,39-Fixtures!$D$6)))</f>
        <v>1.3745070346249935</v>
      </c>
    </row>
    <row r="66" spans="1:44" x14ac:dyDescent="0.25">
      <c r="A66" s="30" t="s">
        <v>61</v>
      </c>
      <c r="B66" s="9">
        <f ca="1">MIN(VLOOKUP($A62,$A$2:$AM$12,B$14+1,FALSE),VLOOKUP($A66,$A$2:$AM$12,B$14+1,FALSE))</f>
        <v>1.0911678810966055</v>
      </c>
      <c r="C66" s="9">
        <f t="shared" ref="C66:AM66" ca="1" si="45">MIN(VLOOKUP($A62,$A$2:$AM$12,C$14+1,FALSE),VLOOKUP($A66,$A$2:$AM$12,C$14+1,FALSE))</f>
        <v>1.4662131413013324</v>
      </c>
      <c r="D66" s="9">
        <f t="shared" ca="1" si="45"/>
        <v>1.6858597291974842</v>
      </c>
      <c r="E66" s="9">
        <f t="shared" ca="1" si="45"/>
        <v>1.0637542980363934</v>
      </c>
      <c r="F66" s="9">
        <f t="shared" ca="1" si="45"/>
        <v>1.4910430385103886</v>
      </c>
      <c r="G66" s="9">
        <f t="shared" ca="1" si="45"/>
        <v>0.83879116549645671</v>
      </c>
      <c r="H66" s="9">
        <f t="shared" ca="1" si="45"/>
        <v>0.91475887457743454</v>
      </c>
      <c r="I66" s="9">
        <f t="shared" ca="1" si="45"/>
        <v>1.1613105358991214</v>
      </c>
      <c r="J66" s="9">
        <f t="shared" ca="1" si="45"/>
        <v>1.8814124987615697</v>
      </c>
      <c r="K66" s="9">
        <f t="shared" ca="1" si="45"/>
        <v>1.3546582526246609</v>
      </c>
      <c r="L66" s="9">
        <f t="shared" ca="1" si="45"/>
        <v>1.3444489732078122</v>
      </c>
      <c r="M66" s="9">
        <f t="shared" ca="1" si="45"/>
        <v>0.97676938259419743</v>
      </c>
      <c r="N66" s="9">
        <f t="shared" ca="1" si="45"/>
        <v>1.3637382086750651</v>
      </c>
      <c r="O66" s="9">
        <f t="shared" ca="1" si="45"/>
        <v>0.72941752008193028</v>
      </c>
      <c r="P66" s="9">
        <f t="shared" ca="1" si="45"/>
        <v>0.92418979917952415</v>
      </c>
      <c r="Q66" s="9">
        <f t="shared" ca="1" si="45"/>
        <v>1.4872493658746322</v>
      </c>
      <c r="R66" s="9">
        <f t="shared" ca="1" si="45"/>
        <v>0.70472653549163133</v>
      </c>
      <c r="S66" s="9">
        <f t="shared" ca="1" si="45"/>
        <v>1.1480842519669254</v>
      </c>
      <c r="T66" s="9">
        <f t="shared" ca="1" si="45"/>
        <v>1.0652335144883422</v>
      </c>
      <c r="U66" s="9">
        <f t="shared" ca="1" si="45"/>
        <v>1.276895699087395</v>
      </c>
      <c r="V66" s="9">
        <f t="shared" ca="1" si="45"/>
        <v>0.97541301019242677</v>
      </c>
      <c r="W66" s="9">
        <f t="shared" ca="1" si="45"/>
        <v>1.0770434839550005</v>
      </c>
      <c r="X66" s="9">
        <f t="shared" ca="1" si="45"/>
        <v>1.2594579537164228</v>
      </c>
      <c r="Y66" s="9">
        <f t="shared" ca="1" si="45"/>
        <v>1.1899928658597574</v>
      </c>
      <c r="Z66" s="9">
        <f t="shared" ca="1" si="45"/>
        <v>0.98151458219345378</v>
      </c>
      <c r="AA66" s="9">
        <f t="shared" ca="1" si="45"/>
        <v>1.6300162174406083</v>
      </c>
      <c r="AB66" s="9">
        <f t="shared" ca="1" si="45"/>
        <v>0.76855226784562758</v>
      </c>
      <c r="AC66" s="9">
        <f t="shared" ca="1" si="45"/>
        <v>1.0527396394381161</v>
      </c>
      <c r="AD66" s="9">
        <f t="shared" ca="1" si="45"/>
        <v>0.99559668294086923</v>
      </c>
      <c r="AE66" s="9">
        <f t="shared" ca="1" si="45"/>
        <v>1.3805798234657094</v>
      </c>
      <c r="AF66" s="9">
        <f t="shared" ca="1" si="45"/>
        <v>0.91291566035272942</v>
      </c>
      <c r="AG66" s="9">
        <f t="shared" ca="1" si="45"/>
        <v>1.011671339014774</v>
      </c>
      <c r="AH66" s="9">
        <f t="shared" ca="1" si="45"/>
        <v>0.90000303165151074</v>
      </c>
      <c r="AI66" s="9">
        <f t="shared" ca="1" si="45"/>
        <v>1.4591246332579988</v>
      </c>
      <c r="AJ66" s="9">
        <f t="shared" ca="1" si="45"/>
        <v>1.5890650624988103</v>
      </c>
      <c r="AK66" s="9">
        <f t="shared" ca="1" si="45"/>
        <v>1.1285507278098861</v>
      </c>
      <c r="AL66" s="9">
        <f t="shared" ca="1" si="45"/>
        <v>1.2530090250008801</v>
      </c>
      <c r="AM66" s="9">
        <f t="shared" ca="1" si="45"/>
        <v>0.99813624892017727</v>
      </c>
      <c r="AN66" s="9">
        <f ca="1">AVERAGE(OFFSET($A66,0,Fixtures!$D$6,1,3))</f>
        <v>1.096364055586436</v>
      </c>
      <c r="AO66" s="9">
        <f ca="1">AVERAGE(OFFSET($A66,0,Fixtures!$D$6,1,6))</f>
        <v>1.1099818617805985</v>
      </c>
      <c r="AP66" s="9">
        <f ca="1">AVERAGE(OFFSET($A66,0,Fixtures!$D$6,1,9))</f>
        <v>1.1811684428881297</v>
      </c>
      <c r="AQ66" s="9">
        <f ca="1">AVERAGE(OFFSET($A66,0,Fixtures!$D$6,1,12))</f>
        <v>1.1529165126900316</v>
      </c>
      <c r="AR66" s="9">
        <f ca="1">IF(OR(Fixtures!$D$6&lt;=0,Fixtures!$D$6&gt;39),AVERAGE(A66:AM66),AVERAGE(OFFSET($A66,0,Fixtures!$D$6,1,39-Fixtures!$D$6)))</f>
        <v>1.1628652234913344</v>
      </c>
    </row>
    <row r="67" spans="1:44" x14ac:dyDescent="0.25">
      <c r="A67" s="30" t="s">
        <v>2</v>
      </c>
      <c r="B67" s="9">
        <f ca="1">MIN(VLOOKUP($A62,$A$2:$AM$12,B$14+1,FALSE),VLOOKUP($A67,$A$2:$AM$12,B$14+1,FALSE))</f>
        <v>1.2664882065433305</v>
      </c>
      <c r="C67" s="9">
        <f t="shared" ref="C67:AM67" ca="1" si="46">MIN(VLOOKUP($A62,$A$2:$AM$12,C$14+1,FALSE),VLOOKUP($A67,$A$2:$AM$12,C$14+1,FALSE))</f>
        <v>1.4662131413013324</v>
      </c>
      <c r="D67" s="9">
        <f t="shared" ca="1" si="46"/>
        <v>2.0748478533767121</v>
      </c>
      <c r="E67" s="9">
        <f t="shared" ca="1" si="46"/>
        <v>1.0637542980363934</v>
      </c>
      <c r="F67" s="9">
        <f t="shared" ca="1" si="46"/>
        <v>1.7335079580719785</v>
      </c>
      <c r="G67" s="9">
        <f t="shared" ca="1" si="46"/>
        <v>1.2307614053897382</v>
      </c>
      <c r="H67" s="9">
        <f t="shared" ca="1" si="46"/>
        <v>0.91475887457743454</v>
      </c>
      <c r="I67" s="9">
        <f t="shared" ca="1" si="46"/>
        <v>1.591274756210981</v>
      </c>
      <c r="J67" s="9">
        <f t="shared" ca="1" si="46"/>
        <v>1.9890176805562487</v>
      </c>
      <c r="K67" s="9">
        <f t="shared" ca="1" si="46"/>
        <v>1.4731069725413817</v>
      </c>
      <c r="L67" s="9">
        <f t="shared" ca="1" si="46"/>
        <v>1.3735246479823586</v>
      </c>
      <c r="M67" s="9">
        <f t="shared" ca="1" si="46"/>
        <v>1.1061692633202613</v>
      </c>
      <c r="N67" s="9">
        <f t="shared" ca="1" si="46"/>
        <v>1.6369315085734792</v>
      </c>
      <c r="O67" s="9">
        <f t="shared" ca="1" si="46"/>
        <v>1.5112621237134283</v>
      </c>
      <c r="P67" s="9">
        <f t="shared" ca="1" si="46"/>
        <v>0.92418979917952415</v>
      </c>
      <c r="Q67" s="9">
        <f t="shared" ca="1" si="46"/>
        <v>1.4243108211679754</v>
      </c>
      <c r="R67" s="9">
        <f t="shared" ca="1" si="46"/>
        <v>1.0885355369673599</v>
      </c>
      <c r="S67" s="9">
        <f t="shared" ca="1" si="46"/>
        <v>0.95211496324296829</v>
      </c>
      <c r="T67" s="9">
        <f t="shared" ca="1" si="46"/>
        <v>1.0652335144883422</v>
      </c>
      <c r="U67" s="9">
        <f t="shared" ca="1" si="46"/>
        <v>1.5158686318325176</v>
      </c>
      <c r="V67" s="9">
        <f t="shared" ca="1" si="46"/>
        <v>1.366491652146538</v>
      </c>
      <c r="W67" s="9">
        <f t="shared" ca="1" si="46"/>
        <v>1.0770434839550005</v>
      </c>
      <c r="X67" s="9">
        <f t="shared" ca="1" si="46"/>
        <v>1.7682470696064987</v>
      </c>
      <c r="Y67" s="9">
        <f t="shared" ca="1" si="46"/>
        <v>1.1899928658597574</v>
      </c>
      <c r="Z67" s="9">
        <f t="shared" ca="1" si="46"/>
        <v>0.98151458219345378</v>
      </c>
      <c r="AA67" s="9">
        <f t="shared" ca="1" si="46"/>
        <v>1.8919144813795432</v>
      </c>
      <c r="AB67" s="9">
        <f t="shared" ca="1" si="46"/>
        <v>0.76855226784562758</v>
      </c>
      <c r="AC67" s="9">
        <f t="shared" ca="1" si="46"/>
        <v>1.2108765329304541</v>
      </c>
      <c r="AD67" s="9">
        <f t="shared" ca="1" si="46"/>
        <v>0.99559668294086923</v>
      </c>
      <c r="AE67" s="9">
        <f t="shared" ca="1" si="46"/>
        <v>1.1747816988316759</v>
      </c>
      <c r="AF67" s="9">
        <f t="shared" ca="1" si="46"/>
        <v>1.2732149924802472</v>
      </c>
      <c r="AG67" s="9">
        <f t="shared" ca="1" si="46"/>
        <v>1.011671339014774</v>
      </c>
      <c r="AH67" s="9">
        <f t="shared" ca="1" si="46"/>
        <v>1.2749854770434788</v>
      </c>
      <c r="AI67" s="9">
        <f t="shared" ca="1" si="46"/>
        <v>1.4773470555981947</v>
      </c>
      <c r="AJ67" s="9">
        <f t="shared" ca="1" si="46"/>
        <v>1.5890650624988103</v>
      </c>
      <c r="AK67" s="9">
        <f t="shared" ca="1" si="46"/>
        <v>1.3889477365579643</v>
      </c>
      <c r="AL67" s="9">
        <f t="shared" ca="1" si="46"/>
        <v>1.8385448154587454</v>
      </c>
      <c r="AM67" s="9">
        <f t="shared" ca="1" si="46"/>
        <v>1.1604474760647123</v>
      </c>
      <c r="AN67" s="9">
        <f ca="1">AVERAGE(OFFSET($A67,0,Fixtures!$D$6,1,3))</f>
        <v>1.1478644580842641</v>
      </c>
      <c r="AO67" s="9">
        <f ca="1">AVERAGE(OFFSET($A67,0,Fixtures!$D$6,1,6))</f>
        <v>1.2012662076515399</v>
      </c>
      <c r="AP67" s="9">
        <f ca="1">AVERAGE(OFFSET($A67,0,Fixtures!$D$6,1,9))</f>
        <v>1.336017206713862</v>
      </c>
      <c r="AQ67" s="9">
        <f ca="1">AVERAGE(OFFSET($A67,0,Fixtures!$D$6,1,12))</f>
        <v>1.2944777501854396</v>
      </c>
      <c r="AR67" s="9">
        <f ca="1">IF(OR(Fixtures!$D$6&lt;=0,Fixtures!$D$6&gt;39),AVERAGE(A67:AM67),AVERAGE(OFFSET($A67,0,Fixtures!$D$6,1,39-Fixtures!$D$6)))</f>
        <v>1.318460233648947</v>
      </c>
    </row>
    <row r="68" spans="1:44" x14ac:dyDescent="0.25">
      <c r="A68" s="30" t="s">
        <v>113</v>
      </c>
      <c r="B68" s="9">
        <f ca="1">MIN(VLOOKUP($A62,$A$2:$AM$12,B$14+1,FALSE),VLOOKUP($A68,$A$2:$AM$12,B$14+1,FALSE))</f>
        <v>1.2664882065433305</v>
      </c>
      <c r="C68" s="9">
        <f t="shared" ref="C68:AM68" ca="1" si="47">MIN(VLOOKUP($A62,$A$2:$AM$12,C$14+1,FALSE),VLOOKUP($A68,$A$2:$AM$12,C$14+1,FALSE))</f>
        <v>0.90633256978180832</v>
      </c>
      <c r="D68" s="9">
        <f t="shared" ca="1" si="47"/>
        <v>1.742194785415488</v>
      </c>
      <c r="E68" s="9">
        <f t="shared" ca="1" si="47"/>
        <v>1.0637542980363934</v>
      </c>
      <c r="F68" s="9">
        <f t="shared" ca="1" si="47"/>
        <v>1.7335079580719785</v>
      </c>
      <c r="G68" s="9">
        <f t="shared" ca="1" si="47"/>
        <v>1.2307614053897382</v>
      </c>
      <c r="H68" s="9">
        <f t="shared" ca="1" si="47"/>
        <v>0.91475887457743454</v>
      </c>
      <c r="I68" s="9">
        <f t="shared" ca="1" si="47"/>
        <v>1.2544562118830691</v>
      </c>
      <c r="J68" s="9">
        <f t="shared" ca="1" si="47"/>
        <v>1.6280798477090979</v>
      </c>
      <c r="K68" s="9">
        <f t="shared" ca="1" si="47"/>
        <v>1.6089168093648778</v>
      </c>
      <c r="L68" s="9">
        <f t="shared" ca="1" si="47"/>
        <v>1.3735246479823586</v>
      </c>
      <c r="M68" s="9">
        <f t="shared" ca="1" si="47"/>
        <v>1.1740798093608484</v>
      </c>
      <c r="N68" s="9">
        <f t="shared" ca="1" si="47"/>
        <v>1.6369315085734792</v>
      </c>
      <c r="O68" s="9">
        <f t="shared" ca="1" si="47"/>
        <v>1.2701277836522629</v>
      </c>
      <c r="P68" s="9">
        <f t="shared" ca="1" si="47"/>
        <v>0.92418979917952415</v>
      </c>
      <c r="Q68" s="9">
        <f t="shared" ca="1" si="47"/>
        <v>1.1574731749232086</v>
      </c>
      <c r="R68" s="9">
        <f t="shared" ca="1" si="47"/>
        <v>1.0885355369673599</v>
      </c>
      <c r="S68" s="9">
        <f t="shared" ca="1" si="47"/>
        <v>1.1480842519669254</v>
      </c>
      <c r="T68" s="9">
        <f t="shared" ca="1" si="47"/>
        <v>1.0652335144883422</v>
      </c>
      <c r="U68" s="9">
        <f t="shared" ca="1" si="47"/>
        <v>1.3684838196194098</v>
      </c>
      <c r="V68" s="9">
        <f t="shared" ca="1" si="47"/>
        <v>0.93808707651193601</v>
      </c>
      <c r="W68" s="9">
        <f t="shared" ca="1" si="47"/>
        <v>1.0770434839550005</v>
      </c>
      <c r="X68" s="9">
        <f t="shared" ca="1" si="47"/>
        <v>1.089871633590388</v>
      </c>
      <c r="Y68" s="9">
        <f t="shared" ca="1" si="47"/>
        <v>1.1899928658597574</v>
      </c>
      <c r="Z68" s="9">
        <f t="shared" ca="1" si="47"/>
        <v>0.98151458219345378</v>
      </c>
      <c r="AA68" s="9">
        <f t="shared" ca="1" si="47"/>
        <v>1.8919144813795432</v>
      </c>
      <c r="AB68" s="9">
        <f t="shared" ca="1" si="47"/>
        <v>0.76855226784562758</v>
      </c>
      <c r="AC68" s="9">
        <f t="shared" ca="1" si="47"/>
        <v>1.6197598731366318</v>
      </c>
      <c r="AD68" s="9">
        <f t="shared" ca="1" si="47"/>
        <v>0.99559668294086923</v>
      </c>
      <c r="AE68" s="9">
        <f t="shared" ca="1" si="47"/>
        <v>1.3805798234657094</v>
      </c>
      <c r="AF68" s="9">
        <f t="shared" ca="1" si="47"/>
        <v>1.4935347390912008</v>
      </c>
      <c r="AG68" s="9">
        <f t="shared" ca="1" si="47"/>
        <v>1.011671339014774</v>
      </c>
      <c r="AH68" s="9">
        <f t="shared" ca="1" si="47"/>
        <v>1.2836800459700322</v>
      </c>
      <c r="AI68" s="9">
        <f t="shared" ca="1" si="47"/>
        <v>1.4773470555981947</v>
      </c>
      <c r="AJ68" s="9">
        <f t="shared" ca="1" si="47"/>
        <v>1.2562006111962303</v>
      </c>
      <c r="AK68" s="9">
        <f t="shared" ca="1" si="47"/>
        <v>1.3925416965480495</v>
      </c>
      <c r="AL68" s="9">
        <f t="shared" ca="1" si="47"/>
        <v>1.1930362095399278</v>
      </c>
      <c r="AM68" s="9">
        <f t="shared" ca="1" si="47"/>
        <v>1.1604474760647123</v>
      </c>
      <c r="AN68" s="9">
        <f ca="1">AVERAGE(OFFSET($A68,0,Fixtures!$D$6,1,3))</f>
        <v>1.2899037484992597</v>
      </c>
      <c r="AO68" s="9">
        <f ca="1">AVERAGE(OFFSET($A68,0,Fixtures!$D$6,1,6))</f>
        <v>1.2737349476801301</v>
      </c>
      <c r="AP68" s="9">
        <f ca="1">AVERAGE(OFFSET($A68,0,Fixtures!$D$6,1,9))</f>
        <v>1.2760209114849985</v>
      </c>
      <c r="AQ68" s="9">
        <f ca="1">AVERAGE(OFFSET($A68,0,Fixtures!$D$6,1,12))</f>
        <v>1.2673561979674242</v>
      </c>
      <c r="AR68" s="9">
        <f ca="1">IF(OR(Fixtures!$D$6&lt;=0,Fixtures!$D$6&gt;39),AVERAGE(A68:AM68),AVERAGE(OFFSET($A68,0,Fixtures!$D$6,1,39-Fixtures!$D$6)))</f>
        <v>1.2644635679429699</v>
      </c>
    </row>
    <row r="69" spans="1:44" x14ac:dyDescent="0.25">
      <c r="A69" s="30" t="s">
        <v>112</v>
      </c>
      <c r="B69" s="9">
        <f ca="1">MIN(VLOOKUP($A62,$A$2:$AM$12,B$14+1,FALSE),VLOOKUP($A69,$A$2:$AM$12,B$14+1,FALSE))</f>
        <v>1.1196627916364739</v>
      </c>
      <c r="C69" s="9">
        <f t="shared" ref="C69:AM69" ca="1" si="48">MIN(VLOOKUP($A62,$A$2:$AM$12,C$14+1,FALSE),VLOOKUP($A69,$A$2:$AM$12,C$14+1,FALSE))</f>
        <v>0.64514108221621169</v>
      </c>
      <c r="D69" s="9">
        <f t="shared" ca="1" si="48"/>
        <v>1.113940980160667</v>
      </c>
      <c r="E69" s="9">
        <f t="shared" ca="1" si="48"/>
        <v>1.0637542980363934</v>
      </c>
      <c r="F69" s="9">
        <f t="shared" ca="1" si="48"/>
        <v>0.96509503584608747</v>
      </c>
      <c r="G69" s="9">
        <f t="shared" ca="1" si="48"/>
        <v>1.2307614053897382</v>
      </c>
      <c r="H69" s="9">
        <f t="shared" ca="1" si="48"/>
        <v>0.91475887457743454</v>
      </c>
      <c r="I69" s="9">
        <f t="shared" ca="1" si="48"/>
        <v>1.2061727605684707</v>
      </c>
      <c r="J69" s="9">
        <f t="shared" ca="1" si="48"/>
        <v>0.87349205997496049</v>
      </c>
      <c r="K69" s="9">
        <f t="shared" ca="1" si="48"/>
        <v>1.2905382981240487</v>
      </c>
      <c r="L69" s="9">
        <f t="shared" ca="1" si="48"/>
        <v>0.82047465594301161</v>
      </c>
      <c r="M69" s="9">
        <f t="shared" ca="1" si="48"/>
        <v>1.4058907182827765</v>
      </c>
      <c r="N69" s="9">
        <f t="shared" ca="1" si="48"/>
        <v>1.1293639794859041</v>
      </c>
      <c r="O69" s="9">
        <f t="shared" ca="1" si="48"/>
        <v>1.4910765648143882</v>
      </c>
      <c r="P69" s="9">
        <f t="shared" ca="1" si="48"/>
        <v>0.62330287833295428</v>
      </c>
      <c r="Q69" s="9">
        <f t="shared" ca="1" si="48"/>
        <v>1.1082371565807057</v>
      </c>
      <c r="R69" s="9">
        <f t="shared" ca="1" si="48"/>
        <v>0.86271440934491483</v>
      </c>
      <c r="S69" s="9">
        <f t="shared" ca="1" si="48"/>
        <v>1.1480842519669254</v>
      </c>
      <c r="T69" s="9">
        <f t="shared" ca="1" si="48"/>
        <v>0.80743796368633136</v>
      </c>
      <c r="U69" s="9">
        <f t="shared" ca="1" si="48"/>
        <v>1.7776436638151931</v>
      </c>
      <c r="V69" s="9">
        <f t="shared" ca="1" si="48"/>
        <v>1.366491652146538</v>
      </c>
      <c r="W69" s="9">
        <f t="shared" ca="1" si="48"/>
        <v>0.86391406733923914</v>
      </c>
      <c r="X69" s="9">
        <f t="shared" ca="1" si="48"/>
        <v>1.3048461636662991</v>
      </c>
      <c r="Y69" s="9">
        <f t="shared" ca="1" si="48"/>
        <v>1.1899928658597574</v>
      </c>
      <c r="Z69" s="9">
        <f t="shared" ca="1" si="48"/>
        <v>0.96372927096495842</v>
      </c>
      <c r="AA69" s="9">
        <f t="shared" ca="1" si="48"/>
        <v>0.7495263315913584</v>
      </c>
      <c r="AB69" s="9">
        <f t="shared" ca="1" si="48"/>
        <v>0.76855226784562758</v>
      </c>
      <c r="AC69" s="9">
        <f t="shared" ca="1" si="48"/>
        <v>1.2887462164288235</v>
      </c>
      <c r="AD69" s="9">
        <f t="shared" ca="1" si="48"/>
        <v>0.74187776597551347</v>
      </c>
      <c r="AE69" s="9">
        <f t="shared" ca="1" si="48"/>
        <v>0.93110676886774679</v>
      </c>
      <c r="AF69" s="9">
        <f t="shared" ca="1" si="48"/>
        <v>1.6870745866394374</v>
      </c>
      <c r="AG69" s="9">
        <f t="shared" ca="1" si="48"/>
        <v>0.94113345604053622</v>
      </c>
      <c r="AH69" s="9">
        <f t="shared" ca="1" si="48"/>
        <v>1.2256473255444991</v>
      </c>
      <c r="AI69" s="9">
        <f t="shared" ca="1" si="48"/>
        <v>0.99815869214847475</v>
      </c>
      <c r="AJ69" s="9">
        <f t="shared" ca="1" si="48"/>
        <v>1.1981418968840125</v>
      </c>
      <c r="AK69" s="9">
        <f t="shared" ca="1" si="48"/>
        <v>1.3925416965480495</v>
      </c>
      <c r="AL69" s="9">
        <f t="shared" ca="1" si="48"/>
        <v>1.027133452778725</v>
      </c>
      <c r="AM69" s="9">
        <f t="shared" ca="1" si="48"/>
        <v>1.1604474760647123</v>
      </c>
      <c r="AN69" s="9">
        <f ca="1">AVERAGE(OFFSET($A69,0,Fixtures!$D$6,1,3))</f>
        <v>1.1200197071608993</v>
      </c>
      <c r="AO69" s="9">
        <f ca="1">AVERAGE(OFFSET($A69,0,Fixtures!$D$6,1,6))</f>
        <v>1.0874997658693679</v>
      </c>
      <c r="AP69" s="9">
        <f ca="1">AVERAGE(OFFSET($A69,0,Fixtures!$D$6,1,9))</f>
        <v>1.1269795157141107</v>
      </c>
      <c r="AQ69" s="9">
        <f ca="1">AVERAGE(OFFSET($A69,0,Fixtures!$D$6,1,12))</f>
        <v>1.1258985492101645</v>
      </c>
      <c r="AR69" s="9">
        <f ca="1">IF(OR(Fixtures!$D$6&lt;=0,Fixtures!$D$6&gt;39),AVERAGE(A69:AM69),AVERAGE(OFFSET($A69,0,Fixtures!$D$6,1,39-Fixtures!$D$6)))</f>
        <v>1.1303263117491709</v>
      </c>
    </row>
    <row r="70" spans="1:44" x14ac:dyDescent="0.25">
      <c r="A70" s="30" t="s">
        <v>10</v>
      </c>
      <c r="B70" s="9">
        <f ca="1">MIN(VLOOKUP($A62,$A$2:$AM$12,B$14+1,FALSE),VLOOKUP($A70,$A$2:$AM$12,B$14+1,FALSE))</f>
        <v>1.2664882065433305</v>
      </c>
      <c r="C70" s="9">
        <f t="shared" ref="C70:AM70" ca="1" si="49">MIN(VLOOKUP($A62,$A$2:$AM$12,C$14+1,FALSE),VLOOKUP($A70,$A$2:$AM$12,C$14+1,FALSE))</f>
        <v>1.4662131413013324</v>
      </c>
      <c r="D70" s="9">
        <f t="shared" ca="1" si="49"/>
        <v>1.6189357685233383</v>
      </c>
      <c r="E70" s="9">
        <f t="shared" ca="1" si="49"/>
        <v>1.0637542980363934</v>
      </c>
      <c r="F70" s="9">
        <f t="shared" ca="1" si="49"/>
        <v>1.4597677434281771</v>
      </c>
      <c r="G70" s="9">
        <f t="shared" ca="1" si="49"/>
        <v>0.92012710815716947</v>
      </c>
      <c r="H70" s="9">
        <f t="shared" ca="1" si="49"/>
        <v>0.91475887457743454</v>
      </c>
      <c r="I70" s="9">
        <f t="shared" ca="1" si="49"/>
        <v>1.4708527136080436</v>
      </c>
      <c r="J70" s="9">
        <f t="shared" ca="1" si="49"/>
        <v>1.8304626666159505</v>
      </c>
      <c r="K70" s="9">
        <f t="shared" ca="1" si="49"/>
        <v>1.3674867039785461</v>
      </c>
      <c r="L70" s="9">
        <f t="shared" ca="1" si="49"/>
        <v>1.3735246479823586</v>
      </c>
      <c r="M70" s="9">
        <f t="shared" ca="1" si="49"/>
        <v>1.2609207892539278</v>
      </c>
      <c r="N70" s="9">
        <f t="shared" ca="1" si="49"/>
        <v>1.6018440934758629</v>
      </c>
      <c r="O70" s="9">
        <f t="shared" ca="1" si="49"/>
        <v>0.99122009091479313</v>
      </c>
      <c r="P70" s="9">
        <f t="shared" ca="1" si="49"/>
        <v>0.91073764141660052</v>
      </c>
      <c r="Q70" s="9">
        <f t="shared" ca="1" si="49"/>
        <v>1.1430373323974672</v>
      </c>
      <c r="R70" s="9">
        <f t="shared" ca="1" si="49"/>
        <v>1.0605508025174191</v>
      </c>
      <c r="S70" s="9">
        <f t="shared" ca="1" si="49"/>
        <v>1.1480842519669254</v>
      </c>
      <c r="T70" s="9">
        <f t="shared" ca="1" si="49"/>
        <v>1.0652335144883422</v>
      </c>
      <c r="U70" s="9">
        <f t="shared" ca="1" si="49"/>
        <v>0.79198258061549553</v>
      </c>
      <c r="V70" s="9">
        <f t="shared" ca="1" si="49"/>
        <v>1.1553462083953359</v>
      </c>
      <c r="W70" s="9">
        <f t="shared" ca="1" si="49"/>
        <v>1.0770434839550005</v>
      </c>
      <c r="X70" s="9">
        <f t="shared" ca="1" si="49"/>
        <v>1.2253510412883635</v>
      </c>
      <c r="Y70" s="9">
        <f t="shared" ca="1" si="49"/>
        <v>1.1830850895614193</v>
      </c>
      <c r="Z70" s="9">
        <f t="shared" ca="1" si="49"/>
        <v>0.98151458219345378</v>
      </c>
      <c r="AA70" s="9">
        <f t="shared" ca="1" si="49"/>
        <v>1.0072240836239033</v>
      </c>
      <c r="AB70" s="9">
        <f t="shared" ca="1" si="49"/>
        <v>0.76855226784562758</v>
      </c>
      <c r="AC70" s="9">
        <f t="shared" ca="1" si="49"/>
        <v>1.5842795938840459</v>
      </c>
      <c r="AD70" s="9">
        <f t="shared" ca="1" si="49"/>
        <v>0.76517375143962663</v>
      </c>
      <c r="AE70" s="9">
        <f t="shared" ca="1" si="49"/>
        <v>1.3604846248322058</v>
      </c>
      <c r="AF70" s="9">
        <f t="shared" ca="1" si="49"/>
        <v>1.0723088559631808</v>
      </c>
      <c r="AG70" s="9">
        <f t="shared" ca="1" si="49"/>
        <v>1.011671339014774</v>
      </c>
      <c r="AH70" s="9">
        <f t="shared" ca="1" si="49"/>
        <v>1.9802740607053539</v>
      </c>
      <c r="AI70" s="9">
        <f t="shared" ca="1" si="49"/>
        <v>1.4773470555981947</v>
      </c>
      <c r="AJ70" s="9">
        <f t="shared" ca="1" si="49"/>
        <v>1.5890650624988103</v>
      </c>
      <c r="AK70" s="9">
        <f t="shared" ca="1" si="49"/>
        <v>1.0837503904990939</v>
      </c>
      <c r="AL70" s="9">
        <f t="shared" ca="1" si="49"/>
        <v>1.3745108652718212</v>
      </c>
      <c r="AM70" s="9">
        <f t="shared" ca="1" si="49"/>
        <v>0.97719989436101107</v>
      </c>
      <c r="AN70" s="9">
        <f ca="1">AVERAGE(OFFSET($A70,0,Fixtures!$D$6,1,3))</f>
        <v>1.0659890774116711</v>
      </c>
      <c r="AO70" s="9">
        <f ca="1">AVERAGE(OFFSET($A70,0,Fixtures!$D$6,1,6))</f>
        <v>1.2778766145922227</v>
      </c>
      <c r="AP70" s="9">
        <f ca="1">AVERAGE(OFFSET($A70,0,Fixtures!$D$6,1,9))</f>
        <v>1.3016206673136734</v>
      </c>
      <c r="AQ70" s="9">
        <f ca="1">AVERAGE(OFFSET($A70,0,Fixtures!$D$6,1,12))</f>
        <v>1.252970966015664</v>
      </c>
      <c r="AR70" s="9">
        <f ca="1">IF(OR(Fixtures!$D$6&lt;=0,Fixtures!$D$6&gt;39),AVERAGE(A70:AM70),AVERAGE(OFFSET($A70,0,Fixtures!$D$6,1,39-Fixtures!$D$6)))</f>
        <v>1.2691785900184072</v>
      </c>
    </row>
    <row r="71" spans="1:44" x14ac:dyDescent="0.25">
      <c r="A71" s="30" t="s">
        <v>71</v>
      </c>
      <c r="B71" s="9">
        <f ca="1">MIN(VLOOKUP($A62,$A$2:$AM$12,B$14+1,FALSE),VLOOKUP($A71,$A$2:$AM$12,B$14+1,FALSE))</f>
        <v>1.0801982438529367</v>
      </c>
      <c r="C71" s="9">
        <f t="shared" ref="C71:AM71" ca="1" si="50">MIN(VLOOKUP($A62,$A$2:$AM$12,C$14+1,FALSE),VLOOKUP($A71,$A$2:$AM$12,C$14+1,FALSE))</f>
        <v>1.4662131413013324</v>
      </c>
      <c r="D71" s="9">
        <f t="shared" ca="1" si="50"/>
        <v>1.0570746958333819</v>
      </c>
      <c r="E71" s="9">
        <f t="shared" ca="1" si="50"/>
        <v>1.0637542980363934</v>
      </c>
      <c r="F71" s="9">
        <f t="shared" ca="1" si="50"/>
        <v>1.0687942105801234</v>
      </c>
      <c r="G71" s="9">
        <f t="shared" ca="1" si="50"/>
        <v>1.2307614053897382</v>
      </c>
      <c r="H71" s="9">
        <f t="shared" ca="1" si="50"/>
        <v>0.91475887457743454</v>
      </c>
      <c r="I71" s="9">
        <f t="shared" ca="1" si="50"/>
        <v>0.9739969821795621</v>
      </c>
      <c r="J71" s="9">
        <f t="shared" ca="1" si="50"/>
        <v>1.7202307030152473</v>
      </c>
      <c r="K71" s="9">
        <f t="shared" ca="1" si="50"/>
        <v>0.91711126018153588</v>
      </c>
      <c r="L71" s="9">
        <f t="shared" ca="1" si="50"/>
        <v>1.3735246479823586</v>
      </c>
      <c r="M71" s="9">
        <f t="shared" ca="1" si="50"/>
        <v>1.356025442220036</v>
      </c>
      <c r="N71" s="9">
        <f t="shared" ca="1" si="50"/>
        <v>1.0039227628751968</v>
      </c>
      <c r="O71" s="9">
        <f t="shared" ca="1" si="50"/>
        <v>1.5112621237134283</v>
      </c>
      <c r="P71" s="9">
        <f t="shared" ca="1" si="50"/>
        <v>0.92418979917952415</v>
      </c>
      <c r="Q71" s="9">
        <f t="shared" ca="1" si="50"/>
        <v>0.78938674462575931</v>
      </c>
      <c r="R71" s="9">
        <f t="shared" ca="1" si="50"/>
        <v>1.0885355369673599</v>
      </c>
      <c r="S71" s="9">
        <f t="shared" ca="1" si="50"/>
        <v>1.1480842519669254</v>
      </c>
      <c r="T71" s="9">
        <f t="shared" ca="1" si="50"/>
        <v>1.0652335144883422</v>
      </c>
      <c r="U71" s="9">
        <f t="shared" ca="1" si="50"/>
        <v>1.0556068089712545</v>
      </c>
      <c r="V71" s="9">
        <f t="shared" ca="1" si="50"/>
        <v>1.2213347782910573</v>
      </c>
      <c r="W71" s="9">
        <f t="shared" ca="1" si="50"/>
        <v>1.0770434839550005</v>
      </c>
      <c r="X71" s="9">
        <f t="shared" ca="1" si="50"/>
        <v>1.151559396233347</v>
      </c>
      <c r="Y71" s="9">
        <f t="shared" ca="1" si="50"/>
        <v>1.1899928658597574</v>
      </c>
      <c r="Z71" s="9">
        <f t="shared" ca="1" si="50"/>
        <v>0.98151458219345378</v>
      </c>
      <c r="AA71" s="9">
        <f t="shared" ca="1" si="50"/>
        <v>1.6136294753852516</v>
      </c>
      <c r="AB71" s="9">
        <f t="shared" ca="1" si="50"/>
        <v>0.76855226784562758</v>
      </c>
      <c r="AC71" s="9">
        <f t="shared" ca="1" si="50"/>
        <v>1.6243939502377784</v>
      </c>
      <c r="AD71" s="9">
        <f t="shared" ca="1" si="50"/>
        <v>0.99559668294086923</v>
      </c>
      <c r="AE71" s="9">
        <f t="shared" ca="1" si="50"/>
        <v>1.363004571052195</v>
      </c>
      <c r="AF71" s="9">
        <f t="shared" ca="1" si="50"/>
        <v>1.4996870902209731</v>
      </c>
      <c r="AG71" s="9">
        <f t="shared" ca="1" si="50"/>
        <v>1.011671339014774</v>
      </c>
      <c r="AH71" s="9">
        <f t="shared" ca="1" si="50"/>
        <v>2.0518084247637707</v>
      </c>
      <c r="AI71" s="9">
        <f t="shared" ca="1" si="50"/>
        <v>0.90775256875886678</v>
      </c>
      <c r="AJ71" s="9">
        <f t="shared" ca="1" si="50"/>
        <v>0.76266578521536343</v>
      </c>
      <c r="AK71" s="9">
        <f t="shared" ca="1" si="50"/>
        <v>1.3925416965480495</v>
      </c>
      <c r="AL71" s="9">
        <f t="shared" ca="1" si="50"/>
        <v>1.8385448154587454</v>
      </c>
      <c r="AM71" s="9">
        <f t="shared" ca="1" si="50"/>
        <v>1.1604474760647123</v>
      </c>
      <c r="AN71" s="9">
        <f ca="1">AVERAGE(OFFSET($A71,0,Fixtures!$D$6,1,3))</f>
        <v>1.2860961147380123</v>
      </c>
      <c r="AO71" s="9">
        <f ca="1">AVERAGE(OFFSET($A71,0,Fixtures!$D$6,1,6))</f>
        <v>1.3049201127919081</v>
      </c>
      <c r="AP71" s="9">
        <f ca="1">AVERAGE(OFFSET($A71,0,Fixtures!$D$6,1,9))</f>
        <v>1.3136969971081784</v>
      </c>
      <c r="AQ71" s="9">
        <f ca="1">AVERAGE(OFFSET($A71,0,Fixtures!$D$6,1,12))</f>
        <v>1.2978947231306865</v>
      </c>
      <c r="AR71" s="9">
        <f ca="1">IF(OR(Fixtures!$D$6&lt;=0,Fixtures!$D$6&gt;39),AVERAGE(A71:AM71),AVERAGE(OFFSET($A71,0,Fixtures!$D$6,1,39-Fixtures!$D$6)))</f>
        <v>1.2983720450038319</v>
      </c>
    </row>
    <row r="72" spans="1:44" x14ac:dyDescent="0.25">
      <c r="A72" s="30" t="s">
        <v>63</v>
      </c>
      <c r="B72" s="9">
        <f ca="1">MIN(VLOOKUP($A62,$A$2:$AM$12,B$14+1,FALSE),VLOOKUP($A72,$A$2:$AM$12,B$14+1,FALSE))</f>
        <v>1.2664882065433305</v>
      </c>
      <c r="C72" s="9">
        <f t="shared" ref="C72:AM72" ca="1" si="51">MIN(VLOOKUP($A62,$A$2:$AM$12,C$14+1,FALSE),VLOOKUP($A72,$A$2:$AM$12,C$14+1,FALSE))</f>
        <v>1.4662131413013324</v>
      </c>
      <c r="D72" s="9">
        <f t="shared" ca="1" si="51"/>
        <v>1.8391642763692695</v>
      </c>
      <c r="E72" s="9">
        <f t="shared" ca="1" si="51"/>
        <v>1.0637542980363934</v>
      </c>
      <c r="F72" s="9">
        <f t="shared" ca="1" si="51"/>
        <v>1.7335079580719785</v>
      </c>
      <c r="G72" s="9">
        <f t="shared" ca="1" si="51"/>
        <v>1.2307614053897382</v>
      </c>
      <c r="H72" s="9">
        <f t="shared" ca="1" si="51"/>
        <v>0.91475887457743454</v>
      </c>
      <c r="I72" s="9">
        <f t="shared" ca="1" si="51"/>
        <v>0.98370687054071626</v>
      </c>
      <c r="J72" s="9">
        <f t="shared" ca="1" si="51"/>
        <v>1.9890176805562487</v>
      </c>
      <c r="K72" s="9">
        <f t="shared" ca="1" si="51"/>
        <v>1.2137618597968705</v>
      </c>
      <c r="L72" s="9">
        <f t="shared" ca="1" si="51"/>
        <v>0.95040812117812368</v>
      </c>
      <c r="M72" s="9">
        <f t="shared" ca="1" si="51"/>
        <v>1.8688589647030232</v>
      </c>
      <c r="N72" s="9">
        <f t="shared" ca="1" si="51"/>
        <v>1.4350340914927711</v>
      </c>
      <c r="O72" s="9">
        <f t="shared" ca="1" si="51"/>
        <v>1.5112621237134283</v>
      </c>
      <c r="P72" s="9">
        <f t="shared" ca="1" si="51"/>
        <v>0.92418979917952415</v>
      </c>
      <c r="Q72" s="9">
        <f t="shared" ca="1" si="51"/>
        <v>1.3318949365437567</v>
      </c>
      <c r="R72" s="9">
        <f t="shared" ca="1" si="51"/>
        <v>1.0885355369673599</v>
      </c>
      <c r="S72" s="9">
        <f t="shared" ca="1" si="51"/>
        <v>1.1480842519669254</v>
      </c>
      <c r="T72" s="9">
        <f t="shared" ca="1" si="51"/>
        <v>1.0652335144883422</v>
      </c>
      <c r="U72" s="9">
        <f t="shared" ca="1" si="51"/>
        <v>1.6985298654313035</v>
      </c>
      <c r="V72" s="9">
        <f t="shared" ca="1" si="51"/>
        <v>1.1428728108660362</v>
      </c>
      <c r="W72" s="9">
        <f t="shared" ca="1" si="51"/>
        <v>1.0770434839550005</v>
      </c>
      <c r="X72" s="9">
        <f t="shared" ca="1" si="51"/>
        <v>1.5661663197601428</v>
      </c>
      <c r="Y72" s="9">
        <f t="shared" ca="1" si="51"/>
        <v>1.1899928658597574</v>
      </c>
      <c r="Z72" s="9">
        <f t="shared" ca="1" si="51"/>
        <v>0.98151458219345378</v>
      </c>
      <c r="AA72" s="9">
        <f t="shared" ca="1" si="51"/>
        <v>1.8919144813795432</v>
      </c>
      <c r="AB72" s="9">
        <f t="shared" ca="1" si="51"/>
        <v>0.76855226784562758</v>
      </c>
      <c r="AC72" s="9">
        <f t="shared" ca="1" si="51"/>
        <v>1.47157055046816</v>
      </c>
      <c r="AD72" s="9">
        <f t="shared" ca="1" si="51"/>
        <v>0.99559668294086923</v>
      </c>
      <c r="AE72" s="9">
        <f t="shared" ca="1" si="51"/>
        <v>1.3805798234657094</v>
      </c>
      <c r="AF72" s="9">
        <f t="shared" ca="1" si="51"/>
        <v>2.1436929021064852</v>
      </c>
      <c r="AG72" s="9">
        <f t="shared" ca="1" si="51"/>
        <v>1.011671339014774</v>
      </c>
      <c r="AH72" s="9">
        <f t="shared" ca="1" si="51"/>
        <v>1.4197454649697898</v>
      </c>
      <c r="AI72" s="9">
        <f t="shared" ca="1" si="51"/>
        <v>1.2510543482722718</v>
      </c>
      <c r="AJ72" s="9">
        <f t="shared" ca="1" si="51"/>
        <v>1.5890650624988103</v>
      </c>
      <c r="AK72" s="9">
        <f t="shared" ca="1" si="51"/>
        <v>1.231176085833974</v>
      </c>
      <c r="AL72" s="9">
        <f t="shared" ca="1" si="51"/>
        <v>1.8385448154587454</v>
      </c>
      <c r="AM72" s="9">
        <f t="shared" ca="1" si="51"/>
        <v>1.1604474760647123</v>
      </c>
      <c r="AN72" s="9">
        <f ca="1">AVERAGE(OFFSET($A72,0,Fixtures!$D$6,1,3))</f>
        <v>1.5066231361710212</v>
      </c>
      <c r="AO72" s="9">
        <f ca="1">AVERAGE(OFFSET($A72,0,Fixtures!$D$6,1,6))</f>
        <v>1.3670567601283166</v>
      </c>
      <c r="AP72" s="9">
        <f ca="1">AVERAGE(OFFSET($A72,0,Fixtures!$D$6,1,9))</f>
        <v>1.4290140582846032</v>
      </c>
      <c r="AQ72" s="9">
        <f ca="1">AVERAGE(OFFSET($A72,0,Fixtures!$D$6,1,12))</f>
        <v>1.4079378247437899</v>
      </c>
      <c r="AR72" s="9">
        <f ca="1">IF(OR(Fixtures!$D$6&lt;=0,Fixtures!$D$6&gt;39),AVERAGE(A72:AM72),AVERAGE(OFFSET($A72,0,Fixtures!$D$6,1,39-Fixtures!$D$6)))</f>
        <v>1.402157400062614</v>
      </c>
    </row>
    <row r="74" spans="1:44" x14ac:dyDescent="0.25">
      <c r="A74" s="31" t="s">
        <v>2</v>
      </c>
      <c r="B74" s="2">
        <v>1</v>
      </c>
      <c r="C74" s="2">
        <v>2</v>
      </c>
      <c r="D74" s="2">
        <v>3</v>
      </c>
      <c r="E74" s="2">
        <v>4</v>
      </c>
      <c r="F74" s="2">
        <v>5</v>
      </c>
      <c r="G74" s="2">
        <v>6</v>
      </c>
      <c r="H74" s="2">
        <v>7</v>
      </c>
      <c r="I74" s="2">
        <v>8</v>
      </c>
      <c r="J74" s="2">
        <v>9</v>
      </c>
      <c r="K74" s="2">
        <v>10</v>
      </c>
      <c r="L74" s="2">
        <v>11</v>
      </c>
      <c r="M74" s="2">
        <v>12</v>
      </c>
      <c r="N74" s="2">
        <v>13</v>
      </c>
      <c r="O74" s="2">
        <v>14</v>
      </c>
      <c r="P74" s="2">
        <v>15</v>
      </c>
      <c r="Q74" s="2">
        <v>16</v>
      </c>
      <c r="R74" s="2">
        <v>17</v>
      </c>
      <c r="S74" s="2">
        <v>18</v>
      </c>
      <c r="T74" s="2">
        <v>19</v>
      </c>
      <c r="U74" s="2">
        <v>20</v>
      </c>
      <c r="V74" s="2">
        <v>21</v>
      </c>
      <c r="W74" s="2">
        <v>22</v>
      </c>
      <c r="X74" s="2">
        <v>23</v>
      </c>
      <c r="Y74" s="2">
        <v>24</v>
      </c>
      <c r="Z74" s="2">
        <v>25</v>
      </c>
      <c r="AA74" s="2">
        <v>26</v>
      </c>
      <c r="AB74" s="2">
        <v>27</v>
      </c>
      <c r="AC74" s="2">
        <v>28</v>
      </c>
      <c r="AD74" s="2">
        <v>29</v>
      </c>
      <c r="AE74" s="2">
        <v>30</v>
      </c>
      <c r="AF74" s="2">
        <v>31</v>
      </c>
      <c r="AG74" s="2">
        <v>32</v>
      </c>
      <c r="AH74" s="2">
        <v>33</v>
      </c>
      <c r="AI74" s="2">
        <v>34</v>
      </c>
      <c r="AJ74" s="2">
        <v>35</v>
      </c>
      <c r="AK74" s="2">
        <v>36</v>
      </c>
      <c r="AL74" s="2">
        <v>37</v>
      </c>
      <c r="AM74" s="2">
        <v>38</v>
      </c>
      <c r="AN74" s="31" t="s">
        <v>56</v>
      </c>
      <c r="AO74" s="31" t="s">
        <v>57</v>
      </c>
      <c r="AP74" s="31" t="s">
        <v>58</v>
      </c>
      <c r="AQ74" s="31" t="s">
        <v>82</v>
      </c>
      <c r="AR74" s="31" t="s">
        <v>59</v>
      </c>
    </row>
    <row r="75" spans="1:44" x14ac:dyDescent="0.25">
      <c r="A75" s="30" t="s">
        <v>111</v>
      </c>
      <c r="B75" s="9">
        <f t="shared" ref="B75:AM75" ca="1" si="52">MIN(VLOOKUP($A74,$A$2:$AM$12,B$14+1,FALSE),VLOOKUP($A75,$A$2:$AM$12,B$14+1,FALSE))</f>
        <v>1.2891209124663388</v>
      </c>
      <c r="C75" s="9">
        <f t="shared" ca="1" si="52"/>
        <v>1.2536263845061821</v>
      </c>
      <c r="D75" s="9">
        <f t="shared" ca="1" si="52"/>
        <v>1.717940441236381</v>
      </c>
      <c r="E75" s="9">
        <f t="shared" ca="1" si="52"/>
        <v>1.1916366641468086</v>
      </c>
      <c r="F75" s="9">
        <f t="shared" ca="1" si="52"/>
        <v>1.4449465257119023</v>
      </c>
      <c r="G75" s="9">
        <f t="shared" ca="1" si="52"/>
        <v>1.3028758314515998</v>
      </c>
      <c r="H75" s="9">
        <f t="shared" ca="1" si="52"/>
        <v>1.3722915835724991</v>
      </c>
      <c r="I75" s="9">
        <f t="shared" ca="1" si="52"/>
        <v>1.6667429395788884</v>
      </c>
      <c r="J75" s="9">
        <f t="shared" ca="1" si="52"/>
        <v>1.476554784337984</v>
      </c>
      <c r="K75" s="9">
        <f t="shared" ca="1" si="52"/>
        <v>1.4731069725413817</v>
      </c>
      <c r="L75" s="9">
        <f t="shared" ca="1" si="52"/>
        <v>1.9046079348427278</v>
      </c>
      <c r="M75" s="9">
        <f t="shared" ca="1" si="52"/>
        <v>1.1061692633202613</v>
      </c>
      <c r="N75" s="9">
        <f t="shared" ca="1" si="52"/>
        <v>1.0425103173598058</v>
      </c>
      <c r="O75" s="9">
        <f t="shared" ca="1" si="52"/>
        <v>2.3806692352427632</v>
      </c>
      <c r="P75" s="9">
        <f t="shared" ca="1" si="52"/>
        <v>1.7549208093658368</v>
      </c>
      <c r="Q75" s="9">
        <f t="shared" ca="1" si="52"/>
        <v>1.4243108211679754</v>
      </c>
      <c r="R75" s="9">
        <f t="shared" ca="1" si="52"/>
        <v>1.8088402528961107</v>
      </c>
      <c r="S75" s="9">
        <f t="shared" ca="1" si="52"/>
        <v>0.95211496324296829</v>
      </c>
      <c r="T75" s="9">
        <f t="shared" ca="1" si="52"/>
        <v>1.2408337136479186</v>
      </c>
      <c r="U75" s="9">
        <f t="shared" ca="1" si="52"/>
        <v>1.5158686318325176</v>
      </c>
      <c r="V75" s="9">
        <f t="shared" ca="1" si="52"/>
        <v>1.6439813005507242</v>
      </c>
      <c r="W75" s="9">
        <f t="shared" ca="1" si="52"/>
        <v>2.2005672058951506</v>
      </c>
      <c r="X75" s="9">
        <f t="shared" ca="1" si="52"/>
        <v>1.7682470696064987</v>
      </c>
      <c r="Y75" s="9">
        <f t="shared" ca="1" si="52"/>
        <v>1.3504869575162499</v>
      </c>
      <c r="Z75" s="9">
        <f t="shared" ca="1" si="52"/>
        <v>1.0948813234092343</v>
      </c>
      <c r="AA75" s="9">
        <f t="shared" ca="1" si="52"/>
        <v>1.5741004446487521</v>
      </c>
      <c r="AB75" s="9">
        <f t="shared" ca="1" si="52"/>
        <v>1.422295192004928</v>
      </c>
      <c r="AC75" s="9">
        <f t="shared" ca="1" si="52"/>
        <v>1.2108765329304541</v>
      </c>
      <c r="AD75" s="9">
        <f t="shared" ca="1" si="52"/>
        <v>2.1276741896459876</v>
      </c>
      <c r="AE75" s="9">
        <f t="shared" ca="1" si="52"/>
        <v>1.1747816988316759</v>
      </c>
      <c r="AF75" s="9">
        <f t="shared" ca="1" si="52"/>
        <v>1.2732149924802472</v>
      </c>
      <c r="AG75" s="9">
        <f t="shared" ca="1" si="52"/>
        <v>1.6524256896512548</v>
      </c>
      <c r="AH75" s="9">
        <f t="shared" ca="1" si="52"/>
        <v>1.2749854770434788</v>
      </c>
      <c r="AI75" s="9">
        <f t="shared" ca="1" si="52"/>
        <v>1.8889269432182167</v>
      </c>
      <c r="AJ75" s="9">
        <f t="shared" ca="1" si="52"/>
        <v>1.079035983536405</v>
      </c>
      <c r="AK75" s="9">
        <f t="shared" ca="1" si="52"/>
        <v>1.3889477365579643</v>
      </c>
      <c r="AL75" s="9">
        <f t="shared" ca="1" si="52"/>
        <v>1.4609662754827384</v>
      </c>
      <c r="AM75" s="9">
        <f t="shared" ca="1" si="52"/>
        <v>1.9592548224963866</v>
      </c>
      <c r="AN75" s="9">
        <f ca="1">AVERAGE(OFFSET($A75,0,Fixtures!$D$6,1,3))</f>
        <v>1.5252236269859702</v>
      </c>
      <c r="AO75" s="9">
        <f ca="1">AVERAGE(OFFSET($A75,0,Fixtures!$D$6,1,6))</f>
        <v>1.5653348318118103</v>
      </c>
      <c r="AP75" s="9">
        <f ca="1">AVERAGE(OFFSET($A75,0,Fixtures!$D$6,1,9))</f>
        <v>1.4801065540497744</v>
      </c>
      <c r="AQ75" s="9">
        <f ca="1">AVERAGE(OFFSET($A75,0,Fixtures!$D$6,1,12))</f>
        <v>1.5308976889785113</v>
      </c>
      <c r="AR75" s="9">
        <f ca="1">IF(OR(Fixtures!$D$6&lt;=0,Fixtures!$D$6&gt;39),AVERAGE(A75:AM75),AVERAGE(OFFSET($A75,0,Fixtures!$D$6,1,39-Fixtures!$D$6)))</f>
        <v>1.5280213808944356</v>
      </c>
    </row>
    <row r="76" spans="1:44" x14ac:dyDescent="0.25">
      <c r="A76" s="30" t="s">
        <v>121</v>
      </c>
      <c r="B76" s="9">
        <f ca="1">MIN(VLOOKUP($A74,$A$2:$AM$12,B$14+1,FALSE),VLOOKUP($A76,$A$2:$AM$12,B$14+1,FALSE))</f>
        <v>1.2891209124663388</v>
      </c>
      <c r="C76" s="9">
        <f t="shared" ref="C76:AM76" ca="1" si="53">MIN(VLOOKUP($A74,$A$2:$AM$12,C$14+1,FALSE),VLOOKUP($A76,$A$2:$AM$12,C$14+1,FALSE))</f>
        <v>1.0852449536210242</v>
      </c>
      <c r="D76" s="9">
        <f t="shared" ca="1" si="53"/>
        <v>1.2123480297553624</v>
      </c>
      <c r="E76" s="9">
        <f t="shared" ca="1" si="53"/>
        <v>1.1916366641468086</v>
      </c>
      <c r="F76" s="9">
        <f t="shared" ca="1" si="53"/>
        <v>1.0306765610131612</v>
      </c>
      <c r="G76" s="9">
        <f t="shared" ca="1" si="53"/>
        <v>1.1696521221239795</v>
      </c>
      <c r="H76" s="9">
        <f t="shared" ca="1" si="53"/>
        <v>2.2483599242219996</v>
      </c>
      <c r="I76" s="9">
        <f t="shared" ca="1" si="53"/>
        <v>1.1822476013124594</v>
      </c>
      <c r="J76" s="9">
        <f t="shared" ca="1" si="53"/>
        <v>1.6189171825678454</v>
      </c>
      <c r="K76" s="9">
        <f t="shared" ca="1" si="53"/>
        <v>1.2902804092038662</v>
      </c>
      <c r="L76" s="9">
        <f t="shared" ca="1" si="53"/>
        <v>0.9319435024460756</v>
      </c>
      <c r="M76" s="9">
        <f t="shared" ca="1" si="53"/>
        <v>1.1061692633202613</v>
      </c>
      <c r="N76" s="9">
        <f t="shared" ca="1" si="53"/>
        <v>1.3993276334465738</v>
      </c>
      <c r="O76" s="9">
        <f t="shared" ca="1" si="53"/>
        <v>2.3806692352427632</v>
      </c>
      <c r="P76" s="9">
        <f t="shared" ca="1" si="53"/>
        <v>1.6391418636485096</v>
      </c>
      <c r="Q76" s="9">
        <f t="shared" ca="1" si="53"/>
        <v>1.2538824456272313</v>
      </c>
      <c r="R76" s="9">
        <f t="shared" ca="1" si="53"/>
        <v>1.2106323620736876</v>
      </c>
      <c r="S76" s="9">
        <f t="shared" ca="1" si="53"/>
        <v>0.95211496324296829</v>
      </c>
      <c r="T76" s="9">
        <f t="shared" ca="1" si="53"/>
        <v>1.7660735772692298</v>
      </c>
      <c r="U76" s="9">
        <f t="shared" ca="1" si="53"/>
        <v>0.94155159606422889</v>
      </c>
      <c r="V76" s="9">
        <f t="shared" ca="1" si="53"/>
        <v>1.5051004451403465</v>
      </c>
      <c r="W76" s="9">
        <f t="shared" ca="1" si="53"/>
        <v>1.9274559199218251</v>
      </c>
      <c r="X76" s="9">
        <f t="shared" ca="1" si="53"/>
        <v>1.0837379486611196</v>
      </c>
      <c r="Y76" s="9">
        <f t="shared" ca="1" si="53"/>
        <v>1.406515347207058</v>
      </c>
      <c r="Z76" s="9">
        <f t="shared" ca="1" si="53"/>
        <v>1.0948813234092343</v>
      </c>
      <c r="AA76" s="9">
        <f t="shared" ca="1" si="53"/>
        <v>1.0142999270187099</v>
      </c>
      <c r="AB76" s="9">
        <f t="shared" ca="1" si="53"/>
        <v>1.422295192004928</v>
      </c>
      <c r="AC76" s="9">
        <f t="shared" ca="1" si="53"/>
        <v>0.81042331676007173</v>
      </c>
      <c r="AD76" s="9">
        <f t="shared" ca="1" si="53"/>
        <v>1.8730836533443824</v>
      </c>
      <c r="AE76" s="9">
        <f t="shared" ca="1" si="53"/>
        <v>1.09727678475644</v>
      </c>
      <c r="AF76" s="9">
        <f t="shared" ca="1" si="53"/>
        <v>1.2732149924802472</v>
      </c>
      <c r="AG76" s="9">
        <f t="shared" ca="1" si="53"/>
        <v>1.4187019356141082</v>
      </c>
      <c r="AH76" s="9">
        <f t="shared" ca="1" si="53"/>
        <v>1.2749854770434788</v>
      </c>
      <c r="AI76" s="9">
        <f t="shared" ca="1" si="53"/>
        <v>1.6676828460057436</v>
      </c>
      <c r="AJ76" s="9">
        <f t="shared" ca="1" si="53"/>
        <v>1.7800992143427636</v>
      </c>
      <c r="AK76" s="9">
        <f t="shared" ca="1" si="53"/>
        <v>1.3889477365579643</v>
      </c>
      <c r="AL76" s="9">
        <f t="shared" ca="1" si="53"/>
        <v>0.78299026357059764</v>
      </c>
      <c r="AM76" s="9">
        <f t="shared" ca="1" si="53"/>
        <v>1.5396526405258335</v>
      </c>
      <c r="AN76" s="9">
        <f ca="1">AVERAGE(OFFSET($A76,0,Fixtures!$D$6,1,3))</f>
        <v>1.4145251435270232</v>
      </c>
      <c r="AO76" s="9">
        <f ca="1">AVERAGE(OFFSET($A76,0,Fixtures!$D$6,1,6))</f>
        <v>1.4341576148740665</v>
      </c>
      <c r="AP76" s="9">
        <f ca="1">AVERAGE(OFFSET($A76,0,Fixtures!$D$6,1,9))</f>
        <v>1.3952203226350806</v>
      </c>
      <c r="AQ76" s="9">
        <f ca="1">AVERAGE(OFFSET($A76,0,Fixtures!$D$6,1,12))</f>
        <v>1.4121098585535539</v>
      </c>
      <c r="AR76" s="9">
        <f ca="1">IF(OR(Fixtures!$D$6&lt;=0,Fixtures!$D$6&gt;39),AVERAGE(A76:AM76),AVERAGE(OFFSET($A76,0,Fixtures!$D$6,1,39-Fixtures!$D$6)))</f>
        <v>1.409663554424156</v>
      </c>
    </row>
    <row r="77" spans="1:44" x14ac:dyDescent="0.25">
      <c r="A77" s="30" t="s">
        <v>73</v>
      </c>
      <c r="B77" s="9">
        <f ca="1">MIN(VLOOKUP($A74,$A$2:$AM$12,B$14+1,FALSE),VLOOKUP($A77,$A$2:$AM$12,B$14+1,FALSE))</f>
        <v>1.1217388238265693</v>
      </c>
      <c r="C77" s="9">
        <f t="shared" ref="C77:AM77" ca="1" si="54">MIN(VLOOKUP($A74,$A$2:$AM$12,C$14+1,FALSE),VLOOKUP($A77,$A$2:$AM$12,C$14+1,FALSE))</f>
        <v>1.63556345842614</v>
      </c>
      <c r="D77" s="9">
        <f t="shared" ca="1" si="54"/>
        <v>2.0748478533767121</v>
      </c>
      <c r="E77" s="9">
        <f t="shared" ca="1" si="54"/>
        <v>1.1916366641468086</v>
      </c>
      <c r="F77" s="9">
        <f t="shared" ca="1" si="54"/>
        <v>1.4474252517199249</v>
      </c>
      <c r="G77" s="9">
        <f t="shared" ca="1" si="54"/>
        <v>1.3028758314515998</v>
      </c>
      <c r="H77" s="9">
        <f t="shared" ca="1" si="54"/>
        <v>1.2174182751034071</v>
      </c>
      <c r="I77" s="9">
        <f t="shared" ca="1" si="54"/>
        <v>1.6667429395788884</v>
      </c>
      <c r="J77" s="9">
        <f t="shared" ca="1" si="54"/>
        <v>1.0454460511022361</v>
      </c>
      <c r="K77" s="9">
        <f t="shared" ca="1" si="54"/>
        <v>1.4731069725413817</v>
      </c>
      <c r="L77" s="9">
        <f t="shared" ca="1" si="54"/>
        <v>1.5914873942314849</v>
      </c>
      <c r="M77" s="9">
        <f t="shared" ca="1" si="54"/>
        <v>1.1061692633202613</v>
      </c>
      <c r="N77" s="9">
        <f t="shared" ca="1" si="54"/>
        <v>1.4065943352647097</v>
      </c>
      <c r="O77" s="9">
        <f t="shared" ca="1" si="54"/>
        <v>1.9811658565846908</v>
      </c>
      <c r="P77" s="9">
        <f t="shared" ca="1" si="54"/>
        <v>1.3580767706889429</v>
      </c>
      <c r="Q77" s="9">
        <f t="shared" ca="1" si="54"/>
        <v>1.4243108211679754</v>
      </c>
      <c r="R77" s="9">
        <f t="shared" ca="1" si="54"/>
        <v>1.8088402528961107</v>
      </c>
      <c r="S77" s="9">
        <f t="shared" ca="1" si="54"/>
        <v>0.95211496324296829</v>
      </c>
      <c r="T77" s="9">
        <f t="shared" ca="1" si="54"/>
        <v>1.2309154777933065</v>
      </c>
      <c r="U77" s="9">
        <f t="shared" ca="1" si="54"/>
        <v>1.5158686318325176</v>
      </c>
      <c r="V77" s="9">
        <f t="shared" ca="1" si="54"/>
        <v>1.6439813005507242</v>
      </c>
      <c r="W77" s="9">
        <f t="shared" ca="1" si="54"/>
        <v>1.1378327662050023</v>
      </c>
      <c r="X77" s="9">
        <f t="shared" ca="1" si="54"/>
        <v>1.5617157059675384</v>
      </c>
      <c r="Y77" s="9">
        <f t="shared" ca="1" si="54"/>
        <v>1.2440493448425642</v>
      </c>
      <c r="Z77" s="9">
        <f t="shared" ca="1" si="54"/>
        <v>1.0948813234092343</v>
      </c>
      <c r="AA77" s="9">
        <f t="shared" ca="1" si="54"/>
        <v>1.6756839220125299</v>
      </c>
      <c r="AB77" s="9">
        <f t="shared" ca="1" si="54"/>
        <v>1.422295192004928</v>
      </c>
      <c r="AC77" s="9">
        <f t="shared" ca="1" si="54"/>
        <v>1.2108765329304541</v>
      </c>
      <c r="AD77" s="9">
        <f t="shared" ca="1" si="54"/>
        <v>2.1276741896459876</v>
      </c>
      <c r="AE77" s="9">
        <f t="shared" ca="1" si="54"/>
        <v>0.90912577211408552</v>
      </c>
      <c r="AF77" s="9">
        <f t="shared" ca="1" si="54"/>
        <v>1.2732149924802472</v>
      </c>
      <c r="AG77" s="9">
        <f t="shared" ca="1" si="54"/>
        <v>0.8783516135397329</v>
      </c>
      <c r="AH77" s="9">
        <f t="shared" ca="1" si="54"/>
        <v>1.2749854770434788</v>
      </c>
      <c r="AI77" s="9">
        <f t="shared" ca="1" si="54"/>
        <v>1.326234994903801</v>
      </c>
      <c r="AJ77" s="9">
        <f t="shared" ca="1" si="54"/>
        <v>1.5697534719059925</v>
      </c>
      <c r="AK77" s="9">
        <f t="shared" ca="1" si="54"/>
        <v>1.3889477365579643</v>
      </c>
      <c r="AL77" s="9">
        <f t="shared" ca="1" si="54"/>
        <v>1.3600013916537361</v>
      </c>
      <c r="AM77" s="9">
        <f t="shared" ca="1" si="54"/>
        <v>1.9592548224963866</v>
      </c>
      <c r="AN77" s="9">
        <f ca="1">AVERAGE(OFFSET($A77,0,Fixtures!$D$6,1,3))</f>
        <v>1.4366716514134401</v>
      </c>
      <c r="AO77" s="9">
        <f ca="1">AVERAGE(OFFSET($A77,0,Fixtures!$D$6,1,6))</f>
        <v>1.2982645066212222</v>
      </c>
      <c r="AP77" s="9">
        <f ca="1">AVERAGE(OFFSET($A77,0,Fixtures!$D$6,1,9))</f>
        <v>1.3453655155383362</v>
      </c>
      <c r="AQ77" s="9">
        <f ca="1">AVERAGE(OFFSET($A77,0,Fixtures!$D$6,1,12))</f>
        <v>1.4002067183646731</v>
      </c>
      <c r="AR77" s="9">
        <f ca="1">IF(OR(Fixtures!$D$6&lt;=0,Fixtures!$D$6&gt;39),AVERAGE(A77:AM77),AVERAGE(OFFSET($A77,0,Fixtures!$D$6,1,39-Fixtures!$D$6)))</f>
        <v>1.4067544462341413</v>
      </c>
    </row>
    <row r="78" spans="1:44" x14ac:dyDescent="0.25">
      <c r="A78" s="30" t="s">
        <v>61</v>
      </c>
      <c r="B78" s="9">
        <f ca="1">MIN(VLOOKUP($A74,$A$2:$AM$12,B$14+1,FALSE),VLOOKUP($A78,$A$2:$AM$12,B$14+1,FALSE))</f>
        <v>1.0911678810966055</v>
      </c>
      <c r="C78" s="9">
        <f t="shared" ref="C78:AM78" ca="1" si="55">MIN(VLOOKUP($A74,$A$2:$AM$12,C$14+1,FALSE),VLOOKUP($A78,$A$2:$AM$12,C$14+1,FALSE))</f>
        <v>1.4753015720535296</v>
      </c>
      <c r="D78" s="9">
        <f t="shared" ca="1" si="55"/>
        <v>1.6858597291974842</v>
      </c>
      <c r="E78" s="9">
        <f t="shared" ca="1" si="55"/>
        <v>1.1916366641468086</v>
      </c>
      <c r="F78" s="9">
        <f t="shared" ca="1" si="55"/>
        <v>1.4910430385103886</v>
      </c>
      <c r="G78" s="9">
        <f t="shared" ca="1" si="55"/>
        <v>0.83879116549645671</v>
      </c>
      <c r="H78" s="9">
        <f t="shared" ca="1" si="55"/>
        <v>1.4570984473244892</v>
      </c>
      <c r="I78" s="9">
        <f t="shared" ca="1" si="55"/>
        <v>1.1613105358991214</v>
      </c>
      <c r="J78" s="9">
        <f t="shared" ca="1" si="55"/>
        <v>1.8814124987615697</v>
      </c>
      <c r="K78" s="9">
        <f t="shared" ca="1" si="55"/>
        <v>1.3546582526246609</v>
      </c>
      <c r="L78" s="9">
        <f t="shared" ca="1" si="55"/>
        <v>1.3444489732078122</v>
      </c>
      <c r="M78" s="9">
        <f t="shared" ca="1" si="55"/>
        <v>0.97676938259419743</v>
      </c>
      <c r="N78" s="9">
        <f t="shared" ca="1" si="55"/>
        <v>1.3637382086750651</v>
      </c>
      <c r="O78" s="9">
        <f t="shared" ca="1" si="55"/>
        <v>0.72941752008193028</v>
      </c>
      <c r="P78" s="9">
        <f t="shared" ca="1" si="55"/>
        <v>1.7549208093658368</v>
      </c>
      <c r="Q78" s="9">
        <f t="shared" ca="1" si="55"/>
        <v>1.4243108211679754</v>
      </c>
      <c r="R78" s="9">
        <f t="shared" ca="1" si="55"/>
        <v>0.70472653549163133</v>
      </c>
      <c r="S78" s="9">
        <f t="shared" ca="1" si="55"/>
        <v>0.95211496324296829</v>
      </c>
      <c r="T78" s="9">
        <f t="shared" ca="1" si="55"/>
        <v>1.7347972202937494</v>
      </c>
      <c r="U78" s="9">
        <f t="shared" ca="1" si="55"/>
        <v>1.276895699087395</v>
      </c>
      <c r="V78" s="9">
        <f t="shared" ca="1" si="55"/>
        <v>0.97541301019242677</v>
      </c>
      <c r="W78" s="9">
        <f t="shared" ca="1" si="55"/>
        <v>2.0236252909578267</v>
      </c>
      <c r="X78" s="9">
        <f t="shared" ca="1" si="55"/>
        <v>1.2594579537164228</v>
      </c>
      <c r="Y78" s="9">
        <f t="shared" ca="1" si="55"/>
        <v>1.9074614764145037</v>
      </c>
      <c r="Z78" s="9">
        <f t="shared" ca="1" si="55"/>
        <v>0.98759857302756915</v>
      </c>
      <c r="AA78" s="9">
        <f t="shared" ca="1" si="55"/>
        <v>1.6300162174406083</v>
      </c>
      <c r="AB78" s="9">
        <f t="shared" ca="1" si="55"/>
        <v>0.84743888289887115</v>
      </c>
      <c r="AC78" s="9">
        <f t="shared" ca="1" si="55"/>
        <v>1.0527396394381161</v>
      </c>
      <c r="AD78" s="9">
        <f t="shared" ca="1" si="55"/>
        <v>1.0640761385292752</v>
      </c>
      <c r="AE78" s="9">
        <f t="shared" ca="1" si="55"/>
        <v>1.1747816988316759</v>
      </c>
      <c r="AF78" s="9">
        <f t="shared" ca="1" si="55"/>
        <v>0.91291566035272942</v>
      </c>
      <c r="AG78" s="9">
        <f t="shared" ca="1" si="55"/>
        <v>1.0896237028384392</v>
      </c>
      <c r="AH78" s="9">
        <f t="shared" ca="1" si="55"/>
        <v>0.90000303165151074</v>
      </c>
      <c r="AI78" s="9">
        <f t="shared" ca="1" si="55"/>
        <v>1.4591246332579988</v>
      </c>
      <c r="AJ78" s="9">
        <f t="shared" ca="1" si="55"/>
        <v>1.7800992143427636</v>
      </c>
      <c r="AK78" s="9">
        <f t="shared" ca="1" si="55"/>
        <v>1.1285507278098861</v>
      </c>
      <c r="AL78" s="9">
        <f t="shared" ca="1" si="55"/>
        <v>1.2530090250008801</v>
      </c>
      <c r="AM78" s="9">
        <f t="shared" ca="1" si="55"/>
        <v>0.99813624892017727</v>
      </c>
      <c r="AN78" s="9">
        <f ca="1">AVERAGE(OFFSET($A78,0,Fixtures!$D$6,1,3))</f>
        <v>1.0505911659045601</v>
      </c>
      <c r="AO78" s="9">
        <f ca="1">AVERAGE(OFFSET($A78,0,Fixtures!$D$6,1,6))</f>
        <v>1.1000874775769383</v>
      </c>
      <c r="AP78" s="9">
        <f ca="1">AVERAGE(OFFSET($A78,0,Fixtures!$D$6,1,9))</f>
        <v>1.1957982036239065</v>
      </c>
      <c r="AQ78" s="9">
        <f ca="1">AVERAGE(OFFSET($A78,0,Fixtures!$D$6,1,12))</f>
        <v>1.1592498937514029</v>
      </c>
      <c r="AR78" s="9">
        <f ca="1">IF(OR(Fixtures!$D$6&lt;=0,Fixtures!$D$6&gt;39),AVERAGE(A78:AM78),AVERAGE(OFFSET($A78,0,Fixtures!$D$6,1,39-Fixtures!$D$6)))</f>
        <v>1.1760320081535336</v>
      </c>
    </row>
    <row r="79" spans="1:44" x14ac:dyDescent="0.25">
      <c r="A79" s="30" t="s">
        <v>53</v>
      </c>
      <c r="B79" s="9">
        <f ca="1">MIN(VLOOKUP($A74,$A$2:$AM$12,B$14+1,FALSE),VLOOKUP($A79,$A$2:$AM$12,B$14+1,FALSE))</f>
        <v>1.2664882065433305</v>
      </c>
      <c r="C79" s="9">
        <f t="shared" ref="C79:AM79" ca="1" si="56">MIN(VLOOKUP($A74,$A$2:$AM$12,C$14+1,FALSE),VLOOKUP($A79,$A$2:$AM$12,C$14+1,FALSE))</f>
        <v>1.4662131413013324</v>
      </c>
      <c r="D79" s="9">
        <f t="shared" ca="1" si="56"/>
        <v>2.0748478533767121</v>
      </c>
      <c r="E79" s="9">
        <f t="shared" ca="1" si="56"/>
        <v>1.0637542980363934</v>
      </c>
      <c r="F79" s="9">
        <f t="shared" ca="1" si="56"/>
        <v>1.7335079580719785</v>
      </c>
      <c r="G79" s="9">
        <f t="shared" ca="1" si="56"/>
        <v>1.2307614053897382</v>
      </c>
      <c r="H79" s="9">
        <f t="shared" ca="1" si="56"/>
        <v>0.91475887457743454</v>
      </c>
      <c r="I79" s="9">
        <f t="shared" ca="1" si="56"/>
        <v>1.591274756210981</v>
      </c>
      <c r="J79" s="9">
        <f t="shared" ca="1" si="56"/>
        <v>1.9890176805562487</v>
      </c>
      <c r="K79" s="9">
        <f t="shared" ca="1" si="56"/>
        <v>1.4731069725413817</v>
      </c>
      <c r="L79" s="9">
        <f t="shared" ca="1" si="56"/>
        <v>1.3735246479823586</v>
      </c>
      <c r="M79" s="9">
        <f t="shared" ca="1" si="56"/>
        <v>1.1061692633202613</v>
      </c>
      <c r="N79" s="9">
        <f t="shared" ca="1" si="56"/>
        <v>1.6369315085734792</v>
      </c>
      <c r="O79" s="9">
        <f t="shared" ca="1" si="56"/>
        <v>1.5112621237134283</v>
      </c>
      <c r="P79" s="9">
        <f t="shared" ca="1" si="56"/>
        <v>0.92418979917952415</v>
      </c>
      <c r="Q79" s="9">
        <f t="shared" ca="1" si="56"/>
        <v>1.4243108211679754</v>
      </c>
      <c r="R79" s="9">
        <f t="shared" ca="1" si="56"/>
        <v>1.0885355369673599</v>
      </c>
      <c r="S79" s="9">
        <f t="shared" ca="1" si="56"/>
        <v>0.95211496324296829</v>
      </c>
      <c r="T79" s="9">
        <f t="shared" ca="1" si="56"/>
        <v>1.0652335144883422</v>
      </c>
      <c r="U79" s="9">
        <f t="shared" ca="1" si="56"/>
        <v>1.5158686318325176</v>
      </c>
      <c r="V79" s="9">
        <f t="shared" ca="1" si="56"/>
        <v>1.366491652146538</v>
      </c>
      <c r="W79" s="9">
        <f t="shared" ca="1" si="56"/>
        <v>1.0770434839550005</v>
      </c>
      <c r="X79" s="9">
        <f t="shared" ca="1" si="56"/>
        <v>1.7682470696064987</v>
      </c>
      <c r="Y79" s="9">
        <f t="shared" ca="1" si="56"/>
        <v>1.1899928658597574</v>
      </c>
      <c r="Z79" s="9">
        <f t="shared" ca="1" si="56"/>
        <v>0.98151458219345378</v>
      </c>
      <c r="AA79" s="9">
        <f t="shared" ca="1" si="56"/>
        <v>1.8919144813795432</v>
      </c>
      <c r="AB79" s="9">
        <f t="shared" ca="1" si="56"/>
        <v>0.76855226784562758</v>
      </c>
      <c r="AC79" s="9">
        <f t="shared" ca="1" si="56"/>
        <v>1.2108765329304541</v>
      </c>
      <c r="AD79" s="9">
        <f t="shared" ca="1" si="56"/>
        <v>0.99559668294086923</v>
      </c>
      <c r="AE79" s="9">
        <f t="shared" ca="1" si="56"/>
        <v>1.1747816988316759</v>
      </c>
      <c r="AF79" s="9">
        <f t="shared" ca="1" si="56"/>
        <v>1.2732149924802472</v>
      </c>
      <c r="AG79" s="9">
        <f t="shared" ca="1" si="56"/>
        <v>1.011671339014774</v>
      </c>
      <c r="AH79" s="9">
        <f t="shared" ca="1" si="56"/>
        <v>1.2749854770434788</v>
      </c>
      <c r="AI79" s="9">
        <f t="shared" ca="1" si="56"/>
        <v>1.4773470555981947</v>
      </c>
      <c r="AJ79" s="9">
        <f t="shared" ca="1" si="56"/>
        <v>1.5890650624988103</v>
      </c>
      <c r="AK79" s="9">
        <f t="shared" ca="1" si="56"/>
        <v>1.3889477365579643</v>
      </c>
      <c r="AL79" s="9">
        <f t="shared" ca="1" si="56"/>
        <v>1.8385448154587454</v>
      </c>
      <c r="AM79" s="9">
        <f t="shared" ca="1" si="56"/>
        <v>1.1604474760647123</v>
      </c>
      <c r="AN79" s="9">
        <f ca="1">AVERAGE(OFFSET($A79,0,Fixtures!$D$6,1,3))</f>
        <v>1.1478644580842641</v>
      </c>
      <c r="AO79" s="9">
        <f ca="1">AVERAGE(OFFSET($A79,0,Fixtures!$D$6,1,6))</f>
        <v>1.2012662076515399</v>
      </c>
      <c r="AP79" s="9">
        <f ca="1">AVERAGE(OFFSET($A79,0,Fixtures!$D$6,1,9))</f>
        <v>1.336017206713862</v>
      </c>
      <c r="AQ79" s="9">
        <f ca="1">AVERAGE(OFFSET($A79,0,Fixtures!$D$6,1,12))</f>
        <v>1.2944777501854396</v>
      </c>
      <c r="AR79" s="9">
        <f ca="1">IF(OR(Fixtures!$D$6&lt;=0,Fixtures!$D$6&gt;39),AVERAGE(A79:AM79),AVERAGE(OFFSET($A79,0,Fixtures!$D$6,1,39-Fixtures!$D$6)))</f>
        <v>1.318460233648947</v>
      </c>
    </row>
    <row r="80" spans="1:44" x14ac:dyDescent="0.25">
      <c r="A80" s="30" t="s">
        <v>113</v>
      </c>
      <c r="B80" s="9">
        <f ca="1">MIN(VLOOKUP($A74,$A$2:$AM$12,B$14+1,FALSE),VLOOKUP($A80,$A$2:$AM$12,B$14+1,FALSE))</f>
        <v>1.2891209124663388</v>
      </c>
      <c r="C80" s="9">
        <f t="shared" ref="C80:AM80" ca="1" si="57">MIN(VLOOKUP($A74,$A$2:$AM$12,C$14+1,FALSE),VLOOKUP($A80,$A$2:$AM$12,C$14+1,FALSE))</f>
        <v>0.90633256978180832</v>
      </c>
      <c r="D80" s="9">
        <f t="shared" ca="1" si="57"/>
        <v>1.742194785415488</v>
      </c>
      <c r="E80" s="9">
        <f t="shared" ca="1" si="57"/>
        <v>1.1916366641468086</v>
      </c>
      <c r="F80" s="9">
        <f t="shared" ca="1" si="57"/>
        <v>2.3455938928048181</v>
      </c>
      <c r="G80" s="9">
        <f t="shared" ca="1" si="57"/>
        <v>1.3028758314515998</v>
      </c>
      <c r="H80" s="9">
        <f t="shared" ca="1" si="57"/>
        <v>1.401339953801781</v>
      </c>
      <c r="I80" s="9">
        <f t="shared" ca="1" si="57"/>
        <v>1.2544562118830691</v>
      </c>
      <c r="J80" s="9">
        <f t="shared" ca="1" si="57"/>
        <v>1.6280798477090979</v>
      </c>
      <c r="K80" s="9">
        <f t="shared" ca="1" si="57"/>
        <v>1.4731069725413817</v>
      </c>
      <c r="L80" s="9">
        <f t="shared" ca="1" si="57"/>
        <v>1.9046079348427278</v>
      </c>
      <c r="M80" s="9">
        <f t="shared" ca="1" si="57"/>
        <v>1.1061692633202613</v>
      </c>
      <c r="N80" s="9">
        <f t="shared" ca="1" si="57"/>
        <v>1.9019631369149375</v>
      </c>
      <c r="O80" s="9">
        <f t="shared" ca="1" si="57"/>
        <v>1.2701277836522629</v>
      </c>
      <c r="P80" s="9">
        <f t="shared" ca="1" si="57"/>
        <v>1.7549208093658368</v>
      </c>
      <c r="Q80" s="9">
        <f t="shared" ca="1" si="57"/>
        <v>1.1574731749232086</v>
      </c>
      <c r="R80" s="9">
        <f t="shared" ca="1" si="57"/>
        <v>1.8088402528961107</v>
      </c>
      <c r="S80" s="9">
        <f t="shared" ca="1" si="57"/>
        <v>0.95211496324296829</v>
      </c>
      <c r="T80" s="9">
        <f t="shared" ca="1" si="57"/>
        <v>1.873940760961128</v>
      </c>
      <c r="U80" s="9">
        <f t="shared" ca="1" si="57"/>
        <v>1.3684838196194098</v>
      </c>
      <c r="V80" s="9">
        <f t="shared" ca="1" si="57"/>
        <v>0.93808707651193601</v>
      </c>
      <c r="W80" s="9">
        <f t="shared" ca="1" si="57"/>
        <v>2.2005672058951506</v>
      </c>
      <c r="X80" s="9">
        <f t="shared" ca="1" si="57"/>
        <v>1.089871633590388</v>
      </c>
      <c r="Y80" s="9">
        <f t="shared" ca="1" si="57"/>
        <v>2.0442782984438099</v>
      </c>
      <c r="Z80" s="9">
        <f t="shared" ca="1" si="57"/>
        <v>1.0948813234092343</v>
      </c>
      <c r="AA80" s="9">
        <f t="shared" ca="1" si="57"/>
        <v>1.9257238322028025</v>
      </c>
      <c r="AB80" s="9">
        <f t="shared" ca="1" si="57"/>
        <v>1.422295192004928</v>
      </c>
      <c r="AC80" s="9">
        <f t="shared" ca="1" si="57"/>
        <v>1.2108765329304541</v>
      </c>
      <c r="AD80" s="9">
        <f t="shared" ca="1" si="57"/>
        <v>1.7290648662433117</v>
      </c>
      <c r="AE80" s="9">
        <f t="shared" ca="1" si="57"/>
        <v>1.1747816988316759</v>
      </c>
      <c r="AF80" s="9">
        <f t="shared" ca="1" si="57"/>
        <v>1.2732149924802472</v>
      </c>
      <c r="AG80" s="9">
        <f t="shared" ca="1" si="57"/>
        <v>1.6524256896512548</v>
      </c>
      <c r="AH80" s="9">
        <f t="shared" ca="1" si="57"/>
        <v>1.2749854770434788</v>
      </c>
      <c r="AI80" s="9">
        <f t="shared" ca="1" si="57"/>
        <v>1.7538723078106502</v>
      </c>
      <c r="AJ80" s="9">
        <f t="shared" ca="1" si="57"/>
        <v>1.2562006111962303</v>
      </c>
      <c r="AK80" s="9">
        <f t="shared" ca="1" si="57"/>
        <v>1.3889477365579643</v>
      </c>
      <c r="AL80" s="9">
        <f t="shared" ca="1" si="57"/>
        <v>1.1930362095399278</v>
      </c>
      <c r="AM80" s="9">
        <f t="shared" ca="1" si="57"/>
        <v>1.9592548224963866</v>
      </c>
      <c r="AN80" s="9">
        <f ca="1">AVERAGE(OFFSET($A80,0,Fixtures!$D$6,1,3))</f>
        <v>1.3923538525184114</v>
      </c>
      <c r="AO80" s="9">
        <f ca="1">AVERAGE(OFFSET($A80,0,Fixtures!$D$6,1,6))</f>
        <v>1.4763908386767695</v>
      </c>
      <c r="AP80" s="9">
        <f ca="1">AVERAGE(OFFSET($A80,0,Fixtures!$D$6,1,9))</f>
        <v>1.4107255099283043</v>
      </c>
      <c r="AQ80" s="9">
        <f ca="1">AVERAGE(OFFSET($A80,0,Fixtures!$D$6,1,12))</f>
        <v>1.4603774252538591</v>
      </c>
      <c r="AR80" s="9">
        <f ca="1">IF(OR(Fixtures!$D$6&lt;=0,Fixtures!$D$6&gt;39),AVERAGE(A80:AM80),AVERAGE(OFFSET($A80,0,Fixtures!$D$6,1,39-Fixtures!$D$6)))</f>
        <v>1.4655784411851127</v>
      </c>
    </row>
    <row r="81" spans="1:44" x14ac:dyDescent="0.25">
      <c r="A81" s="30" t="s">
        <v>112</v>
      </c>
      <c r="B81" s="9">
        <f ca="1">MIN(VLOOKUP($A74,$A$2:$AM$12,B$14+1,FALSE),VLOOKUP($A81,$A$2:$AM$12,B$14+1,FALSE))</f>
        <v>1.1196627916364739</v>
      </c>
      <c r="C81" s="9">
        <f t="shared" ref="C81:AM81" ca="1" si="58">MIN(VLOOKUP($A74,$A$2:$AM$12,C$14+1,FALSE),VLOOKUP($A81,$A$2:$AM$12,C$14+1,FALSE))</f>
        <v>0.64514108221621169</v>
      </c>
      <c r="D81" s="9">
        <f t="shared" ca="1" si="58"/>
        <v>1.113940980160667</v>
      </c>
      <c r="E81" s="9">
        <f t="shared" ca="1" si="58"/>
        <v>1.1916366641468086</v>
      </c>
      <c r="F81" s="9">
        <f t="shared" ca="1" si="58"/>
        <v>0.96509503584608747</v>
      </c>
      <c r="G81" s="9">
        <f t="shared" ca="1" si="58"/>
        <v>1.3028758314515998</v>
      </c>
      <c r="H81" s="9">
        <f t="shared" ca="1" si="58"/>
        <v>1.3275663394863526</v>
      </c>
      <c r="I81" s="9">
        <f t="shared" ca="1" si="58"/>
        <v>1.2061727605684707</v>
      </c>
      <c r="J81" s="9">
        <f t="shared" ca="1" si="58"/>
        <v>0.87349205997496049</v>
      </c>
      <c r="K81" s="9">
        <f t="shared" ca="1" si="58"/>
        <v>1.2905382981240487</v>
      </c>
      <c r="L81" s="9">
        <f t="shared" ca="1" si="58"/>
        <v>0.82047465594301161</v>
      </c>
      <c r="M81" s="9">
        <f t="shared" ca="1" si="58"/>
        <v>1.1061692633202613</v>
      </c>
      <c r="N81" s="9">
        <f t="shared" ca="1" si="58"/>
        <v>1.1293639794859041</v>
      </c>
      <c r="O81" s="9">
        <f t="shared" ca="1" si="58"/>
        <v>1.4910765648143882</v>
      </c>
      <c r="P81" s="9">
        <f t="shared" ca="1" si="58"/>
        <v>0.62330287833295428</v>
      </c>
      <c r="Q81" s="9">
        <f t="shared" ca="1" si="58"/>
        <v>1.1082371565807057</v>
      </c>
      <c r="R81" s="9">
        <f t="shared" ca="1" si="58"/>
        <v>0.86271440934491483</v>
      </c>
      <c r="S81" s="9">
        <f t="shared" ca="1" si="58"/>
        <v>0.95211496324296829</v>
      </c>
      <c r="T81" s="9">
        <f t="shared" ca="1" si="58"/>
        <v>0.80743796368633136</v>
      </c>
      <c r="U81" s="9">
        <f t="shared" ca="1" si="58"/>
        <v>1.5158686318325176</v>
      </c>
      <c r="V81" s="9">
        <f t="shared" ca="1" si="58"/>
        <v>1.6439813005507242</v>
      </c>
      <c r="W81" s="9">
        <f t="shared" ca="1" si="58"/>
        <v>0.86391406733923914</v>
      </c>
      <c r="X81" s="9">
        <f t="shared" ca="1" si="58"/>
        <v>1.3048461636662991</v>
      </c>
      <c r="Y81" s="9">
        <f t="shared" ca="1" si="58"/>
        <v>1.6131114267883031</v>
      </c>
      <c r="Z81" s="9">
        <f t="shared" ca="1" si="58"/>
        <v>0.96372927096495842</v>
      </c>
      <c r="AA81" s="9">
        <f t="shared" ca="1" si="58"/>
        <v>0.7495263315913584</v>
      </c>
      <c r="AB81" s="9">
        <f t="shared" ca="1" si="58"/>
        <v>0.88281221947515642</v>
      </c>
      <c r="AC81" s="9">
        <f t="shared" ca="1" si="58"/>
        <v>1.2108765329304541</v>
      </c>
      <c r="AD81" s="9">
        <f t="shared" ca="1" si="58"/>
        <v>0.74187776597551347</v>
      </c>
      <c r="AE81" s="9">
        <f t="shared" ca="1" si="58"/>
        <v>0.93110676886774679</v>
      </c>
      <c r="AF81" s="9">
        <f t="shared" ca="1" si="58"/>
        <v>1.2732149924802472</v>
      </c>
      <c r="AG81" s="9">
        <f t="shared" ca="1" si="58"/>
        <v>0.94113345604053622</v>
      </c>
      <c r="AH81" s="9">
        <f t="shared" ca="1" si="58"/>
        <v>1.2256473255444991</v>
      </c>
      <c r="AI81" s="9">
        <f t="shared" ca="1" si="58"/>
        <v>0.99815869214847475</v>
      </c>
      <c r="AJ81" s="9">
        <f t="shared" ca="1" si="58"/>
        <v>1.1981418968840125</v>
      </c>
      <c r="AK81" s="9">
        <f t="shared" ca="1" si="58"/>
        <v>1.3889477365579643</v>
      </c>
      <c r="AL81" s="9">
        <f t="shared" ca="1" si="58"/>
        <v>1.027133452778725</v>
      </c>
      <c r="AM81" s="9">
        <f t="shared" ca="1" si="58"/>
        <v>1.4416851770046495</v>
      </c>
      <c r="AN81" s="9">
        <f ca="1">AVERAGE(OFFSET($A81,0,Fixtures!$D$6,1,3))</f>
        <v>0.98206650910783588</v>
      </c>
      <c r="AO81" s="9">
        <f ca="1">AVERAGE(OFFSET($A81,0,Fixtures!$D$6,1,6))</f>
        <v>1.0185231668428363</v>
      </c>
      <c r="AP81" s="9">
        <f ca="1">AVERAGE(OFFSET($A81,0,Fixtures!$D$6,1,9))</f>
        <v>1.0805957874753023</v>
      </c>
      <c r="AQ81" s="9">
        <f ca="1">AVERAGE(OFFSET($A81,0,Fixtures!$D$6,1,12))</f>
        <v>1.0973030783527535</v>
      </c>
      <c r="AR81" s="9">
        <f ca="1">IF(OR(Fixtures!$D$6&lt;=0,Fixtures!$D$6&gt;39),AVERAGE(A81:AM81),AVERAGE(OFFSET($A81,0,Fixtures!$D$6,1,39-Fixtures!$D$6)))</f>
        <v>1.1167047264282368</v>
      </c>
    </row>
    <row r="82" spans="1:44" x14ac:dyDescent="0.25">
      <c r="A82" s="30" t="s">
        <v>10</v>
      </c>
      <c r="B82" s="9">
        <f ca="1">MIN(VLOOKUP($A74,$A$2:$AM$12,B$14+1,FALSE),VLOOKUP($A82,$A$2:$AM$12,B$14+1,FALSE))</f>
        <v>1.2891209124663388</v>
      </c>
      <c r="C82" s="9">
        <f t="shared" ref="C82:AM82" ca="1" si="59">MIN(VLOOKUP($A74,$A$2:$AM$12,C$14+1,FALSE),VLOOKUP($A82,$A$2:$AM$12,C$14+1,FALSE))</f>
        <v>1.6297356415015911</v>
      </c>
      <c r="D82" s="9">
        <f t="shared" ca="1" si="59"/>
        <v>1.6189357685233383</v>
      </c>
      <c r="E82" s="9">
        <f t="shared" ca="1" si="59"/>
        <v>1.1916366641468086</v>
      </c>
      <c r="F82" s="9">
        <f t="shared" ca="1" si="59"/>
        <v>1.4597677434281771</v>
      </c>
      <c r="G82" s="9">
        <f t="shared" ca="1" si="59"/>
        <v>0.92012710815716947</v>
      </c>
      <c r="H82" s="9">
        <f t="shared" ca="1" si="59"/>
        <v>1.725887545874514</v>
      </c>
      <c r="I82" s="9">
        <f t="shared" ca="1" si="59"/>
        <v>1.4708527136080436</v>
      </c>
      <c r="J82" s="9">
        <f t="shared" ca="1" si="59"/>
        <v>1.8304626666159505</v>
      </c>
      <c r="K82" s="9">
        <f t="shared" ca="1" si="59"/>
        <v>1.3674867039785461</v>
      </c>
      <c r="L82" s="9">
        <f t="shared" ca="1" si="59"/>
        <v>1.9046079348427278</v>
      </c>
      <c r="M82" s="9">
        <f t="shared" ca="1" si="59"/>
        <v>1.1061692633202613</v>
      </c>
      <c r="N82" s="9">
        <f t="shared" ca="1" si="59"/>
        <v>1.6018440934758629</v>
      </c>
      <c r="O82" s="9">
        <f t="shared" ca="1" si="59"/>
        <v>0.99122009091479313</v>
      </c>
      <c r="P82" s="9">
        <f t="shared" ca="1" si="59"/>
        <v>0.91073764141660052</v>
      </c>
      <c r="Q82" s="9">
        <f t="shared" ca="1" si="59"/>
        <v>1.1430373323974672</v>
      </c>
      <c r="R82" s="9">
        <f t="shared" ca="1" si="59"/>
        <v>1.0605508025174191</v>
      </c>
      <c r="S82" s="9">
        <f t="shared" ca="1" si="59"/>
        <v>0.95211496324296829</v>
      </c>
      <c r="T82" s="9">
        <f t="shared" ca="1" si="59"/>
        <v>2.1971997326737442</v>
      </c>
      <c r="U82" s="9">
        <f t="shared" ca="1" si="59"/>
        <v>0.79198258061549553</v>
      </c>
      <c r="V82" s="9">
        <f t="shared" ca="1" si="59"/>
        <v>1.1553462083953359</v>
      </c>
      <c r="W82" s="9">
        <f t="shared" ca="1" si="59"/>
        <v>2.0427887800173345</v>
      </c>
      <c r="X82" s="9">
        <f t="shared" ca="1" si="59"/>
        <v>1.2253510412883635</v>
      </c>
      <c r="Y82" s="9">
        <f t="shared" ca="1" si="59"/>
        <v>1.1830850895614193</v>
      </c>
      <c r="Z82" s="9">
        <f t="shared" ca="1" si="59"/>
        <v>1.0948813234092343</v>
      </c>
      <c r="AA82" s="9">
        <f t="shared" ca="1" si="59"/>
        <v>1.0072240836239033</v>
      </c>
      <c r="AB82" s="9">
        <f t="shared" ca="1" si="59"/>
        <v>1.0590780886252311</v>
      </c>
      <c r="AC82" s="9">
        <f t="shared" ca="1" si="59"/>
        <v>1.2108765329304541</v>
      </c>
      <c r="AD82" s="9">
        <f t="shared" ca="1" si="59"/>
        <v>0.76517375143962663</v>
      </c>
      <c r="AE82" s="9">
        <f t="shared" ca="1" si="59"/>
        <v>1.1747816988316759</v>
      </c>
      <c r="AF82" s="9">
        <f t="shared" ca="1" si="59"/>
        <v>1.0723088559631808</v>
      </c>
      <c r="AG82" s="9">
        <f t="shared" ca="1" si="59"/>
        <v>1.4807114938356789</v>
      </c>
      <c r="AH82" s="9">
        <f t="shared" ca="1" si="59"/>
        <v>1.2749854770434788</v>
      </c>
      <c r="AI82" s="9">
        <f t="shared" ca="1" si="59"/>
        <v>1.8835977222188303</v>
      </c>
      <c r="AJ82" s="9">
        <f t="shared" ca="1" si="59"/>
        <v>1.7800992143427636</v>
      </c>
      <c r="AK82" s="9">
        <f t="shared" ca="1" si="59"/>
        <v>1.0837503904990939</v>
      </c>
      <c r="AL82" s="9">
        <f t="shared" ca="1" si="59"/>
        <v>1.3745108652718212</v>
      </c>
      <c r="AM82" s="9">
        <f t="shared" ca="1" si="59"/>
        <v>0.97719989436101107</v>
      </c>
      <c r="AN82" s="9">
        <f ca="1">AVERAGE(OFFSET($A82,0,Fixtures!$D$6,1,3))</f>
        <v>1.0040881020781611</v>
      </c>
      <c r="AO82" s="9">
        <f ca="1">AVERAGE(OFFSET($A82,0,Fixtures!$D$6,1,6))</f>
        <v>1.2752598332220786</v>
      </c>
      <c r="AP82" s="9">
        <f ca="1">AVERAGE(OFFSET($A82,0,Fixtures!$D$6,1,9))</f>
        <v>1.3211021632717945</v>
      </c>
      <c r="AQ82" s="9">
        <f ca="1">AVERAGE(OFFSET($A82,0,Fixtures!$D$6,1,12))</f>
        <v>1.2622056082589499</v>
      </c>
      <c r="AR82" s="9">
        <f ca="1">IF(OR(Fixtures!$D$6&lt;=0,Fixtures!$D$6&gt;39),AVERAGE(A82:AM82),AVERAGE(OFFSET($A82,0,Fixtures!$D$6,1,39-Fixtures!$D$6)))</f>
        <v>1.286711936380716</v>
      </c>
    </row>
    <row r="83" spans="1:44" x14ac:dyDescent="0.25">
      <c r="A83" s="30" t="s">
        <v>71</v>
      </c>
      <c r="B83" s="9">
        <f ca="1">MIN(VLOOKUP($A74,$A$2:$AM$12,B$14+1,FALSE),VLOOKUP($A83,$A$2:$AM$12,B$14+1,FALSE))</f>
        <v>1.0801982438529367</v>
      </c>
      <c r="C83" s="9">
        <f t="shared" ref="C83:AM83" ca="1" si="60">MIN(VLOOKUP($A74,$A$2:$AM$12,C$14+1,FALSE),VLOOKUP($A83,$A$2:$AM$12,C$14+1,FALSE))</f>
        <v>1.63556345842614</v>
      </c>
      <c r="D83" s="9">
        <f t="shared" ca="1" si="60"/>
        <v>1.0570746958333819</v>
      </c>
      <c r="E83" s="9">
        <f t="shared" ca="1" si="60"/>
        <v>1.1392908643340616</v>
      </c>
      <c r="F83" s="9">
        <f t="shared" ca="1" si="60"/>
        <v>1.0687942105801234</v>
      </c>
      <c r="G83" s="9">
        <f t="shared" ca="1" si="60"/>
        <v>1.3028758314515998</v>
      </c>
      <c r="H83" s="9">
        <f t="shared" ca="1" si="60"/>
        <v>1.8244630638668884</v>
      </c>
      <c r="I83" s="9">
        <f t="shared" ca="1" si="60"/>
        <v>0.9739969821795621</v>
      </c>
      <c r="J83" s="9">
        <f t="shared" ca="1" si="60"/>
        <v>1.7202307030152473</v>
      </c>
      <c r="K83" s="9">
        <f t="shared" ca="1" si="60"/>
        <v>0.91711126018153588</v>
      </c>
      <c r="L83" s="9">
        <f t="shared" ca="1" si="60"/>
        <v>1.4660317838262074</v>
      </c>
      <c r="M83" s="9">
        <f t="shared" ca="1" si="60"/>
        <v>1.1061692633202613</v>
      </c>
      <c r="N83" s="9">
        <f t="shared" ca="1" si="60"/>
        <v>1.0039227628751968</v>
      </c>
      <c r="O83" s="9">
        <f t="shared" ca="1" si="60"/>
        <v>1.7640283653018209</v>
      </c>
      <c r="P83" s="9">
        <f t="shared" ca="1" si="60"/>
        <v>1.7549208093658368</v>
      </c>
      <c r="Q83" s="9">
        <f t="shared" ca="1" si="60"/>
        <v>0.78938674462575931</v>
      </c>
      <c r="R83" s="9">
        <f t="shared" ca="1" si="60"/>
        <v>1.8088402528961107</v>
      </c>
      <c r="S83" s="9">
        <f t="shared" ca="1" si="60"/>
        <v>0.95211496324296829</v>
      </c>
      <c r="T83" s="9">
        <f t="shared" ca="1" si="60"/>
        <v>1.4549831462188521</v>
      </c>
      <c r="U83" s="9">
        <f t="shared" ca="1" si="60"/>
        <v>1.0556068089712545</v>
      </c>
      <c r="V83" s="9">
        <f t="shared" ca="1" si="60"/>
        <v>1.2213347782910573</v>
      </c>
      <c r="W83" s="9">
        <f t="shared" ca="1" si="60"/>
        <v>1.3700057096538996</v>
      </c>
      <c r="X83" s="9">
        <f t="shared" ca="1" si="60"/>
        <v>1.151559396233347</v>
      </c>
      <c r="Y83" s="9">
        <f t="shared" ca="1" si="60"/>
        <v>1.5768941220434789</v>
      </c>
      <c r="Z83" s="9">
        <f t="shared" ca="1" si="60"/>
        <v>1.0948813234092343</v>
      </c>
      <c r="AA83" s="9">
        <f t="shared" ca="1" si="60"/>
        <v>1.6136294753852516</v>
      </c>
      <c r="AB83" s="9">
        <f t="shared" ca="1" si="60"/>
        <v>1.422295192004928</v>
      </c>
      <c r="AC83" s="9">
        <f t="shared" ca="1" si="60"/>
        <v>1.2108765329304541</v>
      </c>
      <c r="AD83" s="9">
        <f t="shared" ca="1" si="60"/>
        <v>1.1792073592557641</v>
      </c>
      <c r="AE83" s="9">
        <f t="shared" ca="1" si="60"/>
        <v>1.1747816988316759</v>
      </c>
      <c r="AF83" s="9">
        <f t="shared" ca="1" si="60"/>
        <v>1.2732149924802472</v>
      </c>
      <c r="AG83" s="9">
        <f t="shared" ca="1" si="60"/>
        <v>1.1808784924747726</v>
      </c>
      <c r="AH83" s="9">
        <f t="shared" ca="1" si="60"/>
        <v>1.2749854770434788</v>
      </c>
      <c r="AI83" s="9">
        <f t="shared" ca="1" si="60"/>
        <v>0.90775256875886678</v>
      </c>
      <c r="AJ83" s="9">
        <f t="shared" ca="1" si="60"/>
        <v>0.76266578521536343</v>
      </c>
      <c r="AK83" s="9">
        <f t="shared" ca="1" si="60"/>
        <v>1.3889477365579643</v>
      </c>
      <c r="AL83" s="9">
        <f t="shared" ca="1" si="60"/>
        <v>1.9462713037733776</v>
      </c>
      <c r="AM83" s="9">
        <f t="shared" ca="1" si="60"/>
        <v>1.5965938207431474</v>
      </c>
      <c r="AN83" s="9">
        <f ca="1">AVERAGE(OFFSET($A83,0,Fixtures!$D$6,1,3))</f>
        <v>1.2090680168558958</v>
      </c>
      <c r="AO83" s="9">
        <f ca="1">AVERAGE(OFFSET($A83,0,Fixtures!$D$6,1,6))</f>
        <v>1.1651367648074675</v>
      </c>
      <c r="AP83" s="9">
        <f ca="1">AVERAGE(OFFSET($A83,0,Fixtures!$D$6,1,9))</f>
        <v>1.2320783793768344</v>
      </c>
      <c r="AQ83" s="9">
        <f ca="1">AVERAGE(OFFSET($A83,0,Fixtures!$D$6,1,12))</f>
        <v>1.2549586680665017</v>
      </c>
      <c r="AR83" s="9">
        <f ca="1">IF(OR(Fixtures!$D$6&lt;=0,Fixtures!$D$6&gt;39),AVERAGE(A83:AM83),AVERAGE(OFFSET($A83,0,Fixtures!$D$6,1,39-Fixtures!$D$6)))</f>
        <v>1.2685299235134657</v>
      </c>
    </row>
    <row r="84" spans="1:44" x14ac:dyDescent="0.25">
      <c r="A84" s="30" t="s">
        <v>63</v>
      </c>
      <c r="B84" s="9">
        <f ca="1">MIN(VLOOKUP($A74,$A$2:$AM$12,B$14+1,FALSE),VLOOKUP($A84,$A$2:$AM$12,B$14+1,FALSE))</f>
        <v>1.2891209124663388</v>
      </c>
      <c r="C84" s="9">
        <f t="shared" ref="C84:AM84" ca="1" si="61">MIN(VLOOKUP($A74,$A$2:$AM$12,C$14+1,FALSE),VLOOKUP($A84,$A$2:$AM$12,C$14+1,FALSE))</f>
        <v>1.63556345842614</v>
      </c>
      <c r="D84" s="9">
        <f t="shared" ca="1" si="61"/>
        <v>1.8391642763692695</v>
      </c>
      <c r="E84" s="9">
        <f t="shared" ca="1" si="61"/>
        <v>1.1312103284207367</v>
      </c>
      <c r="F84" s="9">
        <f t="shared" ca="1" si="61"/>
        <v>1.96507173768778</v>
      </c>
      <c r="G84" s="9">
        <f t="shared" ca="1" si="61"/>
        <v>1.3028758314515998</v>
      </c>
      <c r="H84" s="9">
        <f t="shared" ca="1" si="61"/>
        <v>1.7072544458616095</v>
      </c>
      <c r="I84" s="9">
        <f t="shared" ca="1" si="61"/>
        <v>0.98370687054071626</v>
      </c>
      <c r="J84" s="9">
        <f t="shared" ca="1" si="61"/>
        <v>2.3395817863083614</v>
      </c>
      <c r="K84" s="9">
        <f t="shared" ca="1" si="61"/>
        <v>1.2137618597968705</v>
      </c>
      <c r="L84" s="9">
        <f t="shared" ca="1" si="61"/>
        <v>0.95040812117812368</v>
      </c>
      <c r="M84" s="9">
        <f t="shared" ca="1" si="61"/>
        <v>1.1061692633202613</v>
      </c>
      <c r="N84" s="9">
        <f t="shared" ca="1" si="61"/>
        <v>1.4350340914927711</v>
      </c>
      <c r="O84" s="9">
        <f t="shared" ca="1" si="61"/>
        <v>2.3806692352427632</v>
      </c>
      <c r="P84" s="9">
        <f t="shared" ca="1" si="61"/>
        <v>1.7549208093658368</v>
      </c>
      <c r="Q84" s="9">
        <f t="shared" ca="1" si="61"/>
        <v>1.3318949365437567</v>
      </c>
      <c r="R84" s="9">
        <f t="shared" ca="1" si="61"/>
        <v>1.8088402528961107</v>
      </c>
      <c r="S84" s="9">
        <f t="shared" ca="1" si="61"/>
        <v>0.95211496324296829</v>
      </c>
      <c r="T84" s="9">
        <f t="shared" ca="1" si="61"/>
        <v>1.4694880411781071</v>
      </c>
      <c r="U84" s="9">
        <f t="shared" ca="1" si="61"/>
        <v>1.5158686318325176</v>
      </c>
      <c r="V84" s="9">
        <f t="shared" ca="1" si="61"/>
        <v>1.1428728108660362</v>
      </c>
      <c r="W84" s="9">
        <f t="shared" ca="1" si="61"/>
        <v>1.8131504325360659</v>
      </c>
      <c r="X84" s="9">
        <f t="shared" ca="1" si="61"/>
        <v>1.5661663197601428</v>
      </c>
      <c r="Y84" s="9">
        <f t="shared" ca="1" si="61"/>
        <v>2.2644457339720327</v>
      </c>
      <c r="Z84" s="9">
        <f t="shared" ca="1" si="61"/>
        <v>1.0948813234092343</v>
      </c>
      <c r="AA84" s="9">
        <f t="shared" ca="1" si="61"/>
        <v>1.9257238322028025</v>
      </c>
      <c r="AB84" s="9">
        <f t="shared" ca="1" si="61"/>
        <v>1.422295192004928</v>
      </c>
      <c r="AC84" s="9">
        <f t="shared" ca="1" si="61"/>
        <v>1.2108765329304541</v>
      </c>
      <c r="AD84" s="9">
        <f t="shared" ca="1" si="61"/>
        <v>1.9896208311332666</v>
      </c>
      <c r="AE84" s="9">
        <f t="shared" ca="1" si="61"/>
        <v>1.1747816988316759</v>
      </c>
      <c r="AF84" s="9">
        <f t="shared" ca="1" si="61"/>
        <v>1.2732149924802472</v>
      </c>
      <c r="AG84" s="9">
        <f t="shared" ca="1" si="61"/>
        <v>1.6524256896512548</v>
      </c>
      <c r="AH84" s="9">
        <f t="shared" ca="1" si="61"/>
        <v>1.2749854770434788</v>
      </c>
      <c r="AI84" s="9">
        <f t="shared" ca="1" si="61"/>
        <v>1.2510543482722718</v>
      </c>
      <c r="AJ84" s="9">
        <f t="shared" ca="1" si="61"/>
        <v>1.6898327128260384</v>
      </c>
      <c r="AK84" s="9">
        <f t="shared" ca="1" si="61"/>
        <v>1.231176085833974</v>
      </c>
      <c r="AL84" s="9">
        <f t="shared" ca="1" si="61"/>
        <v>1.9462713037733776</v>
      </c>
      <c r="AM84" s="9">
        <f t="shared" ca="1" si="61"/>
        <v>1.3154612458901669</v>
      </c>
      <c r="AN84" s="9">
        <f ca="1">AVERAGE(OFFSET($A84,0,Fixtures!$D$6,1,3))</f>
        <v>1.4792058408150632</v>
      </c>
      <c r="AO84" s="9">
        <f ca="1">AVERAGE(OFFSET($A84,0,Fixtures!$D$6,1,6))</f>
        <v>1.4360138395686992</v>
      </c>
      <c r="AP84" s="9">
        <f ca="1">AVERAGE(OFFSET($A84,0,Fixtures!$D$6,1,9))</f>
        <v>1.4981514599828429</v>
      </c>
      <c r="AQ84" s="9">
        <f ca="1">AVERAGE(OFFSET($A84,0,Fixtures!$D$6,1,12))</f>
        <v>1.4761703388432927</v>
      </c>
      <c r="AR84" s="9">
        <f ca="1">IF(OR(Fixtures!$D$6&lt;=0,Fixtures!$D$6&gt;39),AVERAGE(A84:AM84),AVERAGE(OFFSET($A84,0,Fixtures!$D$6,1,39-Fixtures!$D$6)))</f>
        <v>1.4798824385735752</v>
      </c>
    </row>
    <row r="86" spans="1:44" x14ac:dyDescent="0.25">
      <c r="A86" s="31" t="s">
        <v>113</v>
      </c>
      <c r="B86" s="2">
        <v>1</v>
      </c>
      <c r="C86" s="2">
        <v>2</v>
      </c>
      <c r="D86" s="2">
        <v>3</v>
      </c>
      <c r="E86" s="2">
        <v>4</v>
      </c>
      <c r="F86" s="2">
        <v>5</v>
      </c>
      <c r="G86" s="2">
        <v>6</v>
      </c>
      <c r="H86" s="2">
        <v>7</v>
      </c>
      <c r="I86" s="2">
        <v>8</v>
      </c>
      <c r="J86" s="2">
        <v>9</v>
      </c>
      <c r="K86" s="2">
        <v>10</v>
      </c>
      <c r="L86" s="2">
        <v>11</v>
      </c>
      <c r="M86" s="2">
        <v>12</v>
      </c>
      <c r="N86" s="2">
        <v>13</v>
      </c>
      <c r="O86" s="2">
        <v>14</v>
      </c>
      <c r="P86" s="2">
        <v>15</v>
      </c>
      <c r="Q86" s="2">
        <v>16</v>
      </c>
      <c r="R86" s="2">
        <v>17</v>
      </c>
      <c r="S86" s="2">
        <v>18</v>
      </c>
      <c r="T86" s="2">
        <v>19</v>
      </c>
      <c r="U86" s="2">
        <v>20</v>
      </c>
      <c r="V86" s="2">
        <v>21</v>
      </c>
      <c r="W86" s="2">
        <v>22</v>
      </c>
      <c r="X86" s="2">
        <v>23</v>
      </c>
      <c r="Y86" s="2">
        <v>24</v>
      </c>
      <c r="Z86" s="2">
        <v>25</v>
      </c>
      <c r="AA86" s="2">
        <v>26</v>
      </c>
      <c r="AB86" s="2">
        <v>27</v>
      </c>
      <c r="AC86" s="2">
        <v>28</v>
      </c>
      <c r="AD86" s="2">
        <v>29</v>
      </c>
      <c r="AE86" s="2">
        <v>30</v>
      </c>
      <c r="AF86" s="2">
        <v>31</v>
      </c>
      <c r="AG86" s="2">
        <v>32</v>
      </c>
      <c r="AH86" s="2">
        <v>33</v>
      </c>
      <c r="AI86" s="2">
        <v>34</v>
      </c>
      <c r="AJ86" s="2">
        <v>35</v>
      </c>
      <c r="AK86" s="2">
        <v>36</v>
      </c>
      <c r="AL86" s="2">
        <v>37</v>
      </c>
      <c r="AM86" s="2">
        <v>38</v>
      </c>
      <c r="AN86" s="31" t="s">
        <v>56</v>
      </c>
      <c r="AO86" s="31" t="s">
        <v>57</v>
      </c>
      <c r="AP86" s="31" t="s">
        <v>58</v>
      </c>
      <c r="AQ86" s="31" t="s">
        <v>82</v>
      </c>
      <c r="AR86" s="31" t="s">
        <v>59</v>
      </c>
    </row>
    <row r="87" spans="1:44" x14ac:dyDescent="0.25">
      <c r="A87" s="30" t="s">
        <v>111</v>
      </c>
      <c r="B87" s="9">
        <f t="shared" ref="B87:AM87" ca="1" si="62">MIN(VLOOKUP($A86,$A$2:$AM$12,B$14+1,FALSE),VLOOKUP($A87,$A$2:$AM$12,B$14+1,FALSE))</f>
        <v>2.351433997561716</v>
      </c>
      <c r="C87" s="9">
        <f t="shared" ca="1" si="62"/>
        <v>0.90633256978180832</v>
      </c>
      <c r="D87" s="9">
        <f t="shared" ca="1" si="62"/>
        <v>1.717940441236381</v>
      </c>
      <c r="E87" s="9">
        <f t="shared" ca="1" si="62"/>
        <v>1.6118932593568522</v>
      </c>
      <c r="F87" s="9">
        <f t="shared" ca="1" si="62"/>
        <v>1.4449465257119023</v>
      </c>
      <c r="G87" s="9">
        <f t="shared" ca="1" si="62"/>
        <v>1.7821898932633493</v>
      </c>
      <c r="H87" s="9">
        <f t="shared" ca="1" si="62"/>
        <v>1.3722915835724991</v>
      </c>
      <c r="I87" s="9">
        <f t="shared" ca="1" si="62"/>
        <v>1.2544562118830691</v>
      </c>
      <c r="J87" s="9">
        <f t="shared" ca="1" si="62"/>
        <v>1.476554784337984</v>
      </c>
      <c r="K87" s="9">
        <f t="shared" ca="1" si="62"/>
        <v>1.6421861559248183</v>
      </c>
      <c r="L87" s="9">
        <f t="shared" ca="1" si="62"/>
        <v>1.9175961180539991</v>
      </c>
      <c r="M87" s="9">
        <f t="shared" ca="1" si="62"/>
        <v>1.1740798093608484</v>
      </c>
      <c r="N87" s="9">
        <f t="shared" ca="1" si="62"/>
        <v>1.0425103173598058</v>
      </c>
      <c r="O87" s="9">
        <f t="shared" ca="1" si="62"/>
        <v>1.2701277836522629</v>
      </c>
      <c r="P87" s="9">
        <f t="shared" ca="1" si="62"/>
        <v>2.0963263233849272</v>
      </c>
      <c r="Q87" s="9">
        <f t="shared" ca="1" si="62"/>
        <v>1.1574731749232086</v>
      </c>
      <c r="R87" s="9">
        <f t="shared" ca="1" si="62"/>
        <v>1.9888593023606753</v>
      </c>
      <c r="S87" s="9">
        <f t="shared" ca="1" si="62"/>
        <v>1.4514031042573252</v>
      </c>
      <c r="T87" s="9">
        <f t="shared" ca="1" si="62"/>
        <v>1.2408337136479186</v>
      </c>
      <c r="U87" s="9">
        <f t="shared" ca="1" si="62"/>
        <v>1.3684838196194098</v>
      </c>
      <c r="V87" s="9">
        <f t="shared" ca="1" si="62"/>
        <v>0.93808707651193601</v>
      </c>
      <c r="W87" s="9">
        <f t="shared" ca="1" si="62"/>
        <v>2.4531422823074442</v>
      </c>
      <c r="X87" s="9">
        <f t="shared" ca="1" si="62"/>
        <v>1.089871633590388</v>
      </c>
      <c r="Y87" s="9">
        <f t="shared" ca="1" si="62"/>
        <v>1.3504869575162499</v>
      </c>
      <c r="Z87" s="9">
        <f t="shared" ca="1" si="62"/>
        <v>1.353904209180232</v>
      </c>
      <c r="AA87" s="9">
        <f t="shared" ca="1" si="62"/>
        <v>1.5741004446487521</v>
      </c>
      <c r="AB87" s="9">
        <f t="shared" ca="1" si="62"/>
        <v>2.1681453779646467</v>
      </c>
      <c r="AC87" s="9">
        <f t="shared" ca="1" si="62"/>
        <v>1.3313851528199561</v>
      </c>
      <c r="AD87" s="9">
        <f t="shared" ca="1" si="62"/>
        <v>1.7290648662433117</v>
      </c>
      <c r="AE87" s="9">
        <f t="shared" ca="1" si="62"/>
        <v>1.4033258859023068</v>
      </c>
      <c r="AF87" s="9">
        <f t="shared" ca="1" si="62"/>
        <v>1.4935347390912008</v>
      </c>
      <c r="AG87" s="9">
        <f t="shared" ca="1" si="62"/>
        <v>1.6694784688147952</v>
      </c>
      <c r="AH87" s="9">
        <f t="shared" ca="1" si="62"/>
        <v>1.2836800459700322</v>
      </c>
      <c r="AI87" s="9">
        <f t="shared" ca="1" si="62"/>
        <v>1.7538723078106502</v>
      </c>
      <c r="AJ87" s="9">
        <f t="shared" ca="1" si="62"/>
        <v>1.079035983536405</v>
      </c>
      <c r="AK87" s="9">
        <f t="shared" ca="1" si="62"/>
        <v>2.5663060912296554</v>
      </c>
      <c r="AL87" s="9">
        <f t="shared" ca="1" si="62"/>
        <v>1.1930362095399278</v>
      </c>
      <c r="AM87" s="9">
        <f t="shared" ca="1" si="62"/>
        <v>2.1585003655696324</v>
      </c>
      <c r="AN87" s="9">
        <f ca="1">AVERAGE(OFFSET($A87,0,Fixtures!$D$6,1,3))</f>
        <v>1.5419751637456065</v>
      </c>
      <c r="AO87" s="9">
        <f ca="1">AVERAGE(OFFSET($A87,0,Fixtures!$D$6,1,6))</f>
        <v>1.5554927189720498</v>
      </c>
      <c r="AP87" s="9">
        <f ca="1">AVERAGE(OFFSET($A87,0,Fixtures!$D$6,1,9))</f>
        <v>1.5745927331264764</v>
      </c>
      <c r="AQ87" s="9">
        <f ca="1">AVERAGE(OFFSET($A87,0,Fixtures!$D$6,1,12))</f>
        <v>1.6189419038687982</v>
      </c>
      <c r="AR87" s="9">
        <f ca="1">IF(OR(Fixtures!$D$6&lt;=0,Fixtures!$D$6&gt;39),AVERAGE(A87:AM87),AVERAGE(OFFSET($A87,0,Fixtures!$D$6,1,39-Fixtures!$D$6)))</f>
        <v>1.6329834963707921</v>
      </c>
    </row>
    <row r="88" spans="1:44" x14ac:dyDescent="0.25">
      <c r="A88" s="30" t="s">
        <v>121</v>
      </c>
      <c r="B88" s="9">
        <f ca="1">MIN(VLOOKUP($A86,$A$2:$AM$12,B$14+1,FALSE),VLOOKUP($A88,$A$2:$AM$12,B$14+1,FALSE))</f>
        <v>1.5151887798674555</v>
      </c>
      <c r="C88" s="9">
        <f t="shared" ref="C88:AM88" ca="1" si="63">MIN(VLOOKUP($A86,$A$2:$AM$12,C$14+1,FALSE),VLOOKUP($A88,$A$2:$AM$12,C$14+1,FALSE))</f>
        <v>0.90633256978180832</v>
      </c>
      <c r="D88" s="9">
        <f t="shared" ca="1" si="63"/>
        <v>1.2123480297553624</v>
      </c>
      <c r="E88" s="9">
        <f t="shared" ca="1" si="63"/>
        <v>1.8765465920338751</v>
      </c>
      <c r="F88" s="9">
        <f t="shared" ca="1" si="63"/>
        <v>1.0306765610131612</v>
      </c>
      <c r="G88" s="9">
        <f t="shared" ca="1" si="63"/>
        <v>1.1696521221239795</v>
      </c>
      <c r="H88" s="9">
        <f t="shared" ca="1" si="63"/>
        <v>1.401339953801781</v>
      </c>
      <c r="I88" s="9">
        <f t="shared" ca="1" si="63"/>
        <v>1.1822476013124594</v>
      </c>
      <c r="J88" s="9">
        <f t="shared" ca="1" si="63"/>
        <v>1.6189171825678454</v>
      </c>
      <c r="K88" s="9">
        <f t="shared" ca="1" si="63"/>
        <v>1.2902804092038662</v>
      </c>
      <c r="L88" s="9">
        <f t="shared" ca="1" si="63"/>
        <v>0.9319435024460756</v>
      </c>
      <c r="M88" s="9">
        <f t="shared" ca="1" si="63"/>
        <v>1.1740798093608484</v>
      </c>
      <c r="N88" s="9">
        <f t="shared" ca="1" si="63"/>
        <v>1.3993276334465738</v>
      </c>
      <c r="O88" s="9">
        <f t="shared" ca="1" si="63"/>
        <v>1.2701277836522629</v>
      </c>
      <c r="P88" s="9">
        <f t="shared" ca="1" si="63"/>
        <v>1.6391418636485096</v>
      </c>
      <c r="Q88" s="9">
        <f t="shared" ca="1" si="63"/>
        <v>1.1574731749232086</v>
      </c>
      <c r="R88" s="9">
        <f t="shared" ca="1" si="63"/>
        <v>1.2106323620736876</v>
      </c>
      <c r="S88" s="9">
        <f t="shared" ca="1" si="63"/>
        <v>0.99995328042464726</v>
      </c>
      <c r="T88" s="9">
        <f t="shared" ca="1" si="63"/>
        <v>1.7660735772692298</v>
      </c>
      <c r="U88" s="9">
        <f t="shared" ca="1" si="63"/>
        <v>0.94155159606422889</v>
      </c>
      <c r="V88" s="9">
        <f t="shared" ca="1" si="63"/>
        <v>0.93808707651193601</v>
      </c>
      <c r="W88" s="9">
        <f t="shared" ca="1" si="63"/>
        <v>1.9274559199218251</v>
      </c>
      <c r="X88" s="9">
        <f t="shared" ca="1" si="63"/>
        <v>1.0837379486611196</v>
      </c>
      <c r="Y88" s="9">
        <f t="shared" ca="1" si="63"/>
        <v>1.406515347207058</v>
      </c>
      <c r="Z88" s="9">
        <f t="shared" ca="1" si="63"/>
        <v>1.353904209180232</v>
      </c>
      <c r="AA88" s="9">
        <f t="shared" ca="1" si="63"/>
        <v>1.0142999270187099</v>
      </c>
      <c r="AB88" s="9">
        <f t="shared" ca="1" si="63"/>
        <v>1.4937573695232385</v>
      </c>
      <c r="AC88" s="9">
        <f t="shared" ca="1" si="63"/>
        <v>0.81042331676007173</v>
      </c>
      <c r="AD88" s="9">
        <f t="shared" ca="1" si="63"/>
        <v>1.7290648662433117</v>
      </c>
      <c r="AE88" s="9">
        <f t="shared" ca="1" si="63"/>
        <v>1.09727678475644</v>
      </c>
      <c r="AF88" s="9">
        <f t="shared" ca="1" si="63"/>
        <v>1.4935347390912008</v>
      </c>
      <c r="AG88" s="9">
        <f t="shared" ca="1" si="63"/>
        <v>1.4187019356141082</v>
      </c>
      <c r="AH88" s="9">
        <f t="shared" ca="1" si="63"/>
        <v>1.2836800459700322</v>
      </c>
      <c r="AI88" s="9">
        <f t="shared" ca="1" si="63"/>
        <v>1.6676828460057436</v>
      </c>
      <c r="AJ88" s="9">
        <f t="shared" ca="1" si="63"/>
        <v>1.2562006111962303</v>
      </c>
      <c r="AK88" s="9">
        <f t="shared" ca="1" si="63"/>
        <v>1.8110384148197389</v>
      </c>
      <c r="AL88" s="9">
        <f t="shared" ca="1" si="63"/>
        <v>0.78299026357059764</v>
      </c>
      <c r="AM88" s="9">
        <f t="shared" ca="1" si="63"/>
        <v>1.5396526405258335</v>
      </c>
      <c r="AN88" s="9">
        <f ca="1">AVERAGE(OFFSET($A88,0,Fixtures!$D$6,1,3))</f>
        <v>1.439958796696984</v>
      </c>
      <c r="AO88" s="9">
        <f ca="1">AVERAGE(OFFSET($A88,0,Fixtures!$D$6,1,6))</f>
        <v>1.4483235362801394</v>
      </c>
      <c r="AP88" s="9">
        <f ca="1">AVERAGE(OFFSET($A88,0,Fixtures!$D$6,1,9))</f>
        <v>1.3933522785852672</v>
      </c>
      <c r="AQ88" s="9">
        <f ca="1">AVERAGE(OFFSET($A88,0,Fixtures!$D$6,1,12))</f>
        <v>1.4140087900641969</v>
      </c>
      <c r="AR88" s="9">
        <f ca="1">IF(OR(Fixtures!$D$6&lt;=0,Fixtures!$D$6&gt;39),AVERAGE(A88:AM88),AVERAGE(OFFSET($A88,0,Fixtures!$D$6,1,39-Fixtures!$D$6)))</f>
        <v>1.4079823147793238</v>
      </c>
    </row>
    <row r="89" spans="1:44" x14ac:dyDescent="0.25">
      <c r="A89" s="30" t="s">
        <v>73</v>
      </c>
      <c r="B89" s="9">
        <f ca="1">MIN(VLOOKUP($A86,$A$2:$AM$12,B$14+1,FALSE),VLOOKUP($A89,$A$2:$AM$12,B$14+1,FALSE))</f>
        <v>1.1217388238265693</v>
      </c>
      <c r="C89" s="9">
        <f t="shared" ref="C89:AM89" ca="1" si="64">MIN(VLOOKUP($A86,$A$2:$AM$12,C$14+1,FALSE),VLOOKUP($A89,$A$2:$AM$12,C$14+1,FALSE))</f>
        <v>0.90633256978180832</v>
      </c>
      <c r="D89" s="9">
        <f t="shared" ca="1" si="64"/>
        <v>1.742194785415488</v>
      </c>
      <c r="E89" s="9">
        <f t="shared" ca="1" si="64"/>
        <v>1.8765465920338751</v>
      </c>
      <c r="F89" s="9">
        <f t="shared" ca="1" si="64"/>
        <v>1.4474252517199249</v>
      </c>
      <c r="G89" s="9">
        <f t="shared" ca="1" si="64"/>
        <v>1.7821898932633493</v>
      </c>
      <c r="H89" s="9">
        <f t="shared" ca="1" si="64"/>
        <v>1.2174182751034071</v>
      </c>
      <c r="I89" s="9">
        <f t="shared" ca="1" si="64"/>
        <v>1.2544562118830691</v>
      </c>
      <c r="J89" s="9">
        <f t="shared" ca="1" si="64"/>
        <v>1.0454460511022361</v>
      </c>
      <c r="K89" s="9">
        <f t="shared" ca="1" si="64"/>
        <v>1.6421861559248183</v>
      </c>
      <c r="L89" s="9">
        <f t="shared" ca="1" si="64"/>
        <v>1.5914873942314849</v>
      </c>
      <c r="M89" s="9">
        <f t="shared" ca="1" si="64"/>
        <v>1.1740798093608484</v>
      </c>
      <c r="N89" s="9">
        <f t="shared" ca="1" si="64"/>
        <v>1.4065943352647097</v>
      </c>
      <c r="O89" s="9">
        <f t="shared" ca="1" si="64"/>
        <v>1.2701277836522629</v>
      </c>
      <c r="P89" s="9">
        <f t="shared" ca="1" si="64"/>
        <v>1.3580767706889429</v>
      </c>
      <c r="Q89" s="9">
        <f t="shared" ca="1" si="64"/>
        <v>1.1574731749232086</v>
      </c>
      <c r="R89" s="9">
        <f t="shared" ca="1" si="64"/>
        <v>2.4196412919695369</v>
      </c>
      <c r="S89" s="9">
        <f t="shared" ca="1" si="64"/>
        <v>1.1562039306531779</v>
      </c>
      <c r="T89" s="9">
        <f t="shared" ca="1" si="64"/>
        <v>1.2309154777933065</v>
      </c>
      <c r="U89" s="9">
        <f t="shared" ca="1" si="64"/>
        <v>1.3684838196194098</v>
      </c>
      <c r="V89" s="9">
        <f t="shared" ca="1" si="64"/>
        <v>0.93808707651193601</v>
      </c>
      <c r="W89" s="9">
        <f t="shared" ca="1" si="64"/>
        <v>1.1378327662050023</v>
      </c>
      <c r="X89" s="9">
        <f t="shared" ca="1" si="64"/>
        <v>1.089871633590388</v>
      </c>
      <c r="Y89" s="9">
        <f t="shared" ca="1" si="64"/>
        <v>1.2440493448425642</v>
      </c>
      <c r="Z89" s="9">
        <f t="shared" ca="1" si="64"/>
        <v>1.2157277301506404</v>
      </c>
      <c r="AA89" s="9">
        <f t="shared" ca="1" si="64"/>
        <v>1.6756839220125299</v>
      </c>
      <c r="AB89" s="9">
        <f t="shared" ca="1" si="64"/>
        <v>1.7271688346794392</v>
      </c>
      <c r="AC89" s="9">
        <f t="shared" ca="1" si="64"/>
        <v>1.6197598731366318</v>
      </c>
      <c r="AD89" s="9">
        <f t="shared" ca="1" si="64"/>
        <v>1.7290648662433117</v>
      </c>
      <c r="AE89" s="9">
        <f t="shared" ca="1" si="64"/>
        <v>0.90912577211408552</v>
      </c>
      <c r="AF89" s="9">
        <f t="shared" ca="1" si="64"/>
        <v>1.4935347390912008</v>
      </c>
      <c r="AG89" s="9">
        <f t="shared" ca="1" si="64"/>
        <v>0.8783516135397329</v>
      </c>
      <c r="AH89" s="9">
        <f t="shared" ca="1" si="64"/>
        <v>1.2836800459700322</v>
      </c>
      <c r="AI89" s="9">
        <f t="shared" ca="1" si="64"/>
        <v>1.326234994903801</v>
      </c>
      <c r="AJ89" s="9">
        <f t="shared" ca="1" si="64"/>
        <v>1.2562006111962303</v>
      </c>
      <c r="AK89" s="9">
        <f t="shared" ca="1" si="64"/>
        <v>2.6025378893243709</v>
      </c>
      <c r="AL89" s="9">
        <f t="shared" ca="1" si="64"/>
        <v>1.1930362095399278</v>
      </c>
      <c r="AM89" s="9">
        <f t="shared" ca="1" si="64"/>
        <v>2.1622031538038389</v>
      </c>
      <c r="AN89" s="9">
        <f ca="1">AVERAGE(OFFSET($A89,0,Fixtures!$D$6,1,3))</f>
        <v>1.3772417924828659</v>
      </c>
      <c r="AO89" s="9">
        <f ca="1">AVERAGE(OFFSET($A89,0,Fixtures!$D$6,1,6))</f>
        <v>1.2699986719770273</v>
      </c>
      <c r="AP89" s="9">
        <f ca="1">AVERAGE(OFFSET($A89,0,Fixtures!$D$6,1,9))</f>
        <v>1.4079740824358549</v>
      </c>
      <c r="AQ89" s="9">
        <f ca="1">AVERAGE(OFFSET($A89,0,Fixtures!$D$6,1,12))</f>
        <v>1.4567675300155356</v>
      </c>
      <c r="AR89" s="9">
        <f ca="1">IF(OR(Fixtures!$D$6&lt;=0,Fixtures!$D$6&gt;39),AVERAGE(A89:AM89),AVERAGE(OFFSET($A89,0,Fixtures!$D$6,1,39-Fixtures!$D$6)))</f>
        <v>1.4833969895726533</v>
      </c>
    </row>
    <row r="90" spans="1:44" x14ac:dyDescent="0.25">
      <c r="A90" s="30" t="s">
        <v>61</v>
      </c>
      <c r="B90" s="9">
        <f ca="1">MIN(VLOOKUP($A86,$A$2:$AM$12,B$14+1,FALSE),VLOOKUP($A90,$A$2:$AM$12,B$14+1,FALSE))</f>
        <v>1.0911678810966055</v>
      </c>
      <c r="C90" s="9">
        <f t="shared" ref="C90:AM90" ca="1" si="65">MIN(VLOOKUP($A86,$A$2:$AM$12,C$14+1,FALSE),VLOOKUP($A90,$A$2:$AM$12,C$14+1,FALSE))</f>
        <v>0.90633256978180832</v>
      </c>
      <c r="D90" s="9">
        <f t="shared" ca="1" si="65"/>
        <v>1.6858597291974842</v>
      </c>
      <c r="E90" s="9">
        <f t="shared" ca="1" si="65"/>
        <v>1.5009897428417831</v>
      </c>
      <c r="F90" s="9">
        <f t="shared" ca="1" si="65"/>
        <v>1.4910430385103886</v>
      </c>
      <c r="G90" s="9">
        <f t="shared" ca="1" si="65"/>
        <v>0.83879116549645671</v>
      </c>
      <c r="H90" s="9">
        <f t="shared" ca="1" si="65"/>
        <v>1.401339953801781</v>
      </c>
      <c r="I90" s="9">
        <f t="shared" ca="1" si="65"/>
        <v>1.1613105358991214</v>
      </c>
      <c r="J90" s="9">
        <f t="shared" ca="1" si="65"/>
        <v>1.6280798477090979</v>
      </c>
      <c r="K90" s="9">
        <f t="shared" ca="1" si="65"/>
        <v>1.3546582526246609</v>
      </c>
      <c r="L90" s="9">
        <f t="shared" ca="1" si="65"/>
        <v>1.3444489732078122</v>
      </c>
      <c r="M90" s="9">
        <f t="shared" ca="1" si="65"/>
        <v>0.97676938259419743</v>
      </c>
      <c r="N90" s="9">
        <f t="shared" ca="1" si="65"/>
        <v>1.3637382086750651</v>
      </c>
      <c r="O90" s="9">
        <f t="shared" ca="1" si="65"/>
        <v>0.72941752008193028</v>
      </c>
      <c r="P90" s="9">
        <f t="shared" ca="1" si="65"/>
        <v>1.8238363188742235</v>
      </c>
      <c r="Q90" s="9">
        <f t="shared" ca="1" si="65"/>
        <v>1.1574731749232086</v>
      </c>
      <c r="R90" s="9">
        <f t="shared" ca="1" si="65"/>
        <v>0.70472653549163133</v>
      </c>
      <c r="S90" s="9">
        <f t="shared" ca="1" si="65"/>
        <v>1.2659272201328815</v>
      </c>
      <c r="T90" s="9">
        <f t="shared" ca="1" si="65"/>
        <v>1.7347972202937494</v>
      </c>
      <c r="U90" s="9">
        <f t="shared" ca="1" si="65"/>
        <v>1.276895699087395</v>
      </c>
      <c r="V90" s="9">
        <f t="shared" ca="1" si="65"/>
        <v>0.93808707651193601</v>
      </c>
      <c r="W90" s="9">
        <f t="shared" ca="1" si="65"/>
        <v>2.0236252909578267</v>
      </c>
      <c r="X90" s="9">
        <f t="shared" ca="1" si="65"/>
        <v>1.089871633590388</v>
      </c>
      <c r="Y90" s="9">
        <f t="shared" ca="1" si="65"/>
        <v>1.9074614764145037</v>
      </c>
      <c r="Z90" s="9">
        <f t="shared" ca="1" si="65"/>
        <v>0.98759857302756915</v>
      </c>
      <c r="AA90" s="9">
        <f t="shared" ca="1" si="65"/>
        <v>1.6300162174406083</v>
      </c>
      <c r="AB90" s="9">
        <f t="shared" ca="1" si="65"/>
        <v>0.84743888289887115</v>
      </c>
      <c r="AC90" s="9">
        <f t="shared" ca="1" si="65"/>
        <v>1.0527396394381161</v>
      </c>
      <c r="AD90" s="9">
        <f t="shared" ca="1" si="65"/>
        <v>1.0640761385292752</v>
      </c>
      <c r="AE90" s="9">
        <f t="shared" ca="1" si="65"/>
        <v>1.4033258859023068</v>
      </c>
      <c r="AF90" s="9">
        <f t="shared" ca="1" si="65"/>
        <v>0.91291566035272942</v>
      </c>
      <c r="AG90" s="9">
        <f t="shared" ca="1" si="65"/>
        <v>1.0896237028384392</v>
      </c>
      <c r="AH90" s="9">
        <f t="shared" ca="1" si="65"/>
        <v>0.90000303165151074</v>
      </c>
      <c r="AI90" s="9">
        <f t="shared" ca="1" si="65"/>
        <v>1.4591246332579988</v>
      </c>
      <c r="AJ90" s="9">
        <f t="shared" ca="1" si="65"/>
        <v>1.2562006111962303</v>
      </c>
      <c r="AK90" s="9">
        <f t="shared" ca="1" si="65"/>
        <v>1.1285507278098861</v>
      </c>
      <c r="AL90" s="9">
        <f t="shared" ca="1" si="65"/>
        <v>1.1930362095399278</v>
      </c>
      <c r="AM90" s="9">
        <f t="shared" ca="1" si="65"/>
        <v>0.99813624892017727</v>
      </c>
      <c r="AN90" s="9">
        <f ca="1">AVERAGE(OFFSET($A90,0,Fixtures!$D$6,1,3))</f>
        <v>1.1267725615947703</v>
      </c>
      <c r="AO90" s="9">
        <f ca="1">AVERAGE(OFFSET($A90,0,Fixtures!$D$6,1,6))</f>
        <v>1.1381781754220432</v>
      </c>
      <c r="AP90" s="9">
        <f ca="1">AVERAGE(OFFSET($A90,0,Fixtures!$D$6,1,9))</f>
        <v>1.1563174001198115</v>
      </c>
      <c r="AQ90" s="9">
        <f ca="1">AVERAGE(OFFSET($A90,0,Fixtures!$D$6,1,12))</f>
        <v>1.1391619655846077</v>
      </c>
      <c r="AR90" s="9">
        <f ca="1">IF(OR(Fixtures!$D$6&lt;=0,Fixtures!$D$6&gt;39),AVERAGE(A90:AM90),AVERAGE(OFFSET($A90,0,Fixtures!$D$6,1,39-Fixtures!$D$6)))</f>
        <v>1.1404992849998481</v>
      </c>
    </row>
    <row r="91" spans="1:44" x14ac:dyDescent="0.25">
      <c r="A91" s="30" t="s">
        <v>53</v>
      </c>
      <c r="B91" s="9">
        <f ca="1">MIN(VLOOKUP($A86,$A$2:$AM$12,B$14+1,FALSE),VLOOKUP($A91,$A$2:$AM$12,B$14+1,FALSE))</f>
        <v>1.2664882065433305</v>
      </c>
      <c r="C91" s="9">
        <f t="shared" ref="C91:AM91" ca="1" si="66">MIN(VLOOKUP($A86,$A$2:$AM$12,C$14+1,FALSE),VLOOKUP($A91,$A$2:$AM$12,C$14+1,FALSE))</f>
        <v>0.90633256978180832</v>
      </c>
      <c r="D91" s="9">
        <f t="shared" ca="1" si="66"/>
        <v>1.742194785415488</v>
      </c>
      <c r="E91" s="9">
        <f t="shared" ca="1" si="66"/>
        <v>1.0637542980363934</v>
      </c>
      <c r="F91" s="9">
        <f t="shared" ca="1" si="66"/>
        <v>1.7335079580719785</v>
      </c>
      <c r="G91" s="9">
        <f t="shared" ca="1" si="66"/>
        <v>1.2307614053897382</v>
      </c>
      <c r="H91" s="9">
        <f t="shared" ca="1" si="66"/>
        <v>0.91475887457743454</v>
      </c>
      <c r="I91" s="9">
        <f t="shared" ca="1" si="66"/>
        <v>1.2544562118830691</v>
      </c>
      <c r="J91" s="9">
        <f t="shared" ca="1" si="66"/>
        <v>1.6280798477090979</v>
      </c>
      <c r="K91" s="9">
        <f t="shared" ca="1" si="66"/>
        <v>1.6089168093648778</v>
      </c>
      <c r="L91" s="9">
        <f t="shared" ca="1" si="66"/>
        <v>1.3735246479823586</v>
      </c>
      <c r="M91" s="9">
        <f t="shared" ca="1" si="66"/>
        <v>1.1740798093608484</v>
      </c>
      <c r="N91" s="9">
        <f t="shared" ca="1" si="66"/>
        <v>1.6369315085734792</v>
      </c>
      <c r="O91" s="9">
        <f t="shared" ca="1" si="66"/>
        <v>1.2701277836522629</v>
      </c>
      <c r="P91" s="9">
        <f t="shared" ca="1" si="66"/>
        <v>0.92418979917952415</v>
      </c>
      <c r="Q91" s="9">
        <f t="shared" ca="1" si="66"/>
        <v>1.1574731749232086</v>
      </c>
      <c r="R91" s="9">
        <f t="shared" ca="1" si="66"/>
        <v>1.0885355369673599</v>
      </c>
      <c r="S91" s="9">
        <f t="shared" ca="1" si="66"/>
        <v>1.1480842519669254</v>
      </c>
      <c r="T91" s="9">
        <f t="shared" ca="1" si="66"/>
        <v>1.0652335144883422</v>
      </c>
      <c r="U91" s="9">
        <f t="shared" ca="1" si="66"/>
        <v>1.3684838196194098</v>
      </c>
      <c r="V91" s="9">
        <f t="shared" ca="1" si="66"/>
        <v>0.93808707651193601</v>
      </c>
      <c r="W91" s="9">
        <f t="shared" ca="1" si="66"/>
        <v>1.0770434839550005</v>
      </c>
      <c r="X91" s="9">
        <f t="shared" ca="1" si="66"/>
        <v>1.089871633590388</v>
      </c>
      <c r="Y91" s="9">
        <f t="shared" ca="1" si="66"/>
        <v>1.1899928658597574</v>
      </c>
      <c r="Z91" s="9">
        <f t="shared" ca="1" si="66"/>
        <v>0.98151458219345378</v>
      </c>
      <c r="AA91" s="9">
        <f t="shared" ca="1" si="66"/>
        <v>1.8919144813795432</v>
      </c>
      <c r="AB91" s="9">
        <f t="shared" ca="1" si="66"/>
        <v>0.76855226784562758</v>
      </c>
      <c r="AC91" s="9">
        <f t="shared" ca="1" si="66"/>
        <v>1.6197598731366318</v>
      </c>
      <c r="AD91" s="9">
        <f t="shared" ca="1" si="66"/>
        <v>0.99559668294086923</v>
      </c>
      <c r="AE91" s="9">
        <f t="shared" ca="1" si="66"/>
        <v>1.3805798234657094</v>
      </c>
      <c r="AF91" s="9">
        <f t="shared" ca="1" si="66"/>
        <v>1.4935347390912008</v>
      </c>
      <c r="AG91" s="9">
        <f t="shared" ca="1" si="66"/>
        <v>1.011671339014774</v>
      </c>
      <c r="AH91" s="9">
        <f t="shared" ca="1" si="66"/>
        <v>1.2836800459700322</v>
      </c>
      <c r="AI91" s="9">
        <f t="shared" ca="1" si="66"/>
        <v>1.4773470555981947</v>
      </c>
      <c r="AJ91" s="9">
        <f t="shared" ca="1" si="66"/>
        <v>1.2562006111962303</v>
      </c>
      <c r="AK91" s="9">
        <f t="shared" ca="1" si="66"/>
        <v>1.3925416965480495</v>
      </c>
      <c r="AL91" s="9">
        <f t="shared" ca="1" si="66"/>
        <v>1.1930362095399278</v>
      </c>
      <c r="AM91" s="9">
        <f t="shared" ca="1" si="66"/>
        <v>1.1604474760647123</v>
      </c>
      <c r="AN91" s="9">
        <f ca="1">AVERAGE(OFFSET($A91,0,Fixtures!$D$6,1,3))</f>
        <v>1.2899037484992597</v>
      </c>
      <c r="AO91" s="9">
        <f ca="1">AVERAGE(OFFSET($A91,0,Fixtures!$D$6,1,6))</f>
        <v>1.2737349476801301</v>
      </c>
      <c r="AP91" s="9">
        <f ca="1">AVERAGE(OFFSET($A91,0,Fixtures!$D$6,1,9))</f>
        <v>1.2760209114849985</v>
      </c>
      <c r="AQ91" s="9">
        <f ca="1">AVERAGE(OFFSET($A91,0,Fixtures!$D$6,1,12))</f>
        <v>1.2673561979674242</v>
      </c>
      <c r="AR91" s="9">
        <f ca="1">IF(OR(Fixtures!$D$6&lt;=0,Fixtures!$D$6&gt;39),AVERAGE(A91:AM91),AVERAGE(OFFSET($A91,0,Fixtures!$D$6,1,39-Fixtures!$D$6)))</f>
        <v>1.2644635679429699</v>
      </c>
    </row>
    <row r="92" spans="1:44" x14ac:dyDescent="0.25">
      <c r="A92" s="30" t="s">
        <v>2</v>
      </c>
      <c r="B92" s="9">
        <f ca="1">MIN(VLOOKUP($A86,$A$2:$AM$12,B$14+1,FALSE),VLOOKUP($A92,$A$2:$AM$12,B$14+1,FALSE))</f>
        <v>1.2891209124663388</v>
      </c>
      <c r="C92" s="9">
        <f t="shared" ref="C92:AM92" ca="1" si="67">MIN(VLOOKUP($A86,$A$2:$AM$12,C$14+1,FALSE),VLOOKUP($A92,$A$2:$AM$12,C$14+1,FALSE))</f>
        <v>0.90633256978180832</v>
      </c>
      <c r="D92" s="9">
        <f t="shared" ca="1" si="67"/>
        <v>1.742194785415488</v>
      </c>
      <c r="E92" s="9">
        <f t="shared" ca="1" si="67"/>
        <v>1.1916366641468086</v>
      </c>
      <c r="F92" s="9">
        <f t="shared" ca="1" si="67"/>
        <v>2.3455938928048181</v>
      </c>
      <c r="G92" s="9">
        <f t="shared" ca="1" si="67"/>
        <v>1.3028758314515998</v>
      </c>
      <c r="H92" s="9">
        <f t="shared" ca="1" si="67"/>
        <v>1.401339953801781</v>
      </c>
      <c r="I92" s="9">
        <f t="shared" ca="1" si="67"/>
        <v>1.2544562118830691</v>
      </c>
      <c r="J92" s="9">
        <f t="shared" ca="1" si="67"/>
        <v>1.6280798477090979</v>
      </c>
      <c r="K92" s="9">
        <f t="shared" ca="1" si="67"/>
        <v>1.4731069725413817</v>
      </c>
      <c r="L92" s="9">
        <f t="shared" ca="1" si="67"/>
        <v>1.9046079348427278</v>
      </c>
      <c r="M92" s="9">
        <f t="shared" ca="1" si="67"/>
        <v>1.1061692633202613</v>
      </c>
      <c r="N92" s="9">
        <f t="shared" ca="1" si="67"/>
        <v>1.9019631369149375</v>
      </c>
      <c r="O92" s="9">
        <f t="shared" ca="1" si="67"/>
        <v>1.2701277836522629</v>
      </c>
      <c r="P92" s="9">
        <f t="shared" ca="1" si="67"/>
        <v>1.7549208093658368</v>
      </c>
      <c r="Q92" s="9">
        <f t="shared" ca="1" si="67"/>
        <v>1.1574731749232086</v>
      </c>
      <c r="R92" s="9">
        <f t="shared" ca="1" si="67"/>
        <v>1.8088402528961107</v>
      </c>
      <c r="S92" s="9">
        <f t="shared" ca="1" si="67"/>
        <v>0.95211496324296829</v>
      </c>
      <c r="T92" s="9">
        <f t="shared" ca="1" si="67"/>
        <v>1.873940760961128</v>
      </c>
      <c r="U92" s="9">
        <f t="shared" ca="1" si="67"/>
        <v>1.3684838196194098</v>
      </c>
      <c r="V92" s="9">
        <f t="shared" ca="1" si="67"/>
        <v>0.93808707651193601</v>
      </c>
      <c r="W92" s="9">
        <f t="shared" ca="1" si="67"/>
        <v>2.2005672058951506</v>
      </c>
      <c r="X92" s="9">
        <f t="shared" ca="1" si="67"/>
        <v>1.089871633590388</v>
      </c>
      <c r="Y92" s="9">
        <f t="shared" ca="1" si="67"/>
        <v>2.0442782984438099</v>
      </c>
      <c r="Z92" s="9">
        <f t="shared" ca="1" si="67"/>
        <v>1.0948813234092343</v>
      </c>
      <c r="AA92" s="9">
        <f t="shared" ca="1" si="67"/>
        <v>1.9257238322028025</v>
      </c>
      <c r="AB92" s="9">
        <f t="shared" ca="1" si="67"/>
        <v>1.422295192004928</v>
      </c>
      <c r="AC92" s="9">
        <f t="shared" ca="1" si="67"/>
        <v>1.2108765329304541</v>
      </c>
      <c r="AD92" s="9">
        <f t="shared" ca="1" si="67"/>
        <v>1.7290648662433117</v>
      </c>
      <c r="AE92" s="9">
        <f t="shared" ca="1" si="67"/>
        <v>1.1747816988316759</v>
      </c>
      <c r="AF92" s="9">
        <f t="shared" ca="1" si="67"/>
        <v>1.2732149924802472</v>
      </c>
      <c r="AG92" s="9">
        <f t="shared" ca="1" si="67"/>
        <v>1.6524256896512548</v>
      </c>
      <c r="AH92" s="9">
        <f t="shared" ca="1" si="67"/>
        <v>1.2749854770434788</v>
      </c>
      <c r="AI92" s="9">
        <f t="shared" ca="1" si="67"/>
        <v>1.7538723078106502</v>
      </c>
      <c r="AJ92" s="9">
        <f t="shared" ca="1" si="67"/>
        <v>1.2562006111962303</v>
      </c>
      <c r="AK92" s="9">
        <f t="shared" ca="1" si="67"/>
        <v>1.3889477365579643</v>
      </c>
      <c r="AL92" s="9">
        <f t="shared" ca="1" si="67"/>
        <v>1.1930362095399278</v>
      </c>
      <c r="AM92" s="9">
        <f t="shared" ca="1" si="67"/>
        <v>1.9592548224963866</v>
      </c>
      <c r="AN92" s="9">
        <f ca="1">AVERAGE(OFFSET($A92,0,Fixtures!$D$6,1,3))</f>
        <v>1.3923538525184114</v>
      </c>
      <c r="AO92" s="9">
        <f ca="1">AVERAGE(OFFSET($A92,0,Fixtures!$D$6,1,6))</f>
        <v>1.4763908386767695</v>
      </c>
      <c r="AP92" s="9">
        <f ca="1">AVERAGE(OFFSET($A92,0,Fixtures!$D$6,1,9))</f>
        <v>1.4107255099283043</v>
      </c>
      <c r="AQ92" s="9">
        <f ca="1">AVERAGE(OFFSET($A92,0,Fixtures!$D$6,1,12))</f>
        <v>1.4603774252538591</v>
      </c>
      <c r="AR92" s="9">
        <f ca="1">IF(OR(Fixtures!$D$6&lt;=0,Fixtures!$D$6&gt;39),AVERAGE(A92:AM92),AVERAGE(OFFSET($A92,0,Fixtures!$D$6,1,39-Fixtures!$D$6)))</f>
        <v>1.4655784411851127</v>
      </c>
    </row>
    <row r="93" spans="1:44" x14ac:dyDescent="0.25">
      <c r="A93" s="30" t="s">
        <v>112</v>
      </c>
      <c r="B93" s="9">
        <f ca="1">MIN(VLOOKUP($A86,$A$2:$AM$12,B$14+1,FALSE),VLOOKUP($A93,$A$2:$AM$12,B$14+1,FALSE))</f>
        <v>1.1196627916364739</v>
      </c>
      <c r="C93" s="9">
        <f t="shared" ref="C93:AM93" ca="1" si="68">MIN(VLOOKUP($A86,$A$2:$AM$12,C$14+1,FALSE),VLOOKUP($A93,$A$2:$AM$12,C$14+1,FALSE))</f>
        <v>0.64514108221621169</v>
      </c>
      <c r="D93" s="9">
        <f t="shared" ca="1" si="68"/>
        <v>1.113940980160667</v>
      </c>
      <c r="E93" s="9">
        <f t="shared" ca="1" si="68"/>
        <v>1.7898169076909323</v>
      </c>
      <c r="F93" s="9">
        <f t="shared" ca="1" si="68"/>
        <v>0.96509503584608747</v>
      </c>
      <c r="G93" s="9">
        <f t="shared" ca="1" si="68"/>
        <v>1.5343598492126636</v>
      </c>
      <c r="H93" s="9">
        <f t="shared" ca="1" si="68"/>
        <v>1.3275663394863526</v>
      </c>
      <c r="I93" s="9">
        <f t="shared" ca="1" si="68"/>
        <v>1.2061727605684707</v>
      </c>
      <c r="J93" s="9">
        <f t="shared" ca="1" si="68"/>
        <v>0.87349205997496049</v>
      </c>
      <c r="K93" s="9">
        <f t="shared" ca="1" si="68"/>
        <v>1.2905382981240487</v>
      </c>
      <c r="L93" s="9">
        <f t="shared" ca="1" si="68"/>
        <v>0.82047465594301161</v>
      </c>
      <c r="M93" s="9">
        <f t="shared" ca="1" si="68"/>
        <v>1.1740798093608484</v>
      </c>
      <c r="N93" s="9">
        <f t="shared" ca="1" si="68"/>
        <v>1.1293639794859041</v>
      </c>
      <c r="O93" s="9">
        <f t="shared" ca="1" si="68"/>
        <v>1.2701277836522629</v>
      </c>
      <c r="P93" s="9">
        <f t="shared" ca="1" si="68"/>
        <v>0.62330287833295428</v>
      </c>
      <c r="Q93" s="9">
        <f t="shared" ca="1" si="68"/>
        <v>1.1082371565807057</v>
      </c>
      <c r="R93" s="9">
        <f t="shared" ca="1" si="68"/>
        <v>0.86271440934491483</v>
      </c>
      <c r="S93" s="9">
        <f t="shared" ca="1" si="68"/>
        <v>1.3187688710678267</v>
      </c>
      <c r="T93" s="9">
        <f t="shared" ca="1" si="68"/>
        <v>0.80743796368633136</v>
      </c>
      <c r="U93" s="9">
        <f t="shared" ca="1" si="68"/>
        <v>1.3684838196194098</v>
      </c>
      <c r="V93" s="9">
        <f t="shared" ca="1" si="68"/>
        <v>0.93808707651193601</v>
      </c>
      <c r="W93" s="9">
        <f t="shared" ca="1" si="68"/>
        <v>0.86391406733923914</v>
      </c>
      <c r="X93" s="9">
        <f t="shared" ca="1" si="68"/>
        <v>1.089871633590388</v>
      </c>
      <c r="Y93" s="9">
        <f t="shared" ca="1" si="68"/>
        <v>1.6131114267883031</v>
      </c>
      <c r="Z93" s="9">
        <f t="shared" ca="1" si="68"/>
        <v>0.96372927096495842</v>
      </c>
      <c r="AA93" s="9">
        <f t="shared" ca="1" si="68"/>
        <v>0.7495263315913584</v>
      </c>
      <c r="AB93" s="9">
        <f t="shared" ca="1" si="68"/>
        <v>0.88281221947515642</v>
      </c>
      <c r="AC93" s="9">
        <f t="shared" ca="1" si="68"/>
        <v>1.2887462164288235</v>
      </c>
      <c r="AD93" s="9">
        <f t="shared" ca="1" si="68"/>
        <v>0.74187776597551347</v>
      </c>
      <c r="AE93" s="9">
        <f t="shared" ca="1" si="68"/>
        <v>0.93110676886774679</v>
      </c>
      <c r="AF93" s="9">
        <f t="shared" ca="1" si="68"/>
        <v>1.4935347390912008</v>
      </c>
      <c r="AG93" s="9">
        <f t="shared" ca="1" si="68"/>
        <v>0.94113345604053622</v>
      </c>
      <c r="AH93" s="9">
        <f t="shared" ca="1" si="68"/>
        <v>1.2256473255444991</v>
      </c>
      <c r="AI93" s="9">
        <f t="shared" ca="1" si="68"/>
        <v>0.99815869214847475</v>
      </c>
      <c r="AJ93" s="9">
        <f t="shared" ca="1" si="68"/>
        <v>1.1981418968840125</v>
      </c>
      <c r="AK93" s="9">
        <f t="shared" ca="1" si="68"/>
        <v>1.66403529135112</v>
      </c>
      <c r="AL93" s="9">
        <f t="shared" ca="1" si="68"/>
        <v>1.027133452778725</v>
      </c>
      <c r="AM93" s="9">
        <f t="shared" ca="1" si="68"/>
        <v>1.4416851770046495</v>
      </c>
      <c r="AN93" s="9">
        <f ca="1">AVERAGE(OFFSET($A93,0,Fixtures!$D$6,1,3))</f>
        <v>1.0555064246448203</v>
      </c>
      <c r="AO93" s="9">
        <f ca="1">AVERAGE(OFFSET($A93,0,Fixtures!$D$6,1,6))</f>
        <v>1.0552431246113285</v>
      </c>
      <c r="AP93" s="9">
        <f ca="1">AVERAGE(OFFSET($A93,0,Fixtures!$D$6,1,9))</f>
        <v>1.1356410431868698</v>
      </c>
      <c r="AQ93" s="9">
        <f ca="1">AVERAGE(OFFSET($A93,0,Fixtures!$D$6,1,12))</f>
        <v>1.1477670095785522</v>
      </c>
      <c r="AR93" s="9">
        <f ca="1">IF(OR(Fixtures!$D$6&lt;=0,Fixtures!$D$6&gt;39),AVERAGE(A93:AM93),AVERAGE(OFFSET($A93,0,Fixtures!$D$6,1,39-Fixtures!$D$6)))</f>
        <v>1.1662454565686478</v>
      </c>
    </row>
    <row r="94" spans="1:44" x14ac:dyDescent="0.25">
      <c r="A94" s="30" t="s">
        <v>10</v>
      </c>
      <c r="B94" s="9">
        <f ca="1">MIN(VLOOKUP($A86,$A$2:$AM$12,B$14+1,FALSE),VLOOKUP($A94,$A$2:$AM$12,B$14+1,FALSE))</f>
        <v>1.5046186928208929</v>
      </c>
      <c r="C94" s="9">
        <f t="shared" ref="C94:AM94" ca="1" si="69">MIN(VLOOKUP($A86,$A$2:$AM$12,C$14+1,FALSE),VLOOKUP($A94,$A$2:$AM$12,C$14+1,FALSE))</f>
        <v>0.90633256978180832</v>
      </c>
      <c r="D94" s="9">
        <f t="shared" ca="1" si="69"/>
        <v>1.6189357685233383</v>
      </c>
      <c r="E94" s="9">
        <f t="shared" ca="1" si="69"/>
        <v>1.3864201545727508</v>
      </c>
      <c r="F94" s="9">
        <f t="shared" ca="1" si="69"/>
        <v>1.4597677434281771</v>
      </c>
      <c r="G94" s="9">
        <f t="shared" ca="1" si="69"/>
        <v>0.92012710815716947</v>
      </c>
      <c r="H94" s="9">
        <f t="shared" ca="1" si="69"/>
        <v>1.401339953801781</v>
      </c>
      <c r="I94" s="9">
        <f t="shared" ca="1" si="69"/>
        <v>1.2544562118830691</v>
      </c>
      <c r="J94" s="9">
        <f t="shared" ca="1" si="69"/>
        <v>1.6280798477090979</v>
      </c>
      <c r="K94" s="9">
        <f t="shared" ca="1" si="69"/>
        <v>1.3674867039785461</v>
      </c>
      <c r="L94" s="9">
        <f t="shared" ca="1" si="69"/>
        <v>1.9175961180539991</v>
      </c>
      <c r="M94" s="9">
        <f t="shared" ca="1" si="69"/>
        <v>1.1740798093608484</v>
      </c>
      <c r="N94" s="9">
        <f t="shared" ca="1" si="69"/>
        <v>1.6018440934758629</v>
      </c>
      <c r="O94" s="9">
        <f t="shared" ca="1" si="69"/>
        <v>0.99122009091479313</v>
      </c>
      <c r="P94" s="9">
        <f t="shared" ca="1" si="69"/>
        <v>0.91073764141660052</v>
      </c>
      <c r="Q94" s="9">
        <f t="shared" ca="1" si="69"/>
        <v>1.1430373323974672</v>
      </c>
      <c r="R94" s="9">
        <f t="shared" ca="1" si="69"/>
        <v>1.0605508025174191</v>
      </c>
      <c r="S94" s="9">
        <f t="shared" ca="1" si="69"/>
        <v>1.4514031042573252</v>
      </c>
      <c r="T94" s="9">
        <f t="shared" ca="1" si="69"/>
        <v>1.873940760961128</v>
      </c>
      <c r="U94" s="9">
        <f t="shared" ca="1" si="69"/>
        <v>0.79198258061549553</v>
      </c>
      <c r="V94" s="9">
        <f t="shared" ca="1" si="69"/>
        <v>0.93808707651193601</v>
      </c>
      <c r="W94" s="9">
        <f t="shared" ca="1" si="69"/>
        <v>2.0427887800173345</v>
      </c>
      <c r="X94" s="9">
        <f t="shared" ca="1" si="69"/>
        <v>1.089871633590388</v>
      </c>
      <c r="Y94" s="9">
        <f t="shared" ca="1" si="69"/>
        <v>1.1830850895614193</v>
      </c>
      <c r="Z94" s="9">
        <f t="shared" ca="1" si="69"/>
        <v>1.353904209180232</v>
      </c>
      <c r="AA94" s="9">
        <f t="shared" ca="1" si="69"/>
        <v>1.0072240836239033</v>
      </c>
      <c r="AB94" s="9">
        <f t="shared" ca="1" si="69"/>
        <v>1.0590780886252311</v>
      </c>
      <c r="AC94" s="9">
        <f t="shared" ca="1" si="69"/>
        <v>1.5842795938840459</v>
      </c>
      <c r="AD94" s="9">
        <f t="shared" ca="1" si="69"/>
        <v>0.76517375143962663</v>
      </c>
      <c r="AE94" s="9">
        <f t="shared" ca="1" si="69"/>
        <v>1.3604846248322058</v>
      </c>
      <c r="AF94" s="9">
        <f t="shared" ca="1" si="69"/>
        <v>1.0723088559631808</v>
      </c>
      <c r="AG94" s="9">
        <f t="shared" ca="1" si="69"/>
        <v>1.4807114938356789</v>
      </c>
      <c r="AH94" s="9">
        <f t="shared" ca="1" si="69"/>
        <v>1.2836800459700322</v>
      </c>
      <c r="AI94" s="9">
        <f t="shared" ca="1" si="69"/>
        <v>1.7538723078106502</v>
      </c>
      <c r="AJ94" s="9">
        <f t="shared" ca="1" si="69"/>
        <v>1.2562006111962303</v>
      </c>
      <c r="AK94" s="9">
        <f t="shared" ca="1" si="69"/>
        <v>1.0837503904990939</v>
      </c>
      <c r="AL94" s="9">
        <f t="shared" ca="1" si="69"/>
        <v>1.1930362095399278</v>
      </c>
      <c r="AM94" s="9">
        <f t="shared" ca="1" si="69"/>
        <v>0.97719989436101107</v>
      </c>
      <c r="AN94" s="9">
        <f ca="1">AVERAGE(OFFSET($A94,0,Fixtures!$D$6,1,3))</f>
        <v>1.0659890774116711</v>
      </c>
      <c r="AO94" s="9">
        <f ca="1">AVERAGE(OFFSET($A94,0,Fixtures!$D$6,1,6))</f>
        <v>1.2860385133085626</v>
      </c>
      <c r="AP94" s="9">
        <f ca="1">AVERAGE(OFFSET($A94,0,Fixtures!$D$6,1,9))</f>
        <v>1.2499131434540698</v>
      </c>
      <c r="AQ94" s="9">
        <f ca="1">AVERAGE(OFFSET($A94,0,Fixtures!$D$6,1,12))</f>
        <v>1.2148704813473228</v>
      </c>
      <c r="AR94" s="9">
        <f ca="1">IF(OR(Fixtures!$D$6&lt;=0,Fixtures!$D$6&gt;39),AVERAGE(A94:AM94),AVERAGE(OFFSET($A94,0,Fixtures!$D$6,1,39-Fixtures!$D$6)))</f>
        <v>1.2226418185447638</v>
      </c>
    </row>
    <row r="95" spans="1:44" x14ac:dyDescent="0.25">
      <c r="A95" s="30" t="s">
        <v>71</v>
      </c>
      <c r="B95" s="9">
        <f ca="1">MIN(VLOOKUP($A86,$A$2:$AM$12,B$14+1,FALSE),VLOOKUP($A95,$A$2:$AM$12,B$14+1,FALSE))</f>
        <v>1.0801982438529367</v>
      </c>
      <c r="C95" s="9">
        <f t="shared" ref="C95:AM95" ca="1" si="70">MIN(VLOOKUP($A86,$A$2:$AM$12,C$14+1,FALSE),VLOOKUP($A95,$A$2:$AM$12,C$14+1,FALSE))</f>
        <v>0.90633256978180832</v>
      </c>
      <c r="D95" s="9">
        <f t="shared" ca="1" si="70"/>
        <v>1.0570746958333819</v>
      </c>
      <c r="E95" s="9">
        <f t="shared" ca="1" si="70"/>
        <v>1.1392908643340616</v>
      </c>
      <c r="F95" s="9">
        <f t="shared" ca="1" si="70"/>
        <v>1.0687942105801234</v>
      </c>
      <c r="G95" s="9">
        <f t="shared" ca="1" si="70"/>
        <v>1.7821898932633493</v>
      </c>
      <c r="H95" s="9">
        <f t="shared" ca="1" si="70"/>
        <v>1.401339953801781</v>
      </c>
      <c r="I95" s="9">
        <f t="shared" ca="1" si="70"/>
        <v>0.9739969821795621</v>
      </c>
      <c r="J95" s="9">
        <f t="shared" ca="1" si="70"/>
        <v>1.6280798477090979</v>
      </c>
      <c r="K95" s="9">
        <f t="shared" ca="1" si="70"/>
        <v>0.91711126018153588</v>
      </c>
      <c r="L95" s="9">
        <f t="shared" ca="1" si="70"/>
        <v>1.4660317838262074</v>
      </c>
      <c r="M95" s="9">
        <f t="shared" ca="1" si="70"/>
        <v>1.1740798093608484</v>
      </c>
      <c r="N95" s="9">
        <f t="shared" ca="1" si="70"/>
        <v>1.0039227628751968</v>
      </c>
      <c r="O95" s="9">
        <f t="shared" ca="1" si="70"/>
        <v>1.2701277836522629</v>
      </c>
      <c r="P95" s="9">
        <f t="shared" ca="1" si="70"/>
        <v>2.0360932481150069</v>
      </c>
      <c r="Q95" s="9">
        <f t="shared" ca="1" si="70"/>
        <v>0.78938674462575931</v>
      </c>
      <c r="R95" s="9">
        <f t="shared" ca="1" si="70"/>
        <v>2.4196412919695369</v>
      </c>
      <c r="S95" s="9">
        <f t="shared" ca="1" si="70"/>
        <v>1.3818759645586995</v>
      </c>
      <c r="T95" s="9">
        <f t="shared" ca="1" si="70"/>
        <v>1.4549831462188521</v>
      </c>
      <c r="U95" s="9">
        <f t="shared" ca="1" si="70"/>
        <v>1.0556068089712545</v>
      </c>
      <c r="V95" s="9">
        <f t="shared" ca="1" si="70"/>
        <v>0.93808707651193601</v>
      </c>
      <c r="W95" s="9">
        <f t="shared" ca="1" si="70"/>
        <v>1.3700057096538996</v>
      </c>
      <c r="X95" s="9">
        <f t="shared" ca="1" si="70"/>
        <v>1.089871633590388</v>
      </c>
      <c r="Y95" s="9">
        <f t="shared" ca="1" si="70"/>
        <v>1.5768941220434789</v>
      </c>
      <c r="Z95" s="9">
        <f t="shared" ca="1" si="70"/>
        <v>1.2567879413289036</v>
      </c>
      <c r="AA95" s="9">
        <f t="shared" ca="1" si="70"/>
        <v>1.6136294753852516</v>
      </c>
      <c r="AB95" s="9">
        <f t="shared" ca="1" si="70"/>
        <v>2.0642838482913906</v>
      </c>
      <c r="AC95" s="9">
        <f t="shared" ca="1" si="70"/>
        <v>1.6197598731366318</v>
      </c>
      <c r="AD95" s="9">
        <f t="shared" ca="1" si="70"/>
        <v>1.1792073592557641</v>
      </c>
      <c r="AE95" s="9">
        <f t="shared" ca="1" si="70"/>
        <v>1.363004571052195</v>
      </c>
      <c r="AF95" s="9">
        <f t="shared" ca="1" si="70"/>
        <v>1.4935347390912008</v>
      </c>
      <c r="AG95" s="9">
        <f t="shared" ca="1" si="70"/>
        <v>1.1808784924747726</v>
      </c>
      <c r="AH95" s="9">
        <f t="shared" ca="1" si="70"/>
        <v>1.2836800459700322</v>
      </c>
      <c r="AI95" s="9">
        <f t="shared" ca="1" si="70"/>
        <v>0.90775256875886678</v>
      </c>
      <c r="AJ95" s="9">
        <f t="shared" ca="1" si="70"/>
        <v>0.76266578521536343</v>
      </c>
      <c r="AK95" s="9">
        <f t="shared" ca="1" si="70"/>
        <v>1.5790868913066574</v>
      </c>
      <c r="AL95" s="9">
        <f t="shared" ca="1" si="70"/>
        <v>1.1930362095399278</v>
      </c>
      <c r="AM95" s="9">
        <f t="shared" ca="1" si="70"/>
        <v>1.5965938207431474</v>
      </c>
      <c r="AN95" s="9">
        <f ca="1">AVERAGE(OFFSET($A95,0,Fixtures!$D$6,1,3))</f>
        <v>1.3452488897997199</v>
      </c>
      <c r="AO95" s="9">
        <f ca="1">AVERAGE(OFFSET($A95,0,Fixtures!$D$6,1,6))</f>
        <v>1.234676296100472</v>
      </c>
      <c r="AP95" s="9">
        <f ca="1">AVERAGE(OFFSET($A95,0,Fixtures!$D$6,1,9))</f>
        <v>1.215871851407198</v>
      </c>
      <c r="AQ95" s="9">
        <f ca="1">AVERAGE(OFFSET($A95,0,Fixtures!$D$6,1,12))</f>
        <v>1.25994713910901</v>
      </c>
      <c r="AR95" s="9">
        <f ca="1">IF(OR(Fixtures!$D$6&lt;=0,Fixtures!$D$6&gt;39),AVERAGE(A95:AM95),AVERAGE(OFFSET($A95,0,Fixtures!$D$6,1,39-Fixtures!$D$6)))</f>
        <v>1.2539440483407929</v>
      </c>
    </row>
    <row r="96" spans="1:44" x14ac:dyDescent="0.25">
      <c r="A96" s="30" t="s">
        <v>63</v>
      </c>
      <c r="B96" s="9">
        <f ca="1">MIN(VLOOKUP($A86,$A$2:$AM$12,B$14+1,FALSE),VLOOKUP($A96,$A$2:$AM$12,B$14+1,FALSE))</f>
        <v>2.4596616728053657</v>
      </c>
      <c r="C96" s="9">
        <f t="shared" ref="C96:AM96" ca="1" si="71">MIN(VLOOKUP($A86,$A$2:$AM$12,C$14+1,FALSE),VLOOKUP($A96,$A$2:$AM$12,C$14+1,FALSE))</f>
        <v>0.90633256978180832</v>
      </c>
      <c r="D96" s="9">
        <f t="shared" ca="1" si="71"/>
        <v>1.742194785415488</v>
      </c>
      <c r="E96" s="9">
        <f t="shared" ca="1" si="71"/>
        <v>1.1312103284207367</v>
      </c>
      <c r="F96" s="9">
        <f t="shared" ca="1" si="71"/>
        <v>1.96507173768778</v>
      </c>
      <c r="G96" s="9">
        <f t="shared" ca="1" si="71"/>
        <v>1.7220467531614454</v>
      </c>
      <c r="H96" s="9">
        <f t="shared" ca="1" si="71"/>
        <v>1.401339953801781</v>
      </c>
      <c r="I96" s="9">
        <f t="shared" ca="1" si="71"/>
        <v>0.98370687054071626</v>
      </c>
      <c r="J96" s="9">
        <f t="shared" ca="1" si="71"/>
        <v>1.6280798477090979</v>
      </c>
      <c r="K96" s="9">
        <f t="shared" ca="1" si="71"/>
        <v>1.2137618597968705</v>
      </c>
      <c r="L96" s="9">
        <f t="shared" ca="1" si="71"/>
        <v>0.95040812117812368</v>
      </c>
      <c r="M96" s="9">
        <f t="shared" ca="1" si="71"/>
        <v>1.1740798093608484</v>
      </c>
      <c r="N96" s="9">
        <f t="shared" ca="1" si="71"/>
        <v>1.4350340914927711</v>
      </c>
      <c r="O96" s="9">
        <f t="shared" ca="1" si="71"/>
        <v>1.2701277836522629</v>
      </c>
      <c r="P96" s="9">
        <f t="shared" ca="1" si="71"/>
        <v>2.0963263233849272</v>
      </c>
      <c r="Q96" s="9">
        <f t="shared" ca="1" si="71"/>
        <v>1.1574731749232086</v>
      </c>
      <c r="R96" s="9">
        <f t="shared" ca="1" si="71"/>
        <v>2.198272056872189</v>
      </c>
      <c r="S96" s="9">
        <f t="shared" ca="1" si="71"/>
        <v>1.4514031042573252</v>
      </c>
      <c r="T96" s="9">
        <f t="shared" ca="1" si="71"/>
        <v>1.4694880411781071</v>
      </c>
      <c r="U96" s="9">
        <f t="shared" ca="1" si="71"/>
        <v>1.3684838196194098</v>
      </c>
      <c r="V96" s="9">
        <f t="shared" ca="1" si="71"/>
        <v>0.93808707651193601</v>
      </c>
      <c r="W96" s="9">
        <f t="shared" ca="1" si="71"/>
        <v>1.8131504325360659</v>
      </c>
      <c r="X96" s="9">
        <f t="shared" ca="1" si="71"/>
        <v>1.089871633590388</v>
      </c>
      <c r="Y96" s="9">
        <f t="shared" ca="1" si="71"/>
        <v>2.0442782984438099</v>
      </c>
      <c r="Z96" s="9">
        <f t="shared" ca="1" si="71"/>
        <v>1.3461062543277409</v>
      </c>
      <c r="AA96" s="9">
        <f t="shared" ca="1" si="71"/>
        <v>1.9303883454550059</v>
      </c>
      <c r="AB96" s="9">
        <f t="shared" ca="1" si="71"/>
        <v>2.1681453779646467</v>
      </c>
      <c r="AC96" s="9">
        <f t="shared" ca="1" si="71"/>
        <v>1.47157055046816</v>
      </c>
      <c r="AD96" s="9">
        <f t="shared" ca="1" si="71"/>
        <v>1.7290648662433117</v>
      </c>
      <c r="AE96" s="9">
        <f t="shared" ca="1" si="71"/>
        <v>1.4033258859023068</v>
      </c>
      <c r="AF96" s="9">
        <f t="shared" ca="1" si="71"/>
        <v>1.4935347390912008</v>
      </c>
      <c r="AG96" s="9">
        <f t="shared" ca="1" si="71"/>
        <v>1.8269188683483779</v>
      </c>
      <c r="AH96" s="9">
        <f t="shared" ca="1" si="71"/>
        <v>1.2836800459700322</v>
      </c>
      <c r="AI96" s="9">
        <f t="shared" ca="1" si="71"/>
        <v>1.2510543482722718</v>
      </c>
      <c r="AJ96" s="9">
        <f t="shared" ca="1" si="71"/>
        <v>1.2562006111962303</v>
      </c>
      <c r="AK96" s="9">
        <f t="shared" ca="1" si="71"/>
        <v>1.231176085833974</v>
      </c>
      <c r="AL96" s="9">
        <f t="shared" ca="1" si="71"/>
        <v>1.1930362095399278</v>
      </c>
      <c r="AM96" s="9">
        <f t="shared" ca="1" si="71"/>
        <v>1.3154612458901669</v>
      </c>
      <c r="AN96" s="9">
        <f ca="1">AVERAGE(OFFSET($A96,0,Fixtures!$D$6,1,3))</f>
        <v>1.5419751637456065</v>
      </c>
      <c r="AO96" s="9">
        <f ca="1">AVERAGE(OFFSET($A96,0,Fixtures!$D$6,1,6))</f>
        <v>1.4979297923045836</v>
      </c>
      <c r="AP96" s="9">
        <f ca="1">AVERAGE(OFFSET($A96,0,Fixtures!$D$6,1,9))</f>
        <v>1.4075546289330703</v>
      </c>
      <c r="AQ96" s="9">
        <f ca="1">AVERAGE(OFFSET($A96,0,Fixtures!$D$6,1,12))</f>
        <v>1.4186131551948324</v>
      </c>
      <c r="AR96" s="9">
        <f ca="1">IF(OR(Fixtures!$D$6&lt;=0,Fixtures!$D$6&gt;39),AVERAGE(A96:AM96),AVERAGE(OFFSET($A96,0,Fixtures!$D$6,1,39-Fixtures!$D$6)))</f>
        <v>1.3983452906287799</v>
      </c>
    </row>
    <row r="98" spans="1:44" x14ac:dyDescent="0.25">
      <c r="A98" s="31" t="s">
        <v>112</v>
      </c>
      <c r="B98" s="2">
        <v>1</v>
      </c>
      <c r="C98" s="2">
        <v>2</v>
      </c>
      <c r="D98" s="2">
        <v>3</v>
      </c>
      <c r="E98" s="2">
        <v>4</v>
      </c>
      <c r="F98" s="2">
        <v>5</v>
      </c>
      <c r="G98" s="2">
        <v>6</v>
      </c>
      <c r="H98" s="2">
        <v>7</v>
      </c>
      <c r="I98" s="2">
        <v>8</v>
      </c>
      <c r="J98" s="2">
        <v>9</v>
      </c>
      <c r="K98" s="2">
        <v>10</v>
      </c>
      <c r="L98" s="2">
        <v>11</v>
      </c>
      <c r="M98" s="2">
        <v>12</v>
      </c>
      <c r="N98" s="2">
        <v>13</v>
      </c>
      <c r="O98" s="2">
        <v>14</v>
      </c>
      <c r="P98" s="2">
        <v>15</v>
      </c>
      <c r="Q98" s="2">
        <v>16</v>
      </c>
      <c r="R98" s="2">
        <v>17</v>
      </c>
      <c r="S98" s="2">
        <v>18</v>
      </c>
      <c r="T98" s="2">
        <v>19</v>
      </c>
      <c r="U98" s="2">
        <v>20</v>
      </c>
      <c r="V98" s="2">
        <v>21</v>
      </c>
      <c r="W98" s="2">
        <v>22</v>
      </c>
      <c r="X98" s="2">
        <v>23</v>
      </c>
      <c r="Y98" s="2">
        <v>24</v>
      </c>
      <c r="Z98" s="2">
        <v>25</v>
      </c>
      <c r="AA98" s="2">
        <v>26</v>
      </c>
      <c r="AB98" s="2">
        <v>27</v>
      </c>
      <c r="AC98" s="2">
        <v>28</v>
      </c>
      <c r="AD98" s="2">
        <v>29</v>
      </c>
      <c r="AE98" s="2">
        <v>30</v>
      </c>
      <c r="AF98" s="2">
        <v>31</v>
      </c>
      <c r="AG98" s="2">
        <v>32</v>
      </c>
      <c r="AH98" s="2">
        <v>33</v>
      </c>
      <c r="AI98" s="2">
        <v>34</v>
      </c>
      <c r="AJ98" s="2">
        <v>35</v>
      </c>
      <c r="AK98" s="2">
        <v>36</v>
      </c>
      <c r="AL98" s="2">
        <v>37</v>
      </c>
      <c r="AM98" s="2">
        <v>38</v>
      </c>
      <c r="AN98" s="31" t="s">
        <v>56</v>
      </c>
      <c r="AO98" s="31" t="s">
        <v>57</v>
      </c>
      <c r="AP98" s="31" t="s">
        <v>58</v>
      </c>
      <c r="AQ98" s="31" t="s">
        <v>82</v>
      </c>
      <c r="AR98" s="31" t="s">
        <v>59</v>
      </c>
    </row>
    <row r="99" spans="1:44" x14ac:dyDescent="0.25">
      <c r="A99" s="30" t="s">
        <v>111</v>
      </c>
      <c r="B99" s="9">
        <f t="shared" ref="B99:AM99" ca="1" si="72">MIN(VLOOKUP($A98,$A$2:$AM$12,B$14+1,FALSE),VLOOKUP($A99,$A$2:$AM$12,B$14+1,FALSE))</f>
        <v>1.1196627916364739</v>
      </c>
      <c r="C99" s="9">
        <f t="shared" ca="1" si="72"/>
        <v>0.64514108221621169</v>
      </c>
      <c r="D99" s="9">
        <f t="shared" ca="1" si="72"/>
        <v>1.113940980160667</v>
      </c>
      <c r="E99" s="9">
        <f t="shared" ca="1" si="72"/>
        <v>1.6118932593568522</v>
      </c>
      <c r="F99" s="9">
        <f t="shared" ca="1" si="72"/>
        <v>0.96509503584608747</v>
      </c>
      <c r="G99" s="9">
        <f t="shared" ca="1" si="72"/>
        <v>1.5343598492126636</v>
      </c>
      <c r="H99" s="9">
        <f t="shared" ca="1" si="72"/>
        <v>1.3275663394863526</v>
      </c>
      <c r="I99" s="9">
        <f t="shared" ca="1" si="72"/>
        <v>1.2061727605684707</v>
      </c>
      <c r="J99" s="9">
        <f t="shared" ca="1" si="72"/>
        <v>0.87349205997496049</v>
      </c>
      <c r="K99" s="9">
        <f t="shared" ca="1" si="72"/>
        <v>1.2905382981240487</v>
      </c>
      <c r="L99" s="9">
        <f t="shared" ca="1" si="72"/>
        <v>0.82047465594301161</v>
      </c>
      <c r="M99" s="9">
        <f t="shared" ca="1" si="72"/>
        <v>1.4058907182827765</v>
      </c>
      <c r="N99" s="9">
        <f t="shared" ca="1" si="72"/>
        <v>1.0425103173598058</v>
      </c>
      <c r="O99" s="9">
        <f t="shared" ca="1" si="72"/>
        <v>1.4910765648143882</v>
      </c>
      <c r="P99" s="9">
        <f t="shared" ca="1" si="72"/>
        <v>0.62330287833295428</v>
      </c>
      <c r="Q99" s="9">
        <f t="shared" ca="1" si="72"/>
        <v>1.1082371565807057</v>
      </c>
      <c r="R99" s="9">
        <f t="shared" si="72"/>
        <v>0.86271440934491483</v>
      </c>
      <c r="S99" s="9">
        <f t="shared" ca="1" si="72"/>
        <v>1.3187688710678267</v>
      </c>
      <c r="T99" s="9">
        <f t="shared" ca="1" si="72"/>
        <v>0.80743796368633136</v>
      </c>
      <c r="U99" s="9">
        <f t="shared" ca="1" si="72"/>
        <v>2.0173940970304476</v>
      </c>
      <c r="V99" s="9">
        <f t="shared" ca="1" si="72"/>
        <v>1.9831546552820829</v>
      </c>
      <c r="W99" s="9">
        <f t="shared" ca="1" si="72"/>
        <v>0.86391406733923914</v>
      </c>
      <c r="X99" s="9">
        <f t="shared" ca="1" si="72"/>
        <v>1.3048461636662991</v>
      </c>
      <c r="Y99" s="9">
        <f t="shared" ca="1" si="72"/>
        <v>1.3504869575162499</v>
      </c>
      <c r="Z99" s="9">
        <f t="shared" ca="1" si="72"/>
        <v>0.96372927096495842</v>
      </c>
      <c r="AA99" s="9">
        <f t="shared" ca="1" si="72"/>
        <v>0.7495263315913584</v>
      </c>
      <c r="AB99" s="9">
        <f t="shared" ca="1" si="72"/>
        <v>0.88281221947515642</v>
      </c>
      <c r="AC99" s="9">
        <f t="shared" si="72"/>
        <v>1.2887462164288235</v>
      </c>
      <c r="AD99" s="9">
        <f t="shared" ca="1" si="72"/>
        <v>0.74187776597551347</v>
      </c>
      <c r="AE99" s="9">
        <f t="shared" ca="1" si="72"/>
        <v>0.93110676886774679</v>
      </c>
      <c r="AF99" s="9">
        <f t="shared" ca="1" si="72"/>
        <v>1.5573302271671177</v>
      </c>
      <c r="AG99" s="9">
        <f t="shared" ca="1" si="72"/>
        <v>0.94113345604053622</v>
      </c>
      <c r="AH99" s="9">
        <f t="shared" ca="1" si="72"/>
        <v>1.2256473255444991</v>
      </c>
      <c r="AI99" s="9">
        <f t="shared" ca="1" si="72"/>
        <v>0.99815869214847475</v>
      </c>
      <c r="AJ99" s="9">
        <f t="shared" ca="1" si="72"/>
        <v>1.079035983536405</v>
      </c>
      <c r="AK99" s="9">
        <f t="shared" ca="1" si="72"/>
        <v>1.66403529135112</v>
      </c>
      <c r="AL99" s="9">
        <f t="shared" ca="1" si="72"/>
        <v>1.027133452778725</v>
      </c>
      <c r="AM99" s="9">
        <f t="shared" ca="1" si="72"/>
        <v>1.4416851770046495</v>
      </c>
      <c r="AN99" s="9">
        <f ca="1">AVERAGE(OFFSET($A99,0,Fixtures!$D$6,1,3))</f>
        <v>1.0767715873367927</v>
      </c>
      <c r="AO99" s="9">
        <f ca="1">AVERAGE(OFFSET($A99,0,Fixtures!$D$6,1,6))</f>
        <v>1.0658757059573147</v>
      </c>
      <c r="AP99" s="9">
        <f ca="1">AVERAGE(OFFSET($A99,0,Fixtures!$D$6,1,9))</f>
        <v>1.1294954403789044</v>
      </c>
      <c r="AQ99" s="9">
        <f ca="1">AVERAGE(OFFSET($A99,0,Fixtures!$D$6,1,12))</f>
        <v>1.1458159528090746</v>
      </c>
      <c r="AR99" s="9">
        <f ca="1">IF(OR(Fixtures!$D$6&lt;=0,Fixtures!$D$6&gt;39),AVERAGE(A99:AM99),AVERAGE(OFFSET($A99,0,Fixtures!$D$6,1,39-Fixtures!$D$6)))</f>
        <v>1.1607144140414787</v>
      </c>
    </row>
    <row r="100" spans="1:44" x14ac:dyDescent="0.25">
      <c r="A100" s="30" t="s">
        <v>121</v>
      </c>
      <c r="B100" s="9">
        <f ca="1">MIN(VLOOKUP($A98,$A$2:$AM$12,B$14+1,FALSE),VLOOKUP($A100,$A$2:$AM$12,B$14+1,FALSE))</f>
        <v>1.1196627916364739</v>
      </c>
      <c r="C100" s="9">
        <f t="shared" ref="C100:AM100" ca="1" si="73">MIN(VLOOKUP($A98,$A$2:$AM$12,C$14+1,FALSE),VLOOKUP($A100,$A$2:$AM$12,C$14+1,FALSE))</f>
        <v>0.64514108221621169</v>
      </c>
      <c r="D100" s="9">
        <f t="shared" ca="1" si="73"/>
        <v>1.113940980160667</v>
      </c>
      <c r="E100" s="9">
        <f t="shared" ca="1" si="73"/>
        <v>1.7898169076909323</v>
      </c>
      <c r="F100" s="9">
        <f t="shared" ca="1" si="73"/>
        <v>0.96509503584608747</v>
      </c>
      <c r="G100" s="9">
        <f t="shared" ca="1" si="73"/>
        <v>1.1696521221239795</v>
      </c>
      <c r="H100" s="9">
        <f t="shared" ca="1" si="73"/>
        <v>1.3275663394863526</v>
      </c>
      <c r="I100" s="9">
        <f t="shared" ca="1" si="73"/>
        <v>1.1822476013124594</v>
      </c>
      <c r="J100" s="9">
        <f t="shared" ca="1" si="73"/>
        <v>0.87349205997496049</v>
      </c>
      <c r="K100" s="9">
        <f t="shared" ca="1" si="73"/>
        <v>1.2902804092038662</v>
      </c>
      <c r="L100" s="9">
        <f t="shared" ca="1" si="73"/>
        <v>0.82047465594301161</v>
      </c>
      <c r="M100" s="9">
        <f t="shared" ca="1" si="73"/>
        <v>1.4058907182827765</v>
      </c>
      <c r="N100" s="9">
        <f t="shared" ca="1" si="73"/>
        <v>1.1293639794859041</v>
      </c>
      <c r="O100" s="9">
        <f t="shared" ca="1" si="73"/>
        <v>1.4910765648143882</v>
      </c>
      <c r="P100" s="9">
        <f t="shared" ca="1" si="73"/>
        <v>0.62330287833295428</v>
      </c>
      <c r="Q100" s="9">
        <f t="shared" ca="1" si="73"/>
        <v>1.1082371565807057</v>
      </c>
      <c r="R100" s="9">
        <f t="shared" ca="1" si="73"/>
        <v>0.86271440934491483</v>
      </c>
      <c r="S100" s="9">
        <f t="shared" ca="1" si="73"/>
        <v>0.99995328042464726</v>
      </c>
      <c r="T100" s="9">
        <f t="shared" ca="1" si="73"/>
        <v>0.80743796368633136</v>
      </c>
      <c r="U100" s="9">
        <f t="shared" ca="1" si="73"/>
        <v>0.94155159606422889</v>
      </c>
      <c r="V100" s="9">
        <f t="shared" ca="1" si="73"/>
        <v>1.5051004451403465</v>
      </c>
      <c r="W100" s="9">
        <f t="shared" ca="1" si="73"/>
        <v>0.86391406733923914</v>
      </c>
      <c r="X100" s="9">
        <f t="shared" ca="1" si="73"/>
        <v>1.0837379486611196</v>
      </c>
      <c r="Y100" s="9">
        <f t="shared" ca="1" si="73"/>
        <v>1.406515347207058</v>
      </c>
      <c r="Z100" s="9">
        <f t="shared" ca="1" si="73"/>
        <v>0.96372927096495842</v>
      </c>
      <c r="AA100" s="9">
        <f t="shared" ca="1" si="73"/>
        <v>0.7495263315913584</v>
      </c>
      <c r="AB100" s="9">
        <f t="shared" ca="1" si="73"/>
        <v>0.88281221947515642</v>
      </c>
      <c r="AC100" s="9">
        <f t="shared" ca="1" si="73"/>
        <v>0.81042331676007173</v>
      </c>
      <c r="AD100" s="9">
        <f t="shared" ca="1" si="73"/>
        <v>0.74187776597551347</v>
      </c>
      <c r="AE100" s="9">
        <f t="shared" ca="1" si="73"/>
        <v>0.93110676886774679</v>
      </c>
      <c r="AF100" s="9">
        <f t="shared" ca="1" si="73"/>
        <v>1.6870745866394374</v>
      </c>
      <c r="AG100" s="9">
        <f t="shared" ca="1" si="73"/>
        <v>0.94113345604053622</v>
      </c>
      <c r="AH100" s="9">
        <f t="shared" ca="1" si="73"/>
        <v>1.2256473255444991</v>
      </c>
      <c r="AI100" s="9">
        <f t="shared" ca="1" si="73"/>
        <v>0.99815869214847475</v>
      </c>
      <c r="AJ100" s="9">
        <f t="shared" ca="1" si="73"/>
        <v>1.1981418968840125</v>
      </c>
      <c r="AK100" s="9">
        <f t="shared" ca="1" si="73"/>
        <v>1.66403529135112</v>
      </c>
      <c r="AL100" s="9">
        <f t="shared" ca="1" si="73"/>
        <v>0.78299026357059764</v>
      </c>
      <c r="AM100" s="9">
        <f t="shared" ca="1" si="73"/>
        <v>1.4416851770046495</v>
      </c>
      <c r="AN100" s="9">
        <f ca="1">AVERAGE(OFFSET($A100,0,Fixtures!$D$6,1,3))</f>
        <v>1.1200197071608993</v>
      </c>
      <c r="AO100" s="9">
        <f ca="1">AVERAGE(OFFSET($A100,0,Fixtures!$D$6,1,6))</f>
        <v>1.0874997658693679</v>
      </c>
      <c r="AP100" s="9">
        <f ca="1">AVERAGE(OFFSET($A100,0,Fixtures!$D$6,1,9))</f>
        <v>1.1300184496691044</v>
      </c>
      <c r="AQ100" s="9">
        <f ca="1">AVERAGE(OFFSET($A100,0,Fixtures!$D$6,1,12))</f>
        <v>1.1516142247547378</v>
      </c>
      <c r="AR100" s="9">
        <f ca="1">IF(OR(Fixtures!$D$6&lt;=0,Fixtures!$D$6&gt;39),AVERAGE(A100:AM100),AVERAGE(OFFSET($A100,0,Fixtures!$D$6,1,39-Fixtures!$D$6)))</f>
        <v>1.1611851224026588</v>
      </c>
    </row>
    <row r="101" spans="1:44" x14ac:dyDescent="0.25">
      <c r="A101" s="30" t="s">
        <v>73</v>
      </c>
      <c r="B101" s="9">
        <f ca="1">MIN(VLOOKUP($A98,$A$2:$AM$12,B$14+1,FALSE),VLOOKUP($A101,$A$2:$AM$12,B$14+1,FALSE))</f>
        <v>1.1196627916364739</v>
      </c>
      <c r="C101" s="9">
        <f t="shared" ref="C101:AM101" ca="1" si="74">MIN(VLOOKUP($A98,$A$2:$AM$12,C$14+1,FALSE),VLOOKUP($A101,$A$2:$AM$12,C$14+1,FALSE))</f>
        <v>0.64514108221621169</v>
      </c>
      <c r="D101" s="9">
        <f t="shared" ca="1" si="74"/>
        <v>1.113940980160667</v>
      </c>
      <c r="E101" s="9">
        <f t="shared" ca="1" si="74"/>
        <v>1.7898169076909323</v>
      </c>
      <c r="F101" s="9">
        <f t="shared" ca="1" si="74"/>
        <v>0.96509503584608747</v>
      </c>
      <c r="G101" s="9">
        <f t="shared" ca="1" si="74"/>
        <v>1.5343598492126636</v>
      </c>
      <c r="H101" s="9">
        <f t="shared" ca="1" si="74"/>
        <v>1.2174182751034071</v>
      </c>
      <c r="I101" s="9">
        <f t="shared" ca="1" si="74"/>
        <v>1.2061727605684707</v>
      </c>
      <c r="J101" s="9">
        <f t="shared" ca="1" si="74"/>
        <v>0.87349205997496049</v>
      </c>
      <c r="K101" s="9">
        <f t="shared" ca="1" si="74"/>
        <v>1.2905382981240487</v>
      </c>
      <c r="L101" s="9">
        <f t="shared" ca="1" si="74"/>
        <v>0.82047465594301161</v>
      </c>
      <c r="M101" s="9">
        <f t="shared" ca="1" si="74"/>
        <v>1.3121054967692307</v>
      </c>
      <c r="N101" s="9">
        <f t="shared" ca="1" si="74"/>
        <v>1.1293639794859041</v>
      </c>
      <c r="O101" s="9">
        <f t="shared" ca="1" si="74"/>
        <v>1.4910765648143882</v>
      </c>
      <c r="P101" s="9">
        <f t="shared" ca="1" si="74"/>
        <v>0.62330287833295428</v>
      </c>
      <c r="Q101" s="9">
        <f t="shared" ca="1" si="74"/>
        <v>1.1082371565807057</v>
      </c>
      <c r="R101" s="9">
        <f t="shared" ca="1" si="74"/>
        <v>0.86271440934491483</v>
      </c>
      <c r="S101" s="9">
        <f t="shared" ca="1" si="74"/>
        <v>1.1562039306531779</v>
      </c>
      <c r="T101" s="9">
        <f t="shared" ca="1" si="74"/>
        <v>0.80743796368633136</v>
      </c>
      <c r="U101" s="9">
        <f t="shared" ca="1" si="74"/>
        <v>1.8583947003203742</v>
      </c>
      <c r="V101" s="9">
        <f t="shared" ca="1" si="74"/>
        <v>1.8186124850310161</v>
      </c>
      <c r="W101" s="9">
        <f t="shared" ca="1" si="74"/>
        <v>0.86391406733923914</v>
      </c>
      <c r="X101" s="9">
        <f t="shared" ca="1" si="74"/>
        <v>1.3048461636662991</v>
      </c>
      <c r="Y101" s="9">
        <f t="shared" ca="1" si="74"/>
        <v>1.2440493448425642</v>
      </c>
      <c r="Z101" s="9">
        <f t="shared" ca="1" si="74"/>
        <v>0.96372927096495842</v>
      </c>
      <c r="AA101" s="9">
        <f t="shared" ca="1" si="74"/>
        <v>0.7495263315913584</v>
      </c>
      <c r="AB101" s="9">
        <f t="shared" ca="1" si="74"/>
        <v>0.88281221947515642</v>
      </c>
      <c r="AC101" s="9">
        <f t="shared" ca="1" si="74"/>
        <v>1.2887462164288235</v>
      </c>
      <c r="AD101" s="9">
        <f t="shared" ca="1" si="74"/>
        <v>0.74187776597551347</v>
      </c>
      <c r="AE101" s="9">
        <f t="shared" ca="1" si="74"/>
        <v>0.90912577211408552</v>
      </c>
      <c r="AF101" s="9">
        <f t="shared" ca="1" si="74"/>
        <v>1.6870745866394374</v>
      </c>
      <c r="AG101" s="9">
        <f t="shared" ca="1" si="74"/>
        <v>0.8783516135397329</v>
      </c>
      <c r="AH101" s="9">
        <f t="shared" ca="1" si="74"/>
        <v>1.2256473255444991</v>
      </c>
      <c r="AI101" s="9">
        <f t="shared" ca="1" si="74"/>
        <v>0.99815869214847475</v>
      </c>
      <c r="AJ101" s="9">
        <f t="shared" ca="1" si="74"/>
        <v>1.1981418968840125</v>
      </c>
      <c r="AK101" s="9">
        <f t="shared" ca="1" si="74"/>
        <v>1.66403529135112</v>
      </c>
      <c r="AL101" s="9">
        <f t="shared" ca="1" si="74"/>
        <v>1.027133452778725</v>
      </c>
      <c r="AM101" s="9">
        <f t="shared" ca="1" si="74"/>
        <v>1.4416851770046495</v>
      </c>
      <c r="AN101" s="9">
        <f ca="1">AVERAGE(OFFSET($A101,0,Fixtures!$D$6,1,3))</f>
        <v>1.112692708243012</v>
      </c>
      <c r="AO101" s="9">
        <f ca="1">AVERAGE(OFFSET($A101,0,Fixtures!$D$6,1,6))</f>
        <v>1.0733726259936238</v>
      </c>
      <c r="AP101" s="9">
        <f ca="1">AVERAGE(OFFSET($A101,0,Fixtures!$D$6,1,9))</f>
        <v>1.1477273774417336</v>
      </c>
      <c r="AQ101" s="9">
        <f ca="1">AVERAGE(OFFSET($A101,0,Fixtures!$D$6,1,12))</f>
        <v>1.1631080756847405</v>
      </c>
      <c r="AR101" s="9">
        <f ca="1">IF(OR(Fixtures!$D$6&lt;=0,Fixtures!$D$6&gt;39),AVERAGE(A101:AM101),AVERAGE(OFFSET($A101,0,Fixtures!$D$6,1,39-Fixtures!$D$6)))</f>
        <v>1.177123157398025</v>
      </c>
    </row>
    <row r="102" spans="1:44" x14ac:dyDescent="0.25">
      <c r="A102" s="30" t="s">
        <v>61</v>
      </c>
      <c r="B102" s="9">
        <f ca="1">MIN(VLOOKUP($A98,$A$2:$AM$12,B$14+1,FALSE),VLOOKUP($A102,$A$2:$AM$12,B$14+1,FALSE))</f>
        <v>1.0911678810966055</v>
      </c>
      <c r="C102" s="9">
        <f t="shared" ref="C102:AM102" ca="1" si="75">MIN(VLOOKUP($A98,$A$2:$AM$12,C$14+1,FALSE),VLOOKUP($A102,$A$2:$AM$12,C$14+1,FALSE))</f>
        <v>0.64514108221621169</v>
      </c>
      <c r="D102" s="9">
        <f t="shared" ca="1" si="75"/>
        <v>1.113940980160667</v>
      </c>
      <c r="E102" s="9">
        <f t="shared" ca="1" si="75"/>
        <v>1.5009897428417831</v>
      </c>
      <c r="F102" s="9">
        <f t="shared" ca="1" si="75"/>
        <v>0.96509503584608747</v>
      </c>
      <c r="G102" s="9">
        <f t="shared" ca="1" si="75"/>
        <v>0.83879116549645671</v>
      </c>
      <c r="H102" s="9">
        <f t="shared" ca="1" si="75"/>
        <v>1.3275663394863526</v>
      </c>
      <c r="I102" s="9">
        <f t="shared" ca="1" si="75"/>
        <v>1.1613105358991214</v>
      </c>
      <c r="J102" s="9">
        <f t="shared" ca="1" si="75"/>
        <v>0.87349205997496049</v>
      </c>
      <c r="K102" s="9">
        <f t="shared" ca="1" si="75"/>
        <v>1.2905382981240487</v>
      </c>
      <c r="L102" s="9">
        <f t="shared" ca="1" si="75"/>
        <v>0.82047465594301161</v>
      </c>
      <c r="M102" s="9">
        <f t="shared" ca="1" si="75"/>
        <v>0.97676938259419743</v>
      </c>
      <c r="N102" s="9">
        <f t="shared" ca="1" si="75"/>
        <v>1.1293639794859041</v>
      </c>
      <c r="O102" s="9">
        <f t="shared" ca="1" si="75"/>
        <v>0.72941752008193028</v>
      </c>
      <c r="P102" s="9">
        <f t="shared" ca="1" si="75"/>
        <v>0.62330287833295428</v>
      </c>
      <c r="Q102" s="9">
        <f t="shared" ca="1" si="75"/>
        <v>1.1082371565807057</v>
      </c>
      <c r="R102" s="9">
        <f t="shared" ca="1" si="75"/>
        <v>0.70472653549163133</v>
      </c>
      <c r="S102" s="9">
        <f t="shared" ca="1" si="75"/>
        <v>1.2659272201328815</v>
      </c>
      <c r="T102" s="9">
        <f t="shared" ca="1" si="75"/>
        <v>0.80743796368633136</v>
      </c>
      <c r="U102" s="9">
        <f t="shared" ca="1" si="75"/>
        <v>1.276895699087395</v>
      </c>
      <c r="V102" s="9">
        <f t="shared" ca="1" si="75"/>
        <v>0.97541301019242677</v>
      </c>
      <c r="W102" s="9">
        <f t="shared" ca="1" si="75"/>
        <v>0.86391406733923914</v>
      </c>
      <c r="X102" s="9">
        <f t="shared" ca="1" si="75"/>
        <v>1.2594579537164228</v>
      </c>
      <c r="Y102" s="9">
        <f t="shared" ca="1" si="75"/>
        <v>1.6131114267883031</v>
      </c>
      <c r="Z102" s="9">
        <f t="shared" ca="1" si="75"/>
        <v>0.96372927096495842</v>
      </c>
      <c r="AA102" s="9">
        <f t="shared" ca="1" si="75"/>
        <v>0.7495263315913584</v>
      </c>
      <c r="AB102" s="9">
        <f t="shared" ca="1" si="75"/>
        <v>0.84743888289887115</v>
      </c>
      <c r="AC102" s="9">
        <f t="shared" ca="1" si="75"/>
        <v>1.0527396394381161</v>
      </c>
      <c r="AD102" s="9">
        <f t="shared" ca="1" si="75"/>
        <v>0.74187776597551347</v>
      </c>
      <c r="AE102" s="9">
        <f t="shared" ca="1" si="75"/>
        <v>0.93110676886774679</v>
      </c>
      <c r="AF102" s="9">
        <f t="shared" ca="1" si="75"/>
        <v>0.91291566035272942</v>
      </c>
      <c r="AG102" s="9">
        <f t="shared" ca="1" si="75"/>
        <v>0.94113345604053622</v>
      </c>
      <c r="AH102" s="9">
        <f t="shared" ca="1" si="75"/>
        <v>0.90000303165151074</v>
      </c>
      <c r="AI102" s="9">
        <f t="shared" ca="1" si="75"/>
        <v>0.99815869214847475</v>
      </c>
      <c r="AJ102" s="9">
        <f t="shared" ca="1" si="75"/>
        <v>1.1981418968840125</v>
      </c>
      <c r="AK102" s="9">
        <f t="shared" ca="1" si="75"/>
        <v>1.1285507278098861</v>
      </c>
      <c r="AL102" s="9">
        <f t="shared" ca="1" si="75"/>
        <v>1.027133452778725</v>
      </c>
      <c r="AM102" s="9">
        <f t="shared" ca="1" si="75"/>
        <v>0.99813624892017727</v>
      </c>
      <c r="AN102" s="9">
        <f ca="1">AVERAGE(OFFSET($A102,0,Fixtures!$D$6,1,3))</f>
        <v>0.86196673173199656</v>
      </c>
      <c r="AO102" s="9">
        <f ca="1">AVERAGE(OFFSET($A102,0,Fixtures!$D$6,1,6))</f>
        <v>0.90419922917275197</v>
      </c>
      <c r="AP102" s="9">
        <f ca="1">AVERAGE(OFFSET($A102,0,Fixtures!$D$6,1,9))</f>
        <v>0.97544682805657068</v>
      </c>
      <c r="AQ102" s="9">
        <f ca="1">AVERAGE(OFFSET($A102,0,Fixtures!$D$6,1,12))</f>
        <v>0.96194363852783848</v>
      </c>
      <c r="AR102" s="9">
        <f ca="1">IF(OR(Fixtures!$D$6&lt;=0,Fixtures!$D$6&gt;39),AVERAGE(A102:AM102),AVERAGE(OFFSET($A102,0,Fixtures!$D$6,1,39-Fixtures!$D$6)))</f>
        <v>0.97771577014293132</v>
      </c>
    </row>
    <row r="103" spans="1:44" x14ac:dyDescent="0.25">
      <c r="A103" s="30" t="s">
        <v>53</v>
      </c>
      <c r="B103" s="9">
        <f ca="1">MIN(VLOOKUP($A98,$A$2:$AM$12,B$14+1,FALSE),VLOOKUP($A103,$A$2:$AM$12,B$14+1,FALSE))</f>
        <v>1.1196627916364739</v>
      </c>
      <c r="C103" s="9">
        <f t="shared" ref="C103:AM103" ca="1" si="76">MIN(VLOOKUP($A98,$A$2:$AM$12,C$14+1,FALSE),VLOOKUP($A103,$A$2:$AM$12,C$14+1,FALSE))</f>
        <v>0.64514108221621169</v>
      </c>
      <c r="D103" s="9">
        <f t="shared" ca="1" si="76"/>
        <v>1.113940980160667</v>
      </c>
      <c r="E103" s="9">
        <f t="shared" ca="1" si="76"/>
        <v>1.0637542980363934</v>
      </c>
      <c r="F103" s="9">
        <f t="shared" ca="1" si="76"/>
        <v>0.96509503584608747</v>
      </c>
      <c r="G103" s="9">
        <f t="shared" ca="1" si="76"/>
        <v>1.2307614053897382</v>
      </c>
      <c r="H103" s="9">
        <f t="shared" ca="1" si="76"/>
        <v>0.91475887457743454</v>
      </c>
      <c r="I103" s="9">
        <f t="shared" ca="1" si="76"/>
        <v>1.2061727605684707</v>
      </c>
      <c r="J103" s="9">
        <f t="shared" ca="1" si="76"/>
        <v>0.87349205997496049</v>
      </c>
      <c r="K103" s="9">
        <f t="shared" ca="1" si="76"/>
        <v>1.2905382981240487</v>
      </c>
      <c r="L103" s="9">
        <f t="shared" ca="1" si="76"/>
        <v>0.82047465594301161</v>
      </c>
      <c r="M103" s="9">
        <f t="shared" ca="1" si="76"/>
        <v>1.4058907182827765</v>
      </c>
      <c r="N103" s="9">
        <f t="shared" ca="1" si="76"/>
        <v>1.1293639794859041</v>
      </c>
      <c r="O103" s="9">
        <f t="shared" ca="1" si="76"/>
        <v>1.4910765648143882</v>
      </c>
      <c r="P103" s="9">
        <f t="shared" ca="1" si="76"/>
        <v>0.62330287833295428</v>
      </c>
      <c r="Q103" s="9">
        <f t="shared" ca="1" si="76"/>
        <v>1.1082371565807057</v>
      </c>
      <c r="R103" s="9">
        <f t="shared" ca="1" si="76"/>
        <v>0.86271440934491483</v>
      </c>
      <c r="S103" s="9">
        <f t="shared" ca="1" si="76"/>
        <v>1.1480842519669254</v>
      </c>
      <c r="T103" s="9">
        <f t="shared" ca="1" si="76"/>
        <v>0.80743796368633136</v>
      </c>
      <c r="U103" s="9">
        <f t="shared" ca="1" si="76"/>
        <v>1.7776436638151931</v>
      </c>
      <c r="V103" s="9">
        <f t="shared" ca="1" si="76"/>
        <v>1.366491652146538</v>
      </c>
      <c r="W103" s="9">
        <f t="shared" ca="1" si="76"/>
        <v>0.86391406733923914</v>
      </c>
      <c r="X103" s="9">
        <f t="shared" ca="1" si="76"/>
        <v>1.3048461636662991</v>
      </c>
      <c r="Y103" s="9">
        <f t="shared" ca="1" si="76"/>
        <v>1.1899928658597574</v>
      </c>
      <c r="Z103" s="9">
        <f t="shared" ca="1" si="76"/>
        <v>0.96372927096495842</v>
      </c>
      <c r="AA103" s="9">
        <f t="shared" ca="1" si="76"/>
        <v>0.7495263315913584</v>
      </c>
      <c r="AB103" s="9">
        <f t="shared" ca="1" si="76"/>
        <v>0.76855226784562758</v>
      </c>
      <c r="AC103" s="9">
        <f t="shared" ca="1" si="76"/>
        <v>1.2887462164288235</v>
      </c>
      <c r="AD103" s="9">
        <f t="shared" ca="1" si="76"/>
        <v>0.74187776597551347</v>
      </c>
      <c r="AE103" s="9">
        <f t="shared" ca="1" si="76"/>
        <v>0.93110676886774679</v>
      </c>
      <c r="AF103" s="9">
        <f t="shared" ca="1" si="76"/>
        <v>1.6870745866394374</v>
      </c>
      <c r="AG103" s="9">
        <f t="shared" ca="1" si="76"/>
        <v>0.94113345604053622</v>
      </c>
      <c r="AH103" s="9">
        <f t="shared" ca="1" si="76"/>
        <v>1.2256473255444991</v>
      </c>
      <c r="AI103" s="9">
        <f t="shared" ca="1" si="76"/>
        <v>0.99815869214847475</v>
      </c>
      <c r="AJ103" s="9">
        <f t="shared" ca="1" si="76"/>
        <v>1.1981418968840125</v>
      </c>
      <c r="AK103" s="9">
        <f t="shared" ca="1" si="76"/>
        <v>1.3925416965480495</v>
      </c>
      <c r="AL103" s="9">
        <f t="shared" ca="1" si="76"/>
        <v>1.027133452778725</v>
      </c>
      <c r="AM103" s="9">
        <f t="shared" ca="1" si="76"/>
        <v>1.1604474760647123</v>
      </c>
      <c r="AN103" s="9">
        <f ca="1">AVERAGE(OFFSET($A103,0,Fixtures!$D$6,1,3))</f>
        <v>1.1200197071608993</v>
      </c>
      <c r="AO103" s="9">
        <f ca="1">AVERAGE(OFFSET($A103,0,Fixtures!$D$6,1,6))</f>
        <v>1.0874997658693679</v>
      </c>
      <c r="AP103" s="9">
        <f ca="1">AVERAGE(OFFSET($A103,0,Fixtures!$D$6,1,9))</f>
        <v>1.1269795157141107</v>
      </c>
      <c r="AQ103" s="9">
        <f ca="1">AVERAGE(OFFSET($A103,0,Fixtures!$D$6,1,12))</f>
        <v>1.1258985492101645</v>
      </c>
      <c r="AR103" s="9">
        <f ca="1">IF(OR(Fixtures!$D$6&lt;=0,Fixtures!$D$6&gt;39),AVERAGE(A103:AM103),AVERAGE(OFFSET($A103,0,Fixtures!$D$6,1,39-Fixtures!$D$6)))</f>
        <v>1.1303263117491709</v>
      </c>
    </row>
    <row r="104" spans="1:44" x14ac:dyDescent="0.25">
      <c r="A104" s="30" t="s">
        <v>2</v>
      </c>
      <c r="B104" s="9">
        <f ca="1">MIN(VLOOKUP($A98,$A$2:$AM$12,B$14+1,FALSE),VLOOKUP($A104,$A$2:$AM$12,B$14+1,FALSE))</f>
        <v>1.1196627916364739</v>
      </c>
      <c r="C104" s="9">
        <f t="shared" ref="C104:AM104" ca="1" si="77">MIN(VLOOKUP($A98,$A$2:$AM$12,C$14+1,FALSE),VLOOKUP($A104,$A$2:$AM$12,C$14+1,FALSE))</f>
        <v>0.64514108221621169</v>
      </c>
      <c r="D104" s="9">
        <f t="shared" ca="1" si="77"/>
        <v>1.113940980160667</v>
      </c>
      <c r="E104" s="9">
        <f t="shared" ca="1" si="77"/>
        <v>1.1916366641468086</v>
      </c>
      <c r="F104" s="9">
        <f t="shared" ca="1" si="77"/>
        <v>0.96509503584608747</v>
      </c>
      <c r="G104" s="9">
        <f t="shared" ca="1" si="77"/>
        <v>1.3028758314515998</v>
      </c>
      <c r="H104" s="9">
        <f t="shared" ca="1" si="77"/>
        <v>1.3275663394863526</v>
      </c>
      <c r="I104" s="9">
        <f t="shared" ca="1" si="77"/>
        <v>1.2061727605684707</v>
      </c>
      <c r="J104" s="9">
        <f t="shared" ca="1" si="77"/>
        <v>0.87349205997496049</v>
      </c>
      <c r="K104" s="9">
        <f t="shared" ca="1" si="77"/>
        <v>1.2905382981240487</v>
      </c>
      <c r="L104" s="9">
        <f t="shared" ca="1" si="77"/>
        <v>0.82047465594301161</v>
      </c>
      <c r="M104" s="9">
        <f t="shared" ca="1" si="77"/>
        <v>1.1061692633202613</v>
      </c>
      <c r="N104" s="9">
        <f t="shared" ca="1" si="77"/>
        <v>1.1293639794859041</v>
      </c>
      <c r="O104" s="9">
        <f t="shared" ca="1" si="77"/>
        <v>1.4910765648143882</v>
      </c>
      <c r="P104" s="9">
        <f t="shared" ca="1" si="77"/>
        <v>0.62330287833295428</v>
      </c>
      <c r="Q104" s="9">
        <f t="shared" ca="1" si="77"/>
        <v>1.1082371565807057</v>
      </c>
      <c r="R104" s="9">
        <f t="shared" ca="1" si="77"/>
        <v>0.86271440934491483</v>
      </c>
      <c r="S104" s="9">
        <f t="shared" ca="1" si="77"/>
        <v>0.95211496324296829</v>
      </c>
      <c r="T104" s="9">
        <f t="shared" ca="1" si="77"/>
        <v>0.80743796368633136</v>
      </c>
      <c r="U104" s="9">
        <f t="shared" ca="1" si="77"/>
        <v>1.5158686318325176</v>
      </c>
      <c r="V104" s="9">
        <f t="shared" ca="1" si="77"/>
        <v>1.6439813005507242</v>
      </c>
      <c r="W104" s="9">
        <f t="shared" ca="1" si="77"/>
        <v>0.86391406733923914</v>
      </c>
      <c r="X104" s="9">
        <f t="shared" ca="1" si="77"/>
        <v>1.3048461636662991</v>
      </c>
      <c r="Y104" s="9">
        <f t="shared" ca="1" si="77"/>
        <v>1.6131114267883031</v>
      </c>
      <c r="Z104" s="9">
        <f t="shared" ca="1" si="77"/>
        <v>0.96372927096495842</v>
      </c>
      <c r="AA104" s="9">
        <f t="shared" ca="1" si="77"/>
        <v>0.7495263315913584</v>
      </c>
      <c r="AB104" s="9">
        <f t="shared" ca="1" si="77"/>
        <v>0.88281221947515642</v>
      </c>
      <c r="AC104" s="9">
        <f t="shared" ca="1" si="77"/>
        <v>1.2108765329304541</v>
      </c>
      <c r="AD104" s="9">
        <f t="shared" ca="1" si="77"/>
        <v>0.74187776597551347</v>
      </c>
      <c r="AE104" s="9">
        <f t="shared" ca="1" si="77"/>
        <v>0.93110676886774679</v>
      </c>
      <c r="AF104" s="9">
        <f t="shared" ca="1" si="77"/>
        <v>1.2732149924802472</v>
      </c>
      <c r="AG104" s="9">
        <f t="shared" ca="1" si="77"/>
        <v>0.94113345604053622</v>
      </c>
      <c r="AH104" s="9">
        <f t="shared" ca="1" si="77"/>
        <v>1.2256473255444991</v>
      </c>
      <c r="AI104" s="9">
        <f t="shared" ca="1" si="77"/>
        <v>0.99815869214847475</v>
      </c>
      <c r="AJ104" s="9">
        <f t="shared" ca="1" si="77"/>
        <v>1.1981418968840125</v>
      </c>
      <c r="AK104" s="9">
        <f t="shared" ca="1" si="77"/>
        <v>1.3889477365579643</v>
      </c>
      <c r="AL104" s="9">
        <f t="shared" ca="1" si="77"/>
        <v>1.027133452778725</v>
      </c>
      <c r="AM104" s="9">
        <f t="shared" ca="1" si="77"/>
        <v>1.4416851770046495</v>
      </c>
      <c r="AN104" s="9">
        <f ca="1">AVERAGE(OFFSET($A104,0,Fixtures!$D$6,1,3))</f>
        <v>0.98206650910783588</v>
      </c>
      <c r="AO104" s="9">
        <f ca="1">AVERAGE(OFFSET($A104,0,Fixtures!$D$6,1,6))</f>
        <v>1.0185231668428363</v>
      </c>
      <c r="AP104" s="9">
        <f ca="1">AVERAGE(OFFSET($A104,0,Fixtures!$D$6,1,9))</f>
        <v>1.0805957874753023</v>
      </c>
      <c r="AQ104" s="9">
        <f ca="1">AVERAGE(OFFSET($A104,0,Fixtures!$D$6,1,12))</f>
        <v>1.0973030783527535</v>
      </c>
      <c r="AR104" s="9">
        <f ca="1">IF(OR(Fixtures!$D$6&lt;=0,Fixtures!$D$6&gt;39),AVERAGE(A104:AM104),AVERAGE(OFFSET($A104,0,Fixtures!$D$6,1,39-Fixtures!$D$6)))</f>
        <v>1.1167047264282368</v>
      </c>
    </row>
    <row r="105" spans="1:44" x14ac:dyDescent="0.25">
      <c r="A105" s="30" t="s">
        <v>113</v>
      </c>
      <c r="B105" s="9">
        <f ca="1">MIN(VLOOKUP($A98,$A$2:$AM$12,B$14+1,FALSE),VLOOKUP($A105,$A$2:$AM$12,B$14+1,FALSE))</f>
        <v>1.1196627916364739</v>
      </c>
      <c r="C105" s="9">
        <f t="shared" ref="C105:AM105" ca="1" si="78">MIN(VLOOKUP($A98,$A$2:$AM$12,C$14+1,FALSE),VLOOKUP($A105,$A$2:$AM$12,C$14+1,FALSE))</f>
        <v>0.64514108221621169</v>
      </c>
      <c r="D105" s="9">
        <f t="shared" ca="1" si="78"/>
        <v>1.113940980160667</v>
      </c>
      <c r="E105" s="9">
        <f t="shared" ca="1" si="78"/>
        <v>1.7898169076909323</v>
      </c>
      <c r="F105" s="9">
        <f t="shared" ca="1" si="78"/>
        <v>0.96509503584608747</v>
      </c>
      <c r="G105" s="9">
        <f t="shared" ca="1" si="78"/>
        <v>1.5343598492126636</v>
      </c>
      <c r="H105" s="9">
        <f t="shared" ca="1" si="78"/>
        <v>1.3275663394863526</v>
      </c>
      <c r="I105" s="9">
        <f t="shared" ca="1" si="78"/>
        <v>1.2061727605684707</v>
      </c>
      <c r="J105" s="9">
        <f t="shared" ca="1" si="78"/>
        <v>0.87349205997496049</v>
      </c>
      <c r="K105" s="9">
        <f t="shared" ca="1" si="78"/>
        <v>1.2905382981240487</v>
      </c>
      <c r="L105" s="9">
        <f t="shared" ca="1" si="78"/>
        <v>0.82047465594301161</v>
      </c>
      <c r="M105" s="9">
        <f t="shared" ca="1" si="78"/>
        <v>1.1740798093608484</v>
      </c>
      <c r="N105" s="9">
        <f t="shared" ca="1" si="78"/>
        <v>1.1293639794859041</v>
      </c>
      <c r="O105" s="9">
        <f t="shared" ca="1" si="78"/>
        <v>1.2701277836522629</v>
      </c>
      <c r="P105" s="9">
        <f t="shared" ca="1" si="78"/>
        <v>0.62330287833295428</v>
      </c>
      <c r="Q105" s="9">
        <f t="shared" ca="1" si="78"/>
        <v>1.1082371565807057</v>
      </c>
      <c r="R105" s="9">
        <f t="shared" ca="1" si="78"/>
        <v>0.86271440934491483</v>
      </c>
      <c r="S105" s="9">
        <f t="shared" ca="1" si="78"/>
        <v>1.3187688710678267</v>
      </c>
      <c r="T105" s="9">
        <f t="shared" ca="1" si="78"/>
        <v>0.80743796368633136</v>
      </c>
      <c r="U105" s="9">
        <f t="shared" ca="1" si="78"/>
        <v>1.3684838196194098</v>
      </c>
      <c r="V105" s="9">
        <f t="shared" ca="1" si="78"/>
        <v>0.93808707651193601</v>
      </c>
      <c r="W105" s="9">
        <f t="shared" ca="1" si="78"/>
        <v>0.86391406733923914</v>
      </c>
      <c r="X105" s="9">
        <f t="shared" ca="1" si="78"/>
        <v>1.089871633590388</v>
      </c>
      <c r="Y105" s="9">
        <f t="shared" ca="1" si="78"/>
        <v>1.6131114267883031</v>
      </c>
      <c r="Z105" s="9">
        <f t="shared" ca="1" si="78"/>
        <v>0.96372927096495842</v>
      </c>
      <c r="AA105" s="9">
        <f t="shared" ca="1" si="78"/>
        <v>0.7495263315913584</v>
      </c>
      <c r="AB105" s="9">
        <f t="shared" ca="1" si="78"/>
        <v>0.88281221947515642</v>
      </c>
      <c r="AC105" s="9">
        <f t="shared" ca="1" si="78"/>
        <v>1.2887462164288235</v>
      </c>
      <c r="AD105" s="9">
        <f t="shared" ca="1" si="78"/>
        <v>0.74187776597551347</v>
      </c>
      <c r="AE105" s="9">
        <f t="shared" ca="1" si="78"/>
        <v>0.93110676886774679</v>
      </c>
      <c r="AF105" s="9">
        <f t="shared" ca="1" si="78"/>
        <v>1.4935347390912008</v>
      </c>
      <c r="AG105" s="9">
        <f t="shared" ca="1" si="78"/>
        <v>0.94113345604053622</v>
      </c>
      <c r="AH105" s="9">
        <f t="shared" ca="1" si="78"/>
        <v>1.2256473255444991</v>
      </c>
      <c r="AI105" s="9">
        <f t="shared" ca="1" si="78"/>
        <v>0.99815869214847475</v>
      </c>
      <c r="AJ105" s="9">
        <f t="shared" ca="1" si="78"/>
        <v>1.1981418968840125</v>
      </c>
      <c r="AK105" s="9">
        <f t="shared" ca="1" si="78"/>
        <v>1.66403529135112</v>
      </c>
      <c r="AL105" s="9">
        <f t="shared" ca="1" si="78"/>
        <v>1.027133452778725</v>
      </c>
      <c r="AM105" s="9">
        <f t="shared" ca="1" si="78"/>
        <v>1.4416851770046495</v>
      </c>
      <c r="AN105" s="9">
        <f ca="1">AVERAGE(OFFSET($A105,0,Fixtures!$D$6,1,3))</f>
        <v>1.0555064246448203</v>
      </c>
      <c r="AO105" s="9">
        <f ca="1">AVERAGE(OFFSET($A105,0,Fixtures!$D$6,1,6))</f>
        <v>1.0552431246113285</v>
      </c>
      <c r="AP105" s="9">
        <f ca="1">AVERAGE(OFFSET($A105,0,Fixtures!$D$6,1,9))</f>
        <v>1.1356410431868698</v>
      </c>
      <c r="AQ105" s="9">
        <f ca="1">AVERAGE(OFFSET($A105,0,Fixtures!$D$6,1,12))</f>
        <v>1.1477670095785522</v>
      </c>
      <c r="AR105" s="9">
        <f ca="1">IF(OR(Fixtures!$D$6&lt;=0,Fixtures!$D$6&gt;39),AVERAGE(A105:AM105),AVERAGE(OFFSET($A105,0,Fixtures!$D$6,1,39-Fixtures!$D$6)))</f>
        <v>1.1662454565686478</v>
      </c>
    </row>
    <row r="106" spans="1:44" x14ac:dyDescent="0.25">
      <c r="A106" s="30" t="s">
        <v>10</v>
      </c>
      <c r="B106" s="9">
        <f ca="1">MIN(VLOOKUP($A98,$A$2:$AM$12,B$14+1,FALSE),VLOOKUP($A106,$A$2:$AM$12,B$14+1,FALSE))</f>
        <v>1.1196627916364739</v>
      </c>
      <c r="C106" s="9">
        <f t="shared" ref="C106:AM106" ca="1" si="79">MIN(VLOOKUP($A98,$A$2:$AM$12,C$14+1,FALSE),VLOOKUP($A106,$A$2:$AM$12,C$14+1,FALSE))</f>
        <v>0.64514108221621169</v>
      </c>
      <c r="D106" s="9">
        <f t="shared" ca="1" si="79"/>
        <v>1.113940980160667</v>
      </c>
      <c r="E106" s="9">
        <f t="shared" ca="1" si="79"/>
        <v>1.3864201545727508</v>
      </c>
      <c r="F106" s="9">
        <f t="shared" ca="1" si="79"/>
        <v>0.96509503584608747</v>
      </c>
      <c r="G106" s="9">
        <f t="shared" ca="1" si="79"/>
        <v>0.92012710815716947</v>
      </c>
      <c r="H106" s="9">
        <f t="shared" ca="1" si="79"/>
        <v>1.3275663394863526</v>
      </c>
      <c r="I106" s="9">
        <f t="shared" ca="1" si="79"/>
        <v>1.2061727605684707</v>
      </c>
      <c r="J106" s="9">
        <f t="shared" ca="1" si="79"/>
        <v>0.87349205997496049</v>
      </c>
      <c r="K106" s="9">
        <f t="shared" ca="1" si="79"/>
        <v>1.2905382981240487</v>
      </c>
      <c r="L106" s="9">
        <f t="shared" ca="1" si="79"/>
        <v>0.82047465594301161</v>
      </c>
      <c r="M106" s="9">
        <f t="shared" ca="1" si="79"/>
        <v>1.2609207892539278</v>
      </c>
      <c r="N106" s="9">
        <f t="shared" ca="1" si="79"/>
        <v>1.1293639794859041</v>
      </c>
      <c r="O106" s="9">
        <f t="shared" ca="1" si="79"/>
        <v>0.99122009091479313</v>
      </c>
      <c r="P106" s="9">
        <f t="shared" ca="1" si="79"/>
        <v>0.62330287833295428</v>
      </c>
      <c r="Q106" s="9">
        <f t="shared" ca="1" si="79"/>
        <v>1.1082371565807057</v>
      </c>
      <c r="R106" s="9">
        <f t="shared" ca="1" si="79"/>
        <v>0.86271440934491483</v>
      </c>
      <c r="S106" s="9">
        <f t="shared" ca="1" si="79"/>
        <v>1.3187688710678267</v>
      </c>
      <c r="T106" s="9">
        <f t="shared" ca="1" si="79"/>
        <v>0.80743796368633136</v>
      </c>
      <c r="U106" s="9">
        <f t="shared" ca="1" si="79"/>
        <v>0.79198258061549553</v>
      </c>
      <c r="V106" s="9">
        <f t="shared" ca="1" si="79"/>
        <v>1.1553462083953359</v>
      </c>
      <c r="W106" s="9">
        <f t="shared" ca="1" si="79"/>
        <v>0.86391406733923914</v>
      </c>
      <c r="X106" s="9">
        <f t="shared" ca="1" si="79"/>
        <v>1.2253510412883635</v>
      </c>
      <c r="Y106" s="9">
        <f t="shared" ca="1" si="79"/>
        <v>1.1830850895614193</v>
      </c>
      <c r="Z106" s="9">
        <f t="shared" ca="1" si="79"/>
        <v>0.96372927096495842</v>
      </c>
      <c r="AA106" s="9">
        <f t="shared" ca="1" si="79"/>
        <v>0.7495263315913584</v>
      </c>
      <c r="AB106" s="9">
        <f t="shared" ca="1" si="79"/>
        <v>0.88281221947515642</v>
      </c>
      <c r="AC106" s="9">
        <f t="shared" ca="1" si="79"/>
        <v>1.2887462164288235</v>
      </c>
      <c r="AD106" s="9">
        <f t="shared" ca="1" si="79"/>
        <v>0.74187776597551347</v>
      </c>
      <c r="AE106" s="9">
        <f t="shared" ca="1" si="79"/>
        <v>0.93110676886774679</v>
      </c>
      <c r="AF106" s="9">
        <f t="shared" ca="1" si="79"/>
        <v>1.0723088559631808</v>
      </c>
      <c r="AG106" s="9">
        <f t="shared" ca="1" si="79"/>
        <v>0.94113345604053622</v>
      </c>
      <c r="AH106" s="9">
        <f t="shared" ca="1" si="79"/>
        <v>1.2256473255444991</v>
      </c>
      <c r="AI106" s="9">
        <f t="shared" ca="1" si="79"/>
        <v>0.99815869214847475</v>
      </c>
      <c r="AJ106" s="9">
        <f t="shared" ca="1" si="79"/>
        <v>1.1981418968840125</v>
      </c>
      <c r="AK106" s="9">
        <f t="shared" ca="1" si="79"/>
        <v>1.0837503904990939</v>
      </c>
      <c r="AL106" s="9">
        <f t="shared" ca="1" si="79"/>
        <v>1.027133452778725</v>
      </c>
      <c r="AM106" s="9">
        <f t="shared" ca="1" si="79"/>
        <v>0.97719989436101107</v>
      </c>
      <c r="AN106" s="9">
        <f ca="1">AVERAGE(OFFSET($A106,0,Fixtures!$D$6,1,3))</f>
        <v>0.91509779693548043</v>
      </c>
      <c r="AO106" s="9">
        <f ca="1">AVERAGE(OFFSET($A106,0,Fixtures!$D$6,1,6))</f>
        <v>0.98503881075665856</v>
      </c>
      <c r="AP106" s="9">
        <f ca="1">AVERAGE(OFFSET($A106,0,Fixtures!$D$6,1,9))</f>
        <v>1.0243620671890872</v>
      </c>
      <c r="AQ106" s="9">
        <f ca="1">AVERAGE(OFFSET($A106,0,Fixtures!$D$6,1,12))</f>
        <v>1.0080495922295778</v>
      </c>
      <c r="AR106" s="9">
        <f ca="1">IF(OR(Fixtures!$D$6&lt;=0,Fixtures!$D$6&gt;39),AVERAGE(A106:AM106),AVERAGE(OFFSET($A106,0,Fixtures!$D$6,1,39-Fixtures!$D$6)))</f>
        <v>1.0196458499062795</v>
      </c>
    </row>
    <row r="107" spans="1:44" x14ac:dyDescent="0.25">
      <c r="A107" s="30" t="s">
        <v>71</v>
      </c>
      <c r="B107" s="9">
        <f ca="1">MIN(VLOOKUP($A98,$A$2:$AM$12,B$14+1,FALSE),VLOOKUP($A107,$A$2:$AM$12,B$14+1,FALSE))</f>
        <v>1.0801982438529367</v>
      </c>
      <c r="C107" s="9">
        <f t="shared" ref="C107:AM107" ca="1" si="80">MIN(VLOOKUP($A98,$A$2:$AM$12,C$14+1,FALSE),VLOOKUP($A107,$A$2:$AM$12,C$14+1,FALSE))</f>
        <v>0.64514108221621169</v>
      </c>
      <c r="D107" s="9">
        <f t="shared" ca="1" si="80"/>
        <v>1.0570746958333819</v>
      </c>
      <c r="E107" s="9">
        <f t="shared" ca="1" si="80"/>
        <v>1.1392908643340616</v>
      </c>
      <c r="F107" s="9">
        <f t="shared" ca="1" si="80"/>
        <v>0.96509503584608747</v>
      </c>
      <c r="G107" s="9">
        <f t="shared" ca="1" si="80"/>
        <v>1.5343598492126636</v>
      </c>
      <c r="H107" s="9">
        <f t="shared" ca="1" si="80"/>
        <v>1.3275663394863526</v>
      </c>
      <c r="I107" s="9">
        <f t="shared" ca="1" si="80"/>
        <v>0.9739969821795621</v>
      </c>
      <c r="J107" s="9">
        <f t="shared" ca="1" si="80"/>
        <v>0.87349205997496049</v>
      </c>
      <c r="K107" s="9">
        <f t="shared" ca="1" si="80"/>
        <v>0.91711126018153588</v>
      </c>
      <c r="L107" s="9">
        <f t="shared" ca="1" si="80"/>
        <v>0.82047465594301161</v>
      </c>
      <c r="M107" s="9">
        <f t="shared" ca="1" si="80"/>
        <v>1.356025442220036</v>
      </c>
      <c r="N107" s="9">
        <f t="shared" ca="1" si="80"/>
        <v>1.0039227628751968</v>
      </c>
      <c r="O107" s="9">
        <f t="shared" ca="1" si="80"/>
        <v>1.4910765648143882</v>
      </c>
      <c r="P107" s="9">
        <f t="shared" ca="1" si="80"/>
        <v>0.62330287833295428</v>
      </c>
      <c r="Q107" s="9">
        <f t="shared" ca="1" si="80"/>
        <v>0.78938674462575931</v>
      </c>
      <c r="R107" s="9">
        <f t="shared" ca="1" si="80"/>
        <v>0.86271440934491483</v>
      </c>
      <c r="S107" s="9">
        <f t="shared" ca="1" si="80"/>
        <v>1.3187688710678267</v>
      </c>
      <c r="T107" s="9">
        <f t="shared" ca="1" si="80"/>
        <v>0.80743796368633136</v>
      </c>
      <c r="U107" s="9">
        <f t="shared" ca="1" si="80"/>
        <v>1.0556068089712545</v>
      </c>
      <c r="V107" s="9">
        <f t="shared" ca="1" si="80"/>
        <v>1.2213347782910573</v>
      </c>
      <c r="W107" s="9">
        <f t="shared" ca="1" si="80"/>
        <v>0.86391406733923914</v>
      </c>
      <c r="X107" s="9">
        <f t="shared" ca="1" si="80"/>
        <v>1.151559396233347</v>
      </c>
      <c r="Y107" s="9">
        <f t="shared" ca="1" si="80"/>
        <v>1.5768941220434789</v>
      </c>
      <c r="Z107" s="9">
        <f t="shared" ca="1" si="80"/>
        <v>0.96372927096495842</v>
      </c>
      <c r="AA107" s="9">
        <f t="shared" ca="1" si="80"/>
        <v>0.7495263315913584</v>
      </c>
      <c r="AB107" s="9">
        <f t="shared" ca="1" si="80"/>
        <v>0.88281221947515642</v>
      </c>
      <c r="AC107" s="9">
        <f t="shared" ca="1" si="80"/>
        <v>1.2887462164288235</v>
      </c>
      <c r="AD107" s="9">
        <f t="shared" ca="1" si="80"/>
        <v>0.74187776597551347</v>
      </c>
      <c r="AE107" s="9">
        <f t="shared" ca="1" si="80"/>
        <v>0.93110676886774679</v>
      </c>
      <c r="AF107" s="9">
        <f t="shared" ca="1" si="80"/>
        <v>1.4996870902209731</v>
      </c>
      <c r="AG107" s="9">
        <f t="shared" ca="1" si="80"/>
        <v>0.94113345604053622</v>
      </c>
      <c r="AH107" s="9">
        <f t="shared" ca="1" si="80"/>
        <v>1.2256473255444991</v>
      </c>
      <c r="AI107" s="9">
        <f t="shared" ca="1" si="80"/>
        <v>0.90775256875886678</v>
      </c>
      <c r="AJ107" s="9">
        <f t="shared" ca="1" si="80"/>
        <v>0.76266578521536343</v>
      </c>
      <c r="AK107" s="9">
        <f t="shared" ca="1" si="80"/>
        <v>1.5790868913066574</v>
      </c>
      <c r="AL107" s="9">
        <f t="shared" ca="1" si="80"/>
        <v>1.027133452778725</v>
      </c>
      <c r="AM107" s="9">
        <f t="shared" ca="1" si="80"/>
        <v>1.4416851770046495</v>
      </c>
      <c r="AN107" s="9">
        <f ca="1">AVERAGE(OFFSET($A107,0,Fixtures!$D$6,1,3))</f>
        <v>1.0575572083547444</v>
      </c>
      <c r="AO107" s="9">
        <f ca="1">AVERAGE(OFFSET($A107,0,Fixtures!$D$6,1,6))</f>
        <v>1.0412008292346895</v>
      </c>
      <c r="AP107" s="9">
        <f ca="1">AVERAGE(OFFSET($A107,0,Fixtures!$D$6,1,9))</f>
        <v>1.0684545671898757</v>
      </c>
      <c r="AQ107" s="9">
        <f ca="1">AVERAGE(OFFSET($A107,0,Fixtures!$D$6,1,12))</f>
        <v>1.0963778599419138</v>
      </c>
      <c r="AR107" s="9">
        <f ca="1">IF(OR(Fixtures!$D$6&lt;=0,Fixtures!$D$6&gt;39),AVERAGE(A107:AM107),AVERAGE(OFFSET($A107,0,Fixtures!$D$6,1,39-Fixtures!$D$6)))</f>
        <v>1.1057776281713532</v>
      </c>
    </row>
    <row r="108" spans="1:44" x14ac:dyDescent="0.25">
      <c r="A108" s="30" t="s">
        <v>63</v>
      </c>
      <c r="B108" s="9">
        <f ca="1">MIN(VLOOKUP($A98,$A$2:$AM$12,B$14+1,FALSE),VLOOKUP($A108,$A$2:$AM$12,B$14+1,FALSE))</f>
        <v>1.1196627916364739</v>
      </c>
      <c r="C108" s="9">
        <f t="shared" ref="C108:AM108" ca="1" si="81">MIN(VLOOKUP($A98,$A$2:$AM$12,C$14+1,FALSE),VLOOKUP($A108,$A$2:$AM$12,C$14+1,FALSE))</f>
        <v>0.64514108221621169</v>
      </c>
      <c r="D108" s="9">
        <f t="shared" ca="1" si="81"/>
        <v>1.113940980160667</v>
      </c>
      <c r="E108" s="9">
        <f t="shared" ca="1" si="81"/>
        <v>1.1312103284207367</v>
      </c>
      <c r="F108" s="9">
        <f t="shared" ca="1" si="81"/>
        <v>0.96509503584608747</v>
      </c>
      <c r="G108" s="9">
        <f t="shared" ca="1" si="81"/>
        <v>1.5343598492126636</v>
      </c>
      <c r="H108" s="9">
        <f t="shared" ca="1" si="81"/>
        <v>1.3275663394863526</v>
      </c>
      <c r="I108" s="9">
        <f t="shared" ca="1" si="81"/>
        <v>0.98370687054071626</v>
      </c>
      <c r="J108" s="9">
        <f t="shared" ca="1" si="81"/>
        <v>0.87349205997496049</v>
      </c>
      <c r="K108" s="9">
        <f t="shared" ca="1" si="81"/>
        <v>1.2137618597968705</v>
      </c>
      <c r="L108" s="9">
        <f t="shared" ca="1" si="81"/>
        <v>0.82047465594301161</v>
      </c>
      <c r="M108" s="9">
        <f t="shared" ca="1" si="81"/>
        <v>1.4058907182827765</v>
      </c>
      <c r="N108" s="9">
        <f t="shared" ca="1" si="81"/>
        <v>1.1293639794859041</v>
      </c>
      <c r="O108" s="9">
        <f t="shared" ca="1" si="81"/>
        <v>1.4910765648143882</v>
      </c>
      <c r="P108" s="9">
        <f t="shared" ca="1" si="81"/>
        <v>0.62330287833295428</v>
      </c>
      <c r="Q108" s="9">
        <f t="shared" ca="1" si="81"/>
        <v>1.1082371565807057</v>
      </c>
      <c r="R108" s="9">
        <f t="shared" ca="1" si="81"/>
        <v>0.86271440934491483</v>
      </c>
      <c r="S108" s="9">
        <f t="shared" ca="1" si="81"/>
        <v>1.3187688710678267</v>
      </c>
      <c r="T108" s="9">
        <f t="shared" ca="1" si="81"/>
        <v>0.80743796368633136</v>
      </c>
      <c r="U108" s="9">
        <f t="shared" ca="1" si="81"/>
        <v>1.6985298654313035</v>
      </c>
      <c r="V108" s="9">
        <f t="shared" ca="1" si="81"/>
        <v>1.1428728108660362</v>
      </c>
      <c r="W108" s="9">
        <f t="shared" ca="1" si="81"/>
        <v>0.86391406733923914</v>
      </c>
      <c r="X108" s="9">
        <f t="shared" ca="1" si="81"/>
        <v>1.3048461636662991</v>
      </c>
      <c r="Y108" s="9">
        <f t="shared" ca="1" si="81"/>
        <v>1.6131114267883031</v>
      </c>
      <c r="Z108" s="9">
        <f t="shared" ca="1" si="81"/>
        <v>0.96372927096495842</v>
      </c>
      <c r="AA108" s="9">
        <f t="shared" ca="1" si="81"/>
        <v>0.7495263315913584</v>
      </c>
      <c r="AB108" s="9">
        <f t="shared" ca="1" si="81"/>
        <v>0.88281221947515642</v>
      </c>
      <c r="AC108" s="9">
        <f t="shared" ca="1" si="81"/>
        <v>1.2887462164288235</v>
      </c>
      <c r="AD108" s="9">
        <f t="shared" ca="1" si="81"/>
        <v>0.74187776597551347</v>
      </c>
      <c r="AE108" s="9">
        <f t="shared" ca="1" si="81"/>
        <v>0.93110676886774679</v>
      </c>
      <c r="AF108" s="9">
        <f t="shared" ca="1" si="81"/>
        <v>1.6870745866394374</v>
      </c>
      <c r="AG108" s="9">
        <f t="shared" ca="1" si="81"/>
        <v>0.94113345604053622</v>
      </c>
      <c r="AH108" s="9">
        <f t="shared" ca="1" si="81"/>
        <v>1.2256473255444991</v>
      </c>
      <c r="AI108" s="9">
        <f t="shared" ca="1" si="81"/>
        <v>0.99815869214847475</v>
      </c>
      <c r="AJ108" s="9">
        <f t="shared" ca="1" si="81"/>
        <v>1.1981418968840125</v>
      </c>
      <c r="AK108" s="9">
        <f t="shared" ca="1" si="81"/>
        <v>1.231176085833974</v>
      </c>
      <c r="AL108" s="9">
        <f t="shared" ca="1" si="81"/>
        <v>1.027133452778725</v>
      </c>
      <c r="AM108" s="9">
        <f t="shared" ca="1" si="81"/>
        <v>1.3154612458901669</v>
      </c>
      <c r="AN108" s="9">
        <f ca="1">AVERAGE(OFFSET($A108,0,Fixtures!$D$6,1,3))</f>
        <v>1.1200197071608993</v>
      </c>
      <c r="AO108" s="9">
        <f ca="1">AVERAGE(OFFSET($A108,0,Fixtures!$D$6,1,6))</f>
        <v>1.0874997658693679</v>
      </c>
      <c r="AP108" s="9">
        <f ca="1">AVERAGE(OFFSET($A108,0,Fixtures!$D$6,1,9))</f>
        <v>1.1090500034125468</v>
      </c>
      <c r="AQ108" s="9">
        <f ca="1">AVERAGE(OFFSET($A108,0,Fixtures!$D$6,1,12))</f>
        <v>1.1253692291361128</v>
      </c>
      <c r="AR108" s="9">
        <f ca="1">IF(OR(Fixtures!$D$6&lt;=0,Fixtures!$D$6&gt;39),AVERAGE(A108:AM108),AVERAGE(OFFSET($A108,0,Fixtures!$D$6,1,39-Fixtures!$D$6)))</f>
        <v>1.1296911276603088</v>
      </c>
    </row>
    <row r="110" spans="1:44" x14ac:dyDescent="0.25">
      <c r="A110" s="31" t="s">
        <v>10</v>
      </c>
      <c r="B110" s="2">
        <v>1</v>
      </c>
      <c r="C110" s="2">
        <v>2</v>
      </c>
      <c r="D110" s="2">
        <v>3</v>
      </c>
      <c r="E110" s="2">
        <v>4</v>
      </c>
      <c r="F110" s="2">
        <v>5</v>
      </c>
      <c r="G110" s="2">
        <v>6</v>
      </c>
      <c r="H110" s="2">
        <v>7</v>
      </c>
      <c r="I110" s="2">
        <v>8</v>
      </c>
      <c r="J110" s="2">
        <v>9</v>
      </c>
      <c r="K110" s="2">
        <v>10</v>
      </c>
      <c r="L110" s="2">
        <v>11</v>
      </c>
      <c r="M110" s="2">
        <v>12</v>
      </c>
      <c r="N110" s="2">
        <v>13</v>
      </c>
      <c r="O110" s="2">
        <v>14</v>
      </c>
      <c r="P110" s="2">
        <v>15</v>
      </c>
      <c r="Q110" s="2">
        <v>16</v>
      </c>
      <c r="R110" s="2">
        <v>17</v>
      </c>
      <c r="S110" s="2">
        <v>18</v>
      </c>
      <c r="T110" s="2">
        <v>19</v>
      </c>
      <c r="U110" s="2">
        <v>20</v>
      </c>
      <c r="V110" s="2">
        <v>21</v>
      </c>
      <c r="W110" s="2">
        <v>22</v>
      </c>
      <c r="X110" s="2">
        <v>23</v>
      </c>
      <c r="Y110" s="2">
        <v>24</v>
      </c>
      <c r="Z110" s="2">
        <v>25</v>
      </c>
      <c r="AA110" s="2">
        <v>26</v>
      </c>
      <c r="AB110" s="2">
        <v>27</v>
      </c>
      <c r="AC110" s="2">
        <v>28</v>
      </c>
      <c r="AD110" s="2">
        <v>29</v>
      </c>
      <c r="AE110" s="2">
        <v>30</v>
      </c>
      <c r="AF110" s="2">
        <v>31</v>
      </c>
      <c r="AG110" s="2">
        <v>32</v>
      </c>
      <c r="AH110" s="2">
        <v>33</v>
      </c>
      <c r="AI110" s="2">
        <v>34</v>
      </c>
      <c r="AJ110" s="2">
        <v>35</v>
      </c>
      <c r="AK110" s="2">
        <v>36</v>
      </c>
      <c r="AL110" s="2">
        <v>37</v>
      </c>
      <c r="AM110" s="2">
        <v>38</v>
      </c>
      <c r="AN110" s="31" t="s">
        <v>56</v>
      </c>
      <c r="AO110" s="31" t="s">
        <v>57</v>
      </c>
      <c r="AP110" s="31" t="s">
        <v>58</v>
      </c>
      <c r="AQ110" s="31" t="s">
        <v>82</v>
      </c>
      <c r="AR110" s="31" t="s">
        <v>59</v>
      </c>
    </row>
    <row r="111" spans="1:44" x14ac:dyDescent="0.25">
      <c r="A111" s="30" t="s">
        <v>111</v>
      </c>
      <c r="B111" s="9">
        <f t="shared" ref="B111:AM111" ca="1" si="82">MIN(VLOOKUP($A110,$A$2:$AM$12,B$14+1,FALSE),VLOOKUP($A111,$A$2:$AM$12,B$14+1,FALSE))</f>
        <v>1.5046186928208929</v>
      </c>
      <c r="C111" s="9">
        <f t="shared" ca="1" si="82"/>
        <v>1.2536263845061821</v>
      </c>
      <c r="D111" s="9">
        <f t="shared" ca="1" si="82"/>
        <v>1.6189357685233383</v>
      </c>
      <c r="E111" s="9">
        <f t="shared" ca="1" si="82"/>
        <v>1.3864201545727508</v>
      </c>
      <c r="F111" s="9">
        <f t="shared" ca="1" si="82"/>
        <v>1.4449465257119023</v>
      </c>
      <c r="G111" s="9">
        <f t="shared" ca="1" si="82"/>
        <v>0.92012710815716947</v>
      </c>
      <c r="H111" s="9">
        <f t="shared" ca="1" si="82"/>
        <v>1.3722915835724991</v>
      </c>
      <c r="I111" s="9">
        <f t="shared" ca="1" si="82"/>
        <v>1.4708527136080436</v>
      </c>
      <c r="J111" s="9">
        <f t="shared" ca="1" si="82"/>
        <v>1.476554784337984</v>
      </c>
      <c r="K111" s="9">
        <f t="shared" ca="1" si="82"/>
        <v>1.3674867039785461</v>
      </c>
      <c r="L111" s="9">
        <f t="shared" ca="1" si="82"/>
        <v>2.2204319184209043</v>
      </c>
      <c r="M111" s="9">
        <f t="shared" ca="1" si="82"/>
        <v>1.2609207892539278</v>
      </c>
      <c r="N111" s="9">
        <f t="shared" ca="1" si="82"/>
        <v>1.0425103173598058</v>
      </c>
      <c r="O111" s="9">
        <f t="shared" ca="1" si="82"/>
        <v>0.99122009091479313</v>
      </c>
      <c r="P111" s="9">
        <f t="shared" ca="1" si="82"/>
        <v>0.91073764141660052</v>
      </c>
      <c r="Q111" s="9">
        <f t="shared" ca="1" si="82"/>
        <v>1.1430373323974672</v>
      </c>
      <c r="R111" s="9">
        <f t="shared" ca="1" si="82"/>
        <v>1.0605508025174191</v>
      </c>
      <c r="S111" s="9">
        <f t="shared" ca="1" si="82"/>
        <v>1.5820796138722588</v>
      </c>
      <c r="T111" s="9">
        <f t="shared" ca="1" si="82"/>
        <v>1.2408337136479186</v>
      </c>
      <c r="U111" s="9">
        <f t="shared" ca="1" si="82"/>
        <v>0.79198258061549553</v>
      </c>
      <c r="V111" s="9">
        <f t="shared" ca="1" si="82"/>
        <v>1.1553462083953359</v>
      </c>
      <c r="W111" s="9">
        <f t="shared" ca="1" si="82"/>
        <v>2.0427887800173345</v>
      </c>
      <c r="X111" s="9">
        <f t="shared" ca="1" si="82"/>
        <v>1.2253510412883635</v>
      </c>
      <c r="Y111" s="9">
        <f t="shared" ca="1" si="82"/>
        <v>1.1830850895614193</v>
      </c>
      <c r="Z111" s="9">
        <f t="shared" ca="1" si="82"/>
        <v>1.872701142287013</v>
      </c>
      <c r="AA111" s="9">
        <f t="shared" ca="1" si="82"/>
        <v>1.0072240836239033</v>
      </c>
      <c r="AB111" s="9">
        <f t="shared" ca="1" si="82"/>
        <v>1.0590780886252311</v>
      </c>
      <c r="AC111" s="9">
        <f t="shared" ca="1" si="82"/>
        <v>1.3313851528199561</v>
      </c>
      <c r="AD111" s="9">
        <f t="shared" ca="1" si="82"/>
        <v>0.76517375143962663</v>
      </c>
      <c r="AE111" s="9">
        <f t="shared" ca="1" si="82"/>
        <v>1.3604846248322058</v>
      </c>
      <c r="AF111" s="9">
        <f t="shared" ca="1" si="82"/>
        <v>1.0723088559631808</v>
      </c>
      <c r="AG111" s="9">
        <f t="shared" ca="1" si="82"/>
        <v>1.4807114938356789</v>
      </c>
      <c r="AH111" s="9">
        <f t="shared" ca="1" si="82"/>
        <v>1.9802740607053539</v>
      </c>
      <c r="AI111" s="9">
        <f t="shared" ca="1" si="82"/>
        <v>1.8835977222188303</v>
      </c>
      <c r="AJ111" s="9">
        <f t="shared" ca="1" si="82"/>
        <v>1.079035983536405</v>
      </c>
      <c r="AK111" s="9">
        <f t="shared" ca="1" si="82"/>
        <v>1.0837503904990939</v>
      </c>
      <c r="AL111" s="9">
        <f t="shared" ca="1" si="82"/>
        <v>1.3745108652718212</v>
      </c>
      <c r="AM111" s="9">
        <f t="shared" ca="1" si="82"/>
        <v>0.97719989436101107</v>
      </c>
      <c r="AN111" s="9">
        <f ca="1">AVERAGE(OFFSET($A111,0,Fixtures!$D$6,1,3))</f>
        <v>1.0659890774116711</v>
      </c>
      <c r="AO111" s="9">
        <f ca="1">AVERAGE(OFFSET($A111,0,Fixtures!$D$6,1,6))</f>
        <v>1.4237584181658127</v>
      </c>
      <c r="AP111" s="9">
        <f ca="1">AVERAGE(OFFSET($A111,0,Fixtures!$D$6,1,9))</f>
        <v>1.342205305366911</v>
      </c>
      <c r="AQ111" s="9">
        <f ca="1">AVERAGE(OFFSET($A111,0,Fixtures!$D$6,1,12))</f>
        <v>1.2955662615200578</v>
      </c>
      <c r="AR111" s="9">
        <f ca="1">IF(OR(Fixtures!$D$6&lt;=0,Fixtures!$D$6&gt;39),AVERAGE(A111:AM111),AVERAGE(OFFSET($A111,0,Fixtures!$D$6,1,39-Fixtures!$D$6)))</f>
        <v>1.3057047642663209</v>
      </c>
    </row>
    <row r="112" spans="1:44" x14ac:dyDescent="0.25">
      <c r="A112" s="30" t="s">
        <v>121</v>
      </c>
      <c r="B112" s="9">
        <f ca="1">MIN(VLOOKUP($A110,$A$2:$AM$12,B$14+1,FALSE),VLOOKUP($A112,$A$2:$AM$12,B$14+1,FALSE))</f>
        <v>1.5046186928208929</v>
      </c>
      <c r="C112" s="9">
        <f t="shared" ref="C112:AM112" ca="1" si="83">MIN(VLOOKUP($A110,$A$2:$AM$12,C$14+1,FALSE),VLOOKUP($A112,$A$2:$AM$12,C$14+1,FALSE))</f>
        <v>1.0852449536210242</v>
      </c>
      <c r="D112" s="9">
        <f t="shared" ca="1" si="83"/>
        <v>1.2123480297553624</v>
      </c>
      <c r="E112" s="9">
        <f t="shared" ca="1" si="83"/>
        <v>1.3864201545727508</v>
      </c>
      <c r="F112" s="9">
        <f t="shared" ca="1" si="83"/>
        <v>1.0306765610131612</v>
      </c>
      <c r="G112" s="9">
        <f t="shared" ca="1" si="83"/>
        <v>0.92012710815716947</v>
      </c>
      <c r="H112" s="9">
        <f t="shared" ca="1" si="83"/>
        <v>1.725887545874514</v>
      </c>
      <c r="I112" s="9">
        <f t="shared" ca="1" si="83"/>
        <v>1.1822476013124594</v>
      </c>
      <c r="J112" s="9">
        <f t="shared" ca="1" si="83"/>
        <v>1.6189171825678454</v>
      </c>
      <c r="K112" s="9">
        <f t="shared" ca="1" si="83"/>
        <v>1.2902804092038662</v>
      </c>
      <c r="L112" s="9">
        <f t="shared" ca="1" si="83"/>
        <v>0.9319435024460756</v>
      </c>
      <c r="M112" s="9">
        <f t="shared" ca="1" si="83"/>
        <v>1.2609207892539278</v>
      </c>
      <c r="N112" s="9">
        <f t="shared" ca="1" si="83"/>
        <v>1.3993276334465738</v>
      </c>
      <c r="O112" s="9">
        <f t="shared" ca="1" si="83"/>
        <v>0.99122009091479313</v>
      </c>
      <c r="P112" s="9">
        <f t="shared" ca="1" si="83"/>
        <v>0.91073764141660052</v>
      </c>
      <c r="Q112" s="9">
        <f t="shared" ca="1" si="83"/>
        <v>1.1430373323974672</v>
      </c>
      <c r="R112" s="9">
        <f t="shared" ca="1" si="83"/>
        <v>1.0605508025174191</v>
      </c>
      <c r="S112" s="9">
        <f t="shared" ca="1" si="83"/>
        <v>0.99995328042464726</v>
      </c>
      <c r="T112" s="9">
        <f t="shared" ca="1" si="83"/>
        <v>1.7660735772692298</v>
      </c>
      <c r="U112" s="9">
        <f t="shared" ca="1" si="83"/>
        <v>0.79198258061549553</v>
      </c>
      <c r="V112" s="9">
        <f t="shared" ca="1" si="83"/>
        <v>1.1553462083953359</v>
      </c>
      <c r="W112" s="9">
        <f t="shared" ca="1" si="83"/>
        <v>1.9274559199218251</v>
      </c>
      <c r="X112" s="9">
        <f t="shared" ca="1" si="83"/>
        <v>1.0837379486611196</v>
      </c>
      <c r="Y112" s="9">
        <f t="shared" ca="1" si="83"/>
        <v>1.1830850895614193</v>
      </c>
      <c r="Z112" s="9">
        <f t="shared" ca="1" si="83"/>
        <v>1.6211683875079503</v>
      </c>
      <c r="AA112" s="9">
        <f t="shared" ca="1" si="83"/>
        <v>1.0072240836239033</v>
      </c>
      <c r="AB112" s="9">
        <f t="shared" ca="1" si="83"/>
        <v>1.0590780886252311</v>
      </c>
      <c r="AC112" s="9">
        <f t="shared" ca="1" si="83"/>
        <v>0.81042331676007173</v>
      </c>
      <c r="AD112" s="9">
        <f t="shared" ca="1" si="83"/>
        <v>0.76517375143962663</v>
      </c>
      <c r="AE112" s="9">
        <f t="shared" ca="1" si="83"/>
        <v>1.09727678475644</v>
      </c>
      <c r="AF112" s="9">
        <f t="shared" ca="1" si="83"/>
        <v>1.0723088559631808</v>
      </c>
      <c r="AG112" s="9">
        <f t="shared" ca="1" si="83"/>
        <v>1.4187019356141082</v>
      </c>
      <c r="AH112" s="9">
        <f t="shared" ca="1" si="83"/>
        <v>1.3921625159996933</v>
      </c>
      <c r="AI112" s="9">
        <f t="shared" ca="1" si="83"/>
        <v>1.6676828460057436</v>
      </c>
      <c r="AJ112" s="9">
        <f t="shared" ca="1" si="83"/>
        <v>2.0263832963643451</v>
      </c>
      <c r="AK112" s="9">
        <f t="shared" ca="1" si="83"/>
        <v>1.0837503904990939</v>
      </c>
      <c r="AL112" s="9">
        <f t="shared" ca="1" si="83"/>
        <v>0.78299026357059764</v>
      </c>
      <c r="AM112" s="9">
        <f t="shared" ca="1" si="83"/>
        <v>0.97719989436101107</v>
      </c>
      <c r="AN112" s="9">
        <f ca="1">AVERAGE(OFFSET($A112,0,Fixtures!$D$6,1,3))</f>
        <v>0.97825313071974918</v>
      </c>
      <c r="AO112" s="9">
        <f ca="1">AVERAGE(OFFSET($A112,0,Fixtures!$D$6,1,6))</f>
        <v>1.2355511149631322</v>
      </c>
      <c r="AP112" s="9">
        <f ca="1">AVERAGE(OFFSET($A112,0,Fixtures!$D$6,1,9))</f>
        <v>1.256270071134759</v>
      </c>
      <c r="AQ112" s="9">
        <f ca="1">AVERAGE(OFFSET($A112,0,Fixtures!$D$6,1,12))</f>
        <v>1.2081195650213934</v>
      </c>
      <c r="AR112" s="9">
        <f ca="1">IF(OR(Fixtures!$D$6&lt;=0,Fixtures!$D$6&gt;39),AVERAGE(A112:AM112),AVERAGE(OFFSET($A112,0,Fixtures!$D$6,1,39-Fixtures!$D$6)))</f>
        <v>1.2283630534573842</v>
      </c>
    </row>
    <row r="113" spans="1:44" x14ac:dyDescent="0.25">
      <c r="A113" s="30" t="s">
        <v>73</v>
      </c>
      <c r="B113" s="9">
        <f ca="1">MIN(VLOOKUP($A110,$A$2:$AM$12,B$14+1,FALSE),VLOOKUP($A113,$A$2:$AM$12,B$14+1,FALSE))</f>
        <v>1.1217388238265693</v>
      </c>
      <c r="C113" s="9">
        <f t="shared" ref="C113:AM113" ca="1" si="84">MIN(VLOOKUP($A110,$A$2:$AM$12,C$14+1,FALSE),VLOOKUP($A113,$A$2:$AM$12,C$14+1,FALSE))</f>
        <v>1.6297356415015911</v>
      </c>
      <c r="D113" s="9">
        <f t="shared" ca="1" si="84"/>
        <v>1.6189357685233383</v>
      </c>
      <c r="E113" s="9">
        <f t="shared" ca="1" si="84"/>
        <v>1.3864201545727508</v>
      </c>
      <c r="F113" s="9">
        <f t="shared" ca="1" si="84"/>
        <v>1.4474252517199249</v>
      </c>
      <c r="G113" s="9">
        <f t="shared" ca="1" si="84"/>
        <v>0.92012710815716947</v>
      </c>
      <c r="H113" s="9">
        <f t="shared" ca="1" si="84"/>
        <v>1.2174182751034071</v>
      </c>
      <c r="I113" s="9">
        <f t="shared" ca="1" si="84"/>
        <v>1.4708527136080436</v>
      </c>
      <c r="J113" s="9">
        <f t="shared" ca="1" si="84"/>
        <v>1.0454460511022361</v>
      </c>
      <c r="K113" s="9">
        <f t="shared" ca="1" si="84"/>
        <v>1.3674867039785461</v>
      </c>
      <c r="L113" s="9">
        <f t="shared" ca="1" si="84"/>
        <v>1.5914873942314849</v>
      </c>
      <c r="M113" s="9">
        <f t="shared" ca="1" si="84"/>
        <v>1.2609207892539278</v>
      </c>
      <c r="N113" s="9">
        <f t="shared" ca="1" si="84"/>
        <v>1.4065943352647097</v>
      </c>
      <c r="O113" s="9">
        <f t="shared" ca="1" si="84"/>
        <v>0.99122009091479313</v>
      </c>
      <c r="P113" s="9">
        <f t="shared" ca="1" si="84"/>
        <v>0.91073764141660052</v>
      </c>
      <c r="Q113" s="9">
        <f t="shared" ca="1" si="84"/>
        <v>1.1430373323974672</v>
      </c>
      <c r="R113" s="9">
        <f t="shared" ca="1" si="84"/>
        <v>1.0605508025174191</v>
      </c>
      <c r="S113" s="9">
        <f t="shared" ca="1" si="84"/>
        <v>1.1562039306531779</v>
      </c>
      <c r="T113" s="9">
        <f t="shared" ca="1" si="84"/>
        <v>1.2309154777933065</v>
      </c>
      <c r="U113" s="9">
        <f t="shared" ca="1" si="84"/>
        <v>0.79198258061549553</v>
      </c>
      <c r="V113" s="9">
        <f t="shared" ca="1" si="84"/>
        <v>1.1553462083953359</v>
      </c>
      <c r="W113" s="9">
        <f t="shared" ca="1" si="84"/>
        <v>1.1378327662050023</v>
      </c>
      <c r="X113" s="9">
        <f t="shared" ca="1" si="84"/>
        <v>1.2253510412883635</v>
      </c>
      <c r="Y113" s="9">
        <f t="shared" ca="1" si="84"/>
        <v>1.1830850895614193</v>
      </c>
      <c r="Z113" s="9">
        <f t="shared" ca="1" si="84"/>
        <v>1.2157277301506404</v>
      </c>
      <c r="AA113" s="9">
        <f t="shared" ca="1" si="84"/>
        <v>1.0072240836239033</v>
      </c>
      <c r="AB113" s="9">
        <f t="shared" ca="1" si="84"/>
        <v>1.0590780886252311</v>
      </c>
      <c r="AC113" s="9">
        <f t="shared" ca="1" si="84"/>
        <v>1.5842795938840459</v>
      </c>
      <c r="AD113" s="9">
        <f t="shared" ca="1" si="84"/>
        <v>0.76517375143962663</v>
      </c>
      <c r="AE113" s="9">
        <f t="shared" ca="1" si="84"/>
        <v>0.90912577211408552</v>
      </c>
      <c r="AF113" s="9">
        <f t="shared" ca="1" si="84"/>
        <v>1.0723088559631808</v>
      </c>
      <c r="AG113" s="9">
        <f t="shared" ca="1" si="84"/>
        <v>0.8783516135397329</v>
      </c>
      <c r="AH113" s="9">
        <f t="shared" ca="1" si="84"/>
        <v>1.9802740607053539</v>
      </c>
      <c r="AI113" s="9">
        <f t="shared" ca="1" si="84"/>
        <v>1.326234994903801</v>
      </c>
      <c r="AJ113" s="9">
        <f t="shared" ca="1" si="84"/>
        <v>1.5697534719059925</v>
      </c>
      <c r="AK113" s="9">
        <f t="shared" ca="1" si="84"/>
        <v>1.0837503904990939</v>
      </c>
      <c r="AL113" s="9">
        <f t="shared" ca="1" si="84"/>
        <v>1.3600013916537361</v>
      </c>
      <c r="AM113" s="9">
        <f t="shared" ca="1" si="84"/>
        <v>0.97719989436101107</v>
      </c>
      <c r="AN113" s="9">
        <f ca="1">AVERAGE(OFFSET($A113,0,Fixtures!$D$6,1,3))</f>
        <v>0.91553612650563088</v>
      </c>
      <c r="AO113" s="9">
        <f ca="1">AVERAGE(OFFSET($A113,0,Fixtures!$D$6,1,6))</f>
        <v>1.1552448414442968</v>
      </c>
      <c r="AP113" s="9">
        <f ca="1">AVERAGE(OFFSET($A113,0,Fixtures!$D$6,1,9))</f>
        <v>1.2161082558582892</v>
      </c>
      <c r="AQ113" s="9">
        <f ca="1">AVERAGE(OFFSET($A113,0,Fixtures!$D$6,1,12))</f>
        <v>1.1660795970862952</v>
      </c>
      <c r="AR113" s="9">
        <f ca="1">IF(OR(Fixtures!$D$6&lt;=0,Fixtures!$D$6&gt;39),AVERAGE(A113:AM113),AVERAGE(OFFSET($A113,0,Fixtures!$D$6,1,39-Fixtures!$D$6)))</f>
        <v>1.1922174197085613</v>
      </c>
    </row>
    <row r="114" spans="1:44" x14ac:dyDescent="0.25">
      <c r="A114" s="30" t="s">
        <v>61</v>
      </c>
      <c r="B114" s="9">
        <f ca="1">MIN(VLOOKUP($A110,$A$2:$AM$12,B$14+1,FALSE),VLOOKUP($A114,$A$2:$AM$12,B$14+1,FALSE))</f>
        <v>1.0911678810966055</v>
      </c>
      <c r="C114" s="9">
        <f t="shared" ref="C114:AM114" ca="1" si="85">MIN(VLOOKUP($A110,$A$2:$AM$12,C$14+1,FALSE),VLOOKUP($A114,$A$2:$AM$12,C$14+1,FALSE))</f>
        <v>1.4753015720535296</v>
      </c>
      <c r="D114" s="9">
        <f t="shared" ca="1" si="85"/>
        <v>1.6189357685233383</v>
      </c>
      <c r="E114" s="9">
        <f t="shared" ca="1" si="85"/>
        <v>1.3864201545727508</v>
      </c>
      <c r="F114" s="9">
        <f t="shared" ca="1" si="85"/>
        <v>1.4597677434281771</v>
      </c>
      <c r="G114" s="9">
        <f t="shared" ca="1" si="85"/>
        <v>0.83879116549645671</v>
      </c>
      <c r="H114" s="9">
        <f t="shared" ca="1" si="85"/>
        <v>1.4570984473244892</v>
      </c>
      <c r="I114" s="9">
        <f t="shared" ca="1" si="85"/>
        <v>1.1613105358991214</v>
      </c>
      <c r="J114" s="9">
        <f t="shared" ca="1" si="85"/>
        <v>1.8304626666159505</v>
      </c>
      <c r="K114" s="9">
        <f t="shared" ca="1" si="85"/>
        <v>1.3546582526246609</v>
      </c>
      <c r="L114" s="9">
        <f t="shared" ca="1" si="85"/>
        <v>1.3444489732078122</v>
      </c>
      <c r="M114" s="9">
        <f t="shared" ca="1" si="85"/>
        <v>0.97676938259419743</v>
      </c>
      <c r="N114" s="9">
        <f t="shared" ca="1" si="85"/>
        <v>1.3637382086750651</v>
      </c>
      <c r="O114" s="9">
        <f t="shared" ca="1" si="85"/>
        <v>0.72941752008193028</v>
      </c>
      <c r="P114" s="9">
        <f t="shared" ca="1" si="85"/>
        <v>0.91073764141660052</v>
      </c>
      <c r="Q114" s="9">
        <f t="shared" ca="1" si="85"/>
        <v>1.1430373323974672</v>
      </c>
      <c r="R114" s="9">
        <f t="shared" ca="1" si="85"/>
        <v>0.70472653549163133</v>
      </c>
      <c r="S114" s="9">
        <f t="shared" ca="1" si="85"/>
        <v>1.2659272201328815</v>
      </c>
      <c r="T114" s="9">
        <f t="shared" ca="1" si="85"/>
        <v>1.7347972202937494</v>
      </c>
      <c r="U114" s="9">
        <f t="shared" ca="1" si="85"/>
        <v>0.79198258061549553</v>
      </c>
      <c r="V114" s="9">
        <f t="shared" ca="1" si="85"/>
        <v>0.97541301019242677</v>
      </c>
      <c r="W114" s="9">
        <f t="shared" ca="1" si="85"/>
        <v>2.0236252909578267</v>
      </c>
      <c r="X114" s="9">
        <f t="shared" ca="1" si="85"/>
        <v>1.2253510412883635</v>
      </c>
      <c r="Y114" s="9">
        <f t="shared" ca="1" si="85"/>
        <v>1.1830850895614193</v>
      </c>
      <c r="Z114" s="9">
        <f t="shared" ca="1" si="85"/>
        <v>0.98759857302756915</v>
      </c>
      <c r="AA114" s="9">
        <f t="shared" ca="1" si="85"/>
        <v>1.0072240836239033</v>
      </c>
      <c r="AB114" s="9">
        <f t="shared" ca="1" si="85"/>
        <v>0.84743888289887115</v>
      </c>
      <c r="AC114" s="9">
        <f t="shared" ca="1" si="85"/>
        <v>1.0527396394381161</v>
      </c>
      <c r="AD114" s="9">
        <f t="shared" ca="1" si="85"/>
        <v>0.76517375143962663</v>
      </c>
      <c r="AE114" s="9">
        <f t="shared" ca="1" si="85"/>
        <v>1.3604846248322058</v>
      </c>
      <c r="AF114" s="9">
        <f t="shared" ca="1" si="85"/>
        <v>0.91291566035272942</v>
      </c>
      <c r="AG114" s="9">
        <f t="shared" ca="1" si="85"/>
        <v>1.0896237028384392</v>
      </c>
      <c r="AH114" s="9">
        <f t="shared" ca="1" si="85"/>
        <v>0.90000303165151074</v>
      </c>
      <c r="AI114" s="9">
        <f t="shared" ca="1" si="85"/>
        <v>1.4591246332579988</v>
      </c>
      <c r="AJ114" s="9">
        <f t="shared" ca="1" si="85"/>
        <v>2.071072082756825</v>
      </c>
      <c r="AK114" s="9">
        <f t="shared" ca="1" si="85"/>
        <v>1.0837503904990939</v>
      </c>
      <c r="AL114" s="9">
        <f t="shared" ca="1" si="85"/>
        <v>1.2530090250008801</v>
      </c>
      <c r="AM114" s="9">
        <f t="shared" ca="1" si="85"/>
        <v>0.97719989436101107</v>
      </c>
      <c r="AN114" s="9">
        <f ca="1">AVERAGE(OFFSET($A114,0,Fixtures!$D$6,1,3))</f>
        <v>1.0128580122081872</v>
      </c>
      <c r="AO114" s="9">
        <f ca="1">AVERAGE(OFFSET($A114,0,Fixtures!$D$6,1,6))</f>
        <v>1.0812209007287519</v>
      </c>
      <c r="AP114" s="9">
        <f ca="1">AVERAGE(OFFSET($A114,0,Fixtures!$D$6,1,9))</f>
        <v>1.2105729891810344</v>
      </c>
      <c r="AQ114" s="9">
        <f ca="1">AVERAGE(OFFSET($A114,0,Fixtures!$D$6,1,12))</f>
        <v>1.1638696424939383</v>
      </c>
      <c r="AR114" s="9">
        <f ca="1">IF(OR(Fixtures!$D$6&lt;=0,Fixtures!$D$6&gt;39),AVERAGE(A114:AM114),AVERAGE(OFFSET($A114,0,Fixtures!$D$6,1,39-Fixtures!$D$6)))</f>
        <v>1.187235679699032</v>
      </c>
    </row>
    <row r="115" spans="1:44" x14ac:dyDescent="0.25">
      <c r="A115" s="30" t="s">
        <v>53</v>
      </c>
      <c r="B115" s="9">
        <f ca="1">MIN(VLOOKUP($A110,$A$2:$AM$12,B$14+1,FALSE),VLOOKUP($A115,$A$2:$AM$12,B$14+1,FALSE))</f>
        <v>1.2664882065433305</v>
      </c>
      <c r="C115" s="9">
        <f t="shared" ref="C115:AM115" ca="1" si="86">MIN(VLOOKUP($A110,$A$2:$AM$12,C$14+1,FALSE),VLOOKUP($A115,$A$2:$AM$12,C$14+1,FALSE))</f>
        <v>1.4662131413013324</v>
      </c>
      <c r="D115" s="9">
        <f t="shared" ca="1" si="86"/>
        <v>1.6189357685233383</v>
      </c>
      <c r="E115" s="9">
        <f t="shared" ca="1" si="86"/>
        <v>1.0637542980363934</v>
      </c>
      <c r="F115" s="9">
        <f t="shared" ca="1" si="86"/>
        <v>1.4597677434281771</v>
      </c>
      <c r="G115" s="9">
        <f t="shared" ca="1" si="86"/>
        <v>0.92012710815716947</v>
      </c>
      <c r="H115" s="9">
        <f t="shared" ca="1" si="86"/>
        <v>0.91475887457743454</v>
      </c>
      <c r="I115" s="9">
        <f t="shared" ca="1" si="86"/>
        <v>1.4708527136080436</v>
      </c>
      <c r="J115" s="9">
        <f t="shared" ca="1" si="86"/>
        <v>1.8304626666159505</v>
      </c>
      <c r="K115" s="9">
        <f t="shared" ca="1" si="86"/>
        <v>1.3674867039785461</v>
      </c>
      <c r="L115" s="9">
        <f t="shared" ca="1" si="86"/>
        <v>1.3735246479823586</v>
      </c>
      <c r="M115" s="9">
        <f t="shared" ca="1" si="86"/>
        <v>1.2609207892539278</v>
      </c>
      <c r="N115" s="9">
        <f t="shared" ca="1" si="86"/>
        <v>1.6018440934758629</v>
      </c>
      <c r="O115" s="9">
        <f t="shared" ca="1" si="86"/>
        <v>0.99122009091479313</v>
      </c>
      <c r="P115" s="9">
        <f t="shared" ca="1" si="86"/>
        <v>0.91073764141660052</v>
      </c>
      <c r="Q115" s="9">
        <f t="shared" ca="1" si="86"/>
        <v>1.1430373323974672</v>
      </c>
      <c r="R115" s="9">
        <f t="shared" ca="1" si="86"/>
        <v>1.0605508025174191</v>
      </c>
      <c r="S115" s="9">
        <f t="shared" ca="1" si="86"/>
        <v>1.1480842519669254</v>
      </c>
      <c r="T115" s="9">
        <f t="shared" ca="1" si="86"/>
        <v>1.0652335144883422</v>
      </c>
      <c r="U115" s="9">
        <f t="shared" ca="1" si="86"/>
        <v>0.79198258061549553</v>
      </c>
      <c r="V115" s="9">
        <f t="shared" ca="1" si="86"/>
        <v>1.1553462083953359</v>
      </c>
      <c r="W115" s="9">
        <f t="shared" ca="1" si="86"/>
        <v>1.0770434839550005</v>
      </c>
      <c r="X115" s="9">
        <f t="shared" ca="1" si="86"/>
        <v>1.2253510412883635</v>
      </c>
      <c r="Y115" s="9">
        <f t="shared" ca="1" si="86"/>
        <v>1.1830850895614193</v>
      </c>
      <c r="Z115" s="9">
        <f t="shared" ca="1" si="86"/>
        <v>0.98151458219345378</v>
      </c>
      <c r="AA115" s="9">
        <f t="shared" ca="1" si="86"/>
        <v>1.0072240836239033</v>
      </c>
      <c r="AB115" s="9">
        <f t="shared" ca="1" si="86"/>
        <v>0.76855226784562758</v>
      </c>
      <c r="AC115" s="9">
        <f t="shared" ca="1" si="86"/>
        <v>1.5842795938840459</v>
      </c>
      <c r="AD115" s="9">
        <f t="shared" ca="1" si="86"/>
        <v>0.76517375143962663</v>
      </c>
      <c r="AE115" s="9">
        <f t="shared" ca="1" si="86"/>
        <v>1.3604846248322058</v>
      </c>
      <c r="AF115" s="9">
        <f t="shared" ca="1" si="86"/>
        <v>1.0723088559631808</v>
      </c>
      <c r="AG115" s="9">
        <f t="shared" ca="1" si="86"/>
        <v>1.011671339014774</v>
      </c>
      <c r="AH115" s="9">
        <f t="shared" ca="1" si="86"/>
        <v>1.9802740607053539</v>
      </c>
      <c r="AI115" s="9">
        <f t="shared" ca="1" si="86"/>
        <v>1.4773470555981947</v>
      </c>
      <c r="AJ115" s="9">
        <f t="shared" ca="1" si="86"/>
        <v>1.5890650624988103</v>
      </c>
      <c r="AK115" s="9">
        <f t="shared" ca="1" si="86"/>
        <v>1.0837503904990939</v>
      </c>
      <c r="AL115" s="9">
        <f t="shared" ca="1" si="86"/>
        <v>1.3745108652718212</v>
      </c>
      <c r="AM115" s="9">
        <f t="shared" ca="1" si="86"/>
        <v>0.97719989436101107</v>
      </c>
      <c r="AN115" s="9">
        <f ca="1">AVERAGE(OFFSET($A115,0,Fixtures!$D$6,1,3))</f>
        <v>1.0659890774116711</v>
      </c>
      <c r="AO115" s="9">
        <f ca="1">AVERAGE(OFFSET($A115,0,Fixtures!$D$6,1,6))</f>
        <v>1.2778766145922227</v>
      </c>
      <c r="AP115" s="9">
        <f ca="1">AVERAGE(OFFSET($A115,0,Fixtures!$D$6,1,9))</f>
        <v>1.3016206673136734</v>
      </c>
      <c r="AQ115" s="9">
        <f ca="1">AVERAGE(OFFSET($A115,0,Fixtures!$D$6,1,12))</f>
        <v>1.252970966015664</v>
      </c>
      <c r="AR115" s="9">
        <f ca="1">IF(OR(Fixtures!$D$6&lt;=0,Fixtures!$D$6&gt;39),AVERAGE(A115:AM115),AVERAGE(OFFSET($A115,0,Fixtures!$D$6,1,39-Fixtures!$D$6)))</f>
        <v>1.2691785900184072</v>
      </c>
    </row>
    <row r="116" spans="1:44" x14ac:dyDescent="0.25">
      <c r="A116" s="30" t="s">
        <v>2</v>
      </c>
      <c r="B116" s="9">
        <f ca="1">MIN(VLOOKUP($A110,$A$2:$AM$12,B$14+1,FALSE),VLOOKUP($A116,$A$2:$AM$12,B$14+1,FALSE))</f>
        <v>1.2891209124663388</v>
      </c>
      <c r="C116" s="9">
        <f t="shared" ref="C116:AM116" ca="1" si="87">MIN(VLOOKUP($A110,$A$2:$AM$12,C$14+1,FALSE),VLOOKUP($A116,$A$2:$AM$12,C$14+1,FALSE))</f>
        <v>1.6297356415015911</v>
      </c>
      <c r="D116" s="9">
        <f t="shared" ca="1" si="87"/>
        <v>1.6189357685233383</v>
      </c>
      <c r="E116" s="9">
        <f t="shared" ca="1" si="87"/>
        <v>1.1916366641468086</v>
      </c>
      <c r="F116" s="9">
        <f t="shared" ca="1" si="87"/>
        <v>1.4597677434281771</v>
      </c>
      <c r="G116" s="9">
        <f t="shared" ca="1" si="87"/>
        <v>0.92012710815716947</v>
      </c>
      <c r="H116" s="9">
        <f t="shared" ca="1" si="87"/>
        <v>1.725887545874514</v>
      </c>
      <c r="I116" s="9">
        <f t="shared" ca="1" si="87"/>
        <v>1.4708527136080436</v>
      </c>
      <c r="J116" s="9">
        <f t="shared" ca="1" si="87"/>
        <v>1.8304626666159505</v>
      </c>
      <c r="K116" s="9">
        <f t="shared" ca="1" si="87"/>
        <v>1.3674867039785461</v>
      </c>
      <c r="L116" s="9">
        <f t="shared" ca="1" si="87"/>
        <v>1.9046079348427278</v>
      </c>
      <c r="M116" s="9">
        <f t="shared" ca="1" si="87"/>
        <v>1.1061692633202613</v>
      </c>
      <c r="N116" s="9">
        <f t="shared" ca="1" si="87"/>
        <v>1.6018440934758629</v>
      </c>
      <c r="O116" s="9">
        <f t="shared" ca="1" si="87"/>
        <v>0.99122009091479313</v>
      </c>
      <c r="P116" s="9">
        <f t="shared" ca="1" si="87"/>
        <v>0.91073764141660052</v>
      </c>
      <c r="Q116" s="9">
        <f t="shared" ca="1" si="87"/>
        <v>1.1430373323974672</v>
      </c>
      <c r="R116" s="9">
        <f t="shared" ca="1" si="87"/>
        <v>1.0605508025174191</v>
      </c>
      <c r="S116" s="9">
        <f t="shared" ca="1" si="87"/>
        <v>0.95211496324296829</v>
      </c>
      <c r="T116" s="9">
        <f t="shared" ca="1" si="87"/>
        <v>2.1971997326737442</v>
      </c>
      <c r="U116" s="9">
        <f t="shared" ca="1" si="87"/>
        <v>0.79198258061549553</v>
      </c>
      <c r="V116" s="9">
        <f t="shared" ca="1" si="87"/>
        <v>1.1553462083953359</v>
      </c>
      <c r="W116" s="9">
        <f t="shared" ca="1" si="87"/>
        <v>2.0427887800173345</v>
      </c>
      <c r="X116" s="9">
        <f t="shared" ca="1" si="87"/>
        <v>1.2253510412883635</v>
      </c>
      <c r="Y116" s="9">
        <f t="shared" ca="1" si="87"/>
        <v>1.1830850895614193</v>
      </c>
      <c r="Z116" s="9">
        <f t="shared" ca="1" si="87"/>
        <v>1.0948813234092343</v>
      </c>
      <c r="AA116" s="9">
        <f t="shared" ca="1" si="87"/>
        <v>1.0072240836239033</v>
      </c>
      <c r="AB116" s="9">
        <f t="shared" ca="1" si="87"/>
        <v>1.0590780886252311</v>
      </c>
      <c r="AC116" s="9">
        <f t="shared" ca="1" si="87"/>
        <v>1.2108765329304541</v>
      </c>
      <c r="AD116" s="9">
        <f t="shared" ca="1" si="87"/>
        <v>0.76517375143962663</v>
      </c>
      <c r="AE116" s="9">
        <f t="shared" ca="1" si="87"/>
        <v>1.1747816988316759</v>
      </c>
      <c r="AF116" s="9">
        <f t="shared" ca="1" si="87"/>
        <v>1.0723088559631808</v>
      </c>
      <c r="AG116" s="9">
        <f t="shared" ca="1" si="87"/>
        <v>1.4807114938356789</v>
      </c>
      <c r="AH116" s="9">
        <f t="shared" ca="1" si="87"/>
        <v>1.2749854770434788</v>
      </c>
      <c r="AI116" s="9">
        <f t="shared" ca="1" si="87"/>
        <v>1.8835977222188303</v>
      </c>
      <c r="AJ116" s="9">
        <f t="shared" ca="1" si="87"/>
        <v>1.7800992143427636</v>
      </c>
      <c r="AK116" s="9">
        <f t="shared" ca="1" si="87"/>
        <v>1.0837503904990939</v>
      </c>
      <c r="AL116" s="9">
        <f t="shared" ca="1" si="87"/>
        <v>1.3745108652718212</v>
      </c>
      <c r="AM116" s="9">
        <f t="shared" ca="1" si="87"/>
        <v>0.97719989436101107</v>
      </c>
      <c r="AN116" s="9">
        <f ca="1">AVERAGE(OFFSET($A116,0,Fixtures!$D$6,1,3))</f>
        <v>1.0040881020781611</v>
      </c>
      <c r="AO116" s="9">
        <f ca="1">AVERAGE(OFFSET($A116,0,Fixtures!$D$6,1,6))</f>
        <v>1.2752598332220786</v>
      </c>
      <c r="AP116" s="9">
        <f ca="1">AVERAGE(OFFSET($A116,0,Fixtures!$D$6,1,9))</f>
        <v>1.3211021632717945</v>
      </c>
      <c r="AQ116" s="9">
        <f ca="1">AVERAGE(OFFSET($A116,0,Fixtures!$D$6,1,12))</f>
        <v>1.2622056082589499</v>
      </c>
      <c r="AR116" s="9">
        <f ca="1">IF(OR(Fixtures!$D$6&lt;=0,Fixtures!$D$6&gt;39),AVERAGE(A116:AM116),AVERAGE(OFFSET($A116,0,Fixtures!$D$6,1,39-Fixtures!$D$6)))</f>
        <v>1.286711936380716</v>
      </c>
    </row>
    <row r="117" spans="1:44" x14ac:dyDescent="0.25">
      <c r="A117" s="30" t="s">
        <v>113</v>
      </c>
      <c r="B117" s="9">
        <f ca="1">MIN(VLOOKUP($A110,$A$2:$AM$12,B$14+1,FALSE),VLOOKUP($A117,$A$2:$AM$12,B$14+1,FALSE))</f>
        <v>1.5046186928208929</v>
      </c>
      <c r="C117" s="9">
        <f t="shared" ref="C117:AM117" ca="1" si="88">MIN(VLOOKUP($A110,$A$2:$AM$12,C$14+1,FALSE),VLOOKUP($A117,$A$2:$AM$12,C$14+1,FALSE))</f>
        <v>0.90633256978180832</v>
      </c>
      <c r="D117" s="9">
        <f t="shared" ca="1" si="88"/>
        <v>1.6189357685233383</v>
      </c>
      <c r="E117" s="9">
        <f t="shared" ca="1" si="88"/>
        <v>1.3864201545727508</v>
      </c>
      <c r="F117" s="9">
        <f t="shared" ca="1" si="88"/>
        <v>1.4597677434281771</v>
      </c>
      <c r="G117" s="9">
        <f t="shared" ca="1" si="88"/>
        <v>0.92012710815716947</v>
      </c>
      <c r="H117" s="9">
        <f t="shared" ca="1" si="88"/>
        <v>1.401339953801781</v>
      </c>
      <c r="I117" s="9">
        <f t="shared" ca="1" si="88"/>
        <v>1.2544562118830691</v>
      </c>
      <c r="J117" s="9">
        <f t="shared" ca="1" si="88"/>
        <v>1.6280798477090979</v>
      </c>
      <c r="K117" s="9">
        <f t="shared" ca="1" si="88"/>
        <v>1.3674867039785461</v>
      </c>
      <c r="L117" s="9">
        <f t="shared" ca="1" si="88"/>
        <v>1.9175961180539991</v>
      </c>
      <c r="M117" s="9">
        <f t="shared" ca="1" si="88"/>
        <v>1.1740798093608484</v>
      </c>
      <c r="N117" s="9">
        <f t="shared" ca="1" si="88"/>
        <v>1.6018440934758629</v>
      </c>
      <c r="O117" s="9">
        <f t="shared" ca="1" si="88"/>
        <v>0.99122009091479313</v>
      </c>
      <c r="P117" s="9">
        <f t="shared" ca="1" si="88"/>
        <v>0.91073764141660052</v>
      </c>
      <c r="Q117" s="9">
        <f t="shared" ca="1" si="88"/>
        <v>1.1430373323974672</v>
      </c>
      <c r="R117" s="9">
        <f t="shared" ca="1" si="88"/>
        <v>1.0605508025174191</v>
      </c>
      <c r="S117" s="9">
        <f t="shared" ca="1" si="88"/>
        <v>1.4514031042573252</v>
      </c>
      <c r="T117" s="9">
        <f t="shared" ca="1" si="88"/>
        <v>1.873940760961128</v>
      </c>
      <c r="U117" s="9">
        <f t="shared" ca="1" si="88"/>
        <v>0.79198258061549553</v>
      </c>
      <c r="V117" s="9">
        <f t="shared" ca="1" si="88"/>
        <v>0.93808707651193601</v>
      </c>
      <c r="W117" s="9">
        <f t="shared" ca="1" si="88"/>
        <v>2.0427887800173345</v>
      </c>
      <c r="X117" s="9">
        <f t="shared" ca="1" si="88"/>
        <v>1.089871633590388</v>
      </c>
      <c r="Y117" s="9">
        <f t="shared" ca="1" si="88"/>
        <v>1.1830850895614193</v>
      </c>
      <c r="Z117" s="9">
        <f t="shared" ca="1" si="88"/>
        <v>1.353904209180232</v>
      </c>
      <c r="AA117" s="9">
        <f t="shared" ca="1" si="88"/>
        <v>1.0072240836239033</v>
      </c>
      <c r="AB117" s="9">
        <f t="shared" ca="1" si="88"/>
        <v>1.0590780886252311</v>
      </c>
      <c r="AC117" s="9">
        <f t="shared" ca="1" si="88"/>
        <v>1.5842795938840459</v>
      </c>
      <c r="AD117" s="9">
        <f t="shared" ca="1" si="88"/>
        <v>0.76517375143962663</v>
      </c>
      <c r="AE117" s="9">
        <f t="shared" ca="1" si="88"/>
        <v>1.3604846248322058</v>
      </c>
      <c r="AF117" s="9">
        <f t="shared" ca="1" si="88"/>
        <v>1.0723088559631808</v>
      </c>
      <c r="AG117" s="9">
        <f t="shared" ca="1" si="88"/>
        <v>1.4807114938356789</v>
      </c>
      <c r="AH117" s="9">
        <f t="shared" ca="1" si="88"/>
        <v>1.2836800459700322</v>
      </c>
      <c r="AI117" s="9">
        <f t="shared" ca="1" si="88"/>
        <v>1.7538723078106502</v>
      </c>
      <c r="AJ117" s="9">
        <f t="shared" ca="1" si="88"/>
        <v>1.2562006111962303</v>
      </c>
      <c r="AK117" s="9">
        <f t="shared" ca="1" si="88"/>
        <v>1.0837503904990939</v>
      </c>
      <c r="AL117" s="9">
        <f t="shared" ca="1" si="88"/>
        <v>1.1930362095399278</v>
      </c>
      <c r="AM117" s="9">
        <f t="shared" ca="1" si="88"/>
        <v>0.97719989436101107</v>
      </c>
      <c r="AN117" s="9">
        <f ca="1">AVERAGE(OFFSET($A117,0,Fixtures!$D$6,1,3))</f>
        <v>1.0659890774116711</v>
      </c>
      <c r="AO117" s="9">
        <f ca="1">AVERAGE(OFFSET($A117,0,Fixtures!$D$6,1,6))</f>
        <v>1.2860385133085626</v>
      </c>
      <c r="AP117" s="9">
        <f ca="1">AVERAGE(OFFSET($A117,0,Fixtures!$D$6,1,9))</f>
        <v>1.2499131434540698</v>
      </c>
      <c r="AQ117" s="9">
        <f ca="1">AVERAGE(OFFSET($A117,0,Fixtures!$D$6,1,12))</f>
        <v>1.2148704813473228</v>
      </c>
      <c r="AR117" s="9">
        <f ca="1">IF(OR(Fixtures!$D$6&lt;=0,Fixtures!$D$6&gt;39),AVERAGE(A117:AM117),AVERAGE(OFFSET($A117,0,Fixtures!$D$6,1,39-Fixtures!$D$6)))</f>
        <v>1.2226418185447638</v>
      </c>
    </row>
    <row r="118" spans="1:44" x14ac:dyDescent="0.25">
      <c r="A118" s="30" t="s">
        <v>112</v>
      </c>
      <c r="B118" s="9">
        <f ca="1">MIN(VLOOKUP($A110,$A$2:$AM$12,B$14+1,FALSE),VLOOKUP($A118,$A$2:$AM$12,B$14+1,FALSE))</f>
        <v>1.1196627916364739</v>
      </c>
      <c r="C118" s="9">
        <f t="shared" ref="C118:AM118" ca="1" si="89">MIN(VLOOKUP($A110,$A$2:$AM$12,C$14+1,FALSE),VLOOKUP($A118,$A$2:$AM$12,C$14+1,FALSE))</f>
        <v>0.64514108221621169</v>
      </c>
      <c r="D118" s="9">
        <f t="shared" ca="1" si="89"/>
        <v>1.113940980160667</v>
      </c>
      <c r="E118" s="9">
        <f t="shared" ca="1" si="89"/>
        <v>1.3864201545727508</v>
      </c>
      <c r="F118" s="9">
        <f t="shared" ca="1" si="89"/>
        <v>0.96509503584608747</v>
      </c>
      <c r="G118" s="9">
        <f t="shared" ca="1" si="89"/>
        <v>0.92012710815716947</v>
      </c>
      <c r="H118" s="9">
        <f t="shared" ca="1" si="89"/>
        <v>1.3275663394863526</v>
      </c>
      <c r="I118" s="9">
        <f t="shared" ca="1" si="89"/>
        <v>1.2061727605684707</v>
      </c>
      <c r="J118" s="9">
        <f t="shared" ca="1" si="89"/>
        <v>0.87349205997496049</v>
      </c>
      <c r="K118" s="9">
        <f t="shared" ca="1" si="89"/>
        <v>1.2905382981240487</v>
      </c>
      <c r="L118" s="9">
        <f t="shared" ca="1" si="89"/>
        <v>0.82047465594301161</v>
      </c>
      <c r="M118" s="9">
        <f t="shared" ca="1" si="89"/>
        <v>1.2609207892539278</v>
      </c>
      <c r="N118" s="9">
        <f t="shared" ca="1" si="89"/>
        <v>1.1293639794859041</v>
      </c>
      <c r="O118" s="9">
        <f t="shared" ca="1" si="89"/>
        <v>0.99122009091479313</v>
      </c>
      <c r="P118" s="9">
        <f t="shared" ca="1" si="89"/>
        <v>0.62330287833295428</v>
      </c>
      <c r="Q118" s="9">
        <f t="shared" ca="1" si="89"/>
        <v>1.1082371565807057</v>
      </c>
      <c r="R118" s="9">
        <f t="shared" ca="1" si="89"/>
        <v>0.86271440934491483</v>
      </c>
      <c r="S118" s="9">
        <f t="shared" ca="1" si="89"/>
        <v>1.3187688710678267</v>
      </c>
      <c r="T118" s="9">
        <f t="shared" ca="1" si="89"/>
        <v>0.80743796368633136</v>
      </c>
      <c r="U118" s="9">
        <f t="shared" ca="1" si="89"/>
        <v>0.79198258061549553</v>
      </c>
      <c r="V118" s="9">
        <f t="shared" ca="1" si="89"/>
        <v>1.1553462083953359</v>
      </c>
      <c r="W118" s="9">
        <f t="shared" ca="1" si="89"/>
        <v>0.86391406733923914</v>
      </c>
      <c r="X118" s="9">
        <f t="shared" ca="1" si="89"/>
        <v>1.2253510412883635</v>
      </c>
      <c r="Y118" s="9">
        <f t="shared" ca="1" si="89"/>
        <v>1.1830850895614193</v>
      </c>
      <c r="Z118" s="9">
        <f t="shared" ca="1" si="89"/>
        <v>0.96372927096495842</v>
      </c>
      <c r="AA118" s="9">
        <f t="shared" ca="1" si="89"/>
        <v>0.7495263315913584</v>
      </c>
      <c r="AB118" s="9">
        <f t="shared" ca="1" si="89"/>
        <v>0.88281221947515642</v>
      </c>
      <c r="AC118" s="9">
        <f t="shared" ca="1" si="89"/>
        <v>1.2887462164288235</v>
      </c>
      <c r="AD118" s="9">
        <f t="shared" ca="1" si="89"/>
        <v>0.74187776597551347</v>
      </c>
      <c r="AE118" s="9">
        <f t="shared" ca="1" si="89"/>
        <v>0.93110676886774679</v>
      </c>
      <c r="AF118" s="9">
        <f t="shared" ca="1" si="89"/>
        <v>1.0723088559631808</v>
      </c>
      <c r="AG118" s="9">
        <f t="shared" ca="1" si="89"/>
        <v>0.94113345604053622</v>
      </c>
      <c r="AH118" s="9">
        <f t="shared" ca="1" si="89"/>
        <v>1.2256473255444991</v>
      </c>
      <c r="AI118" s="9">
        <f t="shared" ca="1" si="89"/>
        <v>0.99815869214847475</v>
      </c>
      <c r="AJ118" s="9">
        <f t="shared" ca="1" si="89"/>
        <v>1.1981418968840125</v>
      </c>
      <c r="AK118" s="9">
        <f t="shared" ca="1" si="89"/>
        <v>1.0837503904990939</v>
      </c>
      <c r="AL118" s="9">
        <f t="shared" ca="1" si="89"/>
        <v>1.027133452778725</v>
      </c>
      <c r="AM118" s="9">
        <f t="shared" ca="1" si="89"/>
        <v>0.97719989436101107</v>
      </c>
      <c r="AN118" s="9">
        <f ca="1">AVERAGE(OFFSET($A118,0,Fixtures!$D$6,1,3))</f>
        <v>0.91509779693548043</v>
      </c>
      <c r="AO118" s="9">
        <f ca="1">AVERAGE(OFFSET($A118,0,Fixtures!$D$6,1,6))</f>
        <v>0.98503881075665856</v>
      </c>
      <c r="AP118" s="9">
        <f ca="1">AVERAGE(OFFSET($A118,0,Fixtures!$D$6,1,9))</f>
        <v>1.0243620671890872</v>
      </c>
      <c r="AQ118" s="9">
        <f ca="1">AVERAGE(OFFSET($A118,0,Fixtures!$D$6,1,12))</f>
        <v>1.0080495922295778</v>
      </c>
      <c r="AR118" s="9">
        <f ca="1">IF(OR(Fixtures!$D$6&lt;=0,Fixtures!$D$6&gt;39),AVERAGE(A118:AM118),AVERAGE(OFFSET($A118,0,Fixtures!$D$6,1,39-Fixtures!$D$6)))</f>
        <v>1.0196458499062795</v>
      </c>
    </row>
    <row r="119" spans="1:44" x14ac:dyDescent="0.25">
      <c r="A119" s="30" t="s">
        <v>71</v>
      </c>
      <c r="B119" s="9">
        <f ca="1">MIN(VLOOKUP($A110,$A$2:$AM$12,B$14+1,FALSE),VLOOKUP($A119,$A$2:$AM$12,B$14+1,FALSE))</f>
        <v>1.0801982438529367</v>
      </c>
      <c r="C119" s="9">
        <f t="shared" ref="C119:AM119" ca="1" si="90">MIN(VLOOKUP($A110,$A$2:$AM$12,C$14+1,FALSE),VLOOKUP($A119,$A$2:$AM$12,C$14+1,FALSE))</f>
        <v>1.6297356415015911</v>
      </c>
      <c r="D119" s="9">
        <f t="shared" ca="1" si="90"/>
        <v>1.0570746958333819</v>
      </c>
      <c r="E119" s="9">
        <f t="shared" ca="1" si="90"/>
        <v>1.1392908643340616</v>
      </c>
      <c r="F119" s="9">
        <f t="shared" ca="1" si="90"/>
        <v>1.0687942105801234</v>
      </c>
      <c r="G119" s="9">
        <f t="shared" ca="1" si="90"/>
        <v>0.92012710815716947</v>
      </c>
      <c r="H119" s="9">
        <f t="shared" ca="1" si="90"/>
        <v>1.725887545874514</v>
      </c>
      <c r="I119" s="9">
        <f t="shared" ca="1" si="90"/>
        <v>0.9739969821795621</v>
      </c>
      <c r="J119" s="9">
        <f t="shared" ca="1" si="90"/>
        <v>1.7202307030152473</v>
      </c>
      <c r="K119" s="9">
        <f t="shared" ca="1" si="90"/>
        <v>0.91711126018153588</v>
      </c>
      <c r="L119" s="9">
        <f t="shared" ca="1" si="90"/>
        <v>1.4660317838262074</v>
      </c>
      <c r="M119" s="9">
        <f t="shared" ca="1" si="90"/>
        <v>1.2609207892539278</v>
      </c>
      <c r="N119" s="9">
        <f t="shared" ca="1" si="90"/>
        <v>1.0039227628751968</v>
      </c>
      <c r="O119" s="9">
        <f t="shared" ca="1" si="90"/>
        <v>0.99122009091479313</v>
      </c>
      <c r="P119" s="9">
        <f t="shared" ca="1" si="90"/>
        <v>0.91073764141660052</v>
      </c>
      <c r="Q119" s="9">
        <f t="shared" ca="1" si="90"/>
        <v>0.78938674462575931</v>
      </c>
      <c r="R119" s="9">
        <f t="shared" ca="1" si="90"/>
        <v>1.0605508025174191</v>
      </c>
      <c r="S119" s="9">
        <f t="shared" ca="1" si="90"/>
        <v>1.3818759645586995</v>
      </c>
      <c r="T119" s="9">
        <f t="shared" ca="1" si="90"/>
        <v>1.4549831462188521</v>
      </c>
      <c r="U119" s="9">
        <f t="shared" ca="1" si="90"/>
        <v>0.79198258061549553</v>
      </c>
      <c r="V119" s="9">
        <f t="shared" ca="1" si="90"/>
        <v>1.1553462083953359</v>
      </c>
      <c r="W119" s="9">
        <f t="shared" ca="1" si="90"/>
        <v>1.3700057096538996</v>
      </c>
      <c r="X119" s="9">
        <f t="shared" ca="1" si="90"/>
        <v>1.151559396233347</v>
      </c>
      <c r="Y119" s="9">
        <f t="shared" ca="1" si="90"/>
        <v>1.1830850895614193</v>
      </c>
      <c r="Z119" s="9">
        <f t="shared" ca="1" si="90"/>
        <v>1.2567879413289036</v>
      </c>
      <c r="AA119" s="9">
        <f t="shared" ca="1" si="90"/>
        <v>1.0072240836239033</v>
      </c>
      <c r="AB119" s="9">
        <f t="shared" ca="1" si="90"/>
        <v>1.0590780886252311</v>
      </c>
      <c r="AC119" s="9">
        <f t="shared" ca="1" si="90"/>
        <v>1.5842795938840459</v>
      </c>
      <c r="AD119" s="9">
        <f t="shared" ca="1" si="90"/>
        <v>0.76517375143962663</v>
      </c>
      <c r="AE119" s="9">
        <f t="shared" ca="1" si="90"/>
        <v>1.3604846248322058</v>
      </c>
      <c r="AF119" s="9">
        <f t="shared" ca="1" si="90"/>
        <v>1.0723088559631808</v>
      </c>
      <c r="AG119" s="9">
        <f t="shared" ca="1" si="90"/>
        <v>1.1808784924747726</v>
      </c>
      <c r="AH119" s="9">
        <f t="shared" ca="1" si="90"/>
        <v>1.9802740607053539</v>
      </c>
      <c r="AI119" s="9">
        <f t="shared" ca="1" si="90"/>
        <v>0.90775256875886678</v>
      </c>
      <c r="AJ119" s="9">
        <f t="shared" ca="1" si="90"/>
        <v>0.76266578521536343</v>
      </c>
      <c r="AK119" s="9">
        <f t="shared" ca="1" si="90"/>
        <v>1.0837503904990939</v>
      </c>
      <c r="AL119" s="9">
        <f t="shared" ca="1" si="90"/>
        <v>1.3745108652718212</v>
      </c>
      <c r="AM119" s="9">
        <f t="shared" ca="1" si="90"/>
        <v>0.97719989436101107</v>
      </c>
      <c r="AN119" s="9">
        <f ca="1">AVERAGE(OFFSET($A119,0,Fixtures!$D$6,1,3))</f>
        <v>1.0659890774116711</v>
      </c>
      <c r="AO119" s="9">
        <f ca="1">AVERAGE(OFFSET($A119,0,Fixtures!$D$6,1,6))</f>
        <v>1.2111453923623345</v>
      </c>
      <c r="AP119" s="9">
        <f ca="1">AVERAGE(OFFSET($A119,0,Fixtures!$D$6,1,9))</f>
        <v>1.1653110439066985</v>
      </c>
      <c r="AQ119" s="9">
        <f ca="1">AVERAGE(OFFSET($A119,0,Fixtures!$D$6,1,12))</f>
        <v>1.1451778132746087</v>
      </c>
      <c r="AR119" s="9">
        <f ca="1">IF(OR(Fixtures!$D$6&lt;=0,Fixtures!$D$6&gt;39),AVERAGE(A119:AM119),AVERAGE(OFFSET($A119,0,Fixtures!$D$6,1,39-Fixtures!$D$6)))</f>
        <v>1.1464999289521296</v>
      </c>
    </row>
    <row r="120" spans="1:44" x14ac:dyDescent="0.25">
      <c r="A120" s="30" t="s">
        <v>63</v>
      </c>
      <c r="B120" s="9">
        <f ca="1">MIN(VLOOKUP($A110,$A$2:$AM$12,B$14+1,FALSE),VLOOKUP($A120,$A$2:$AM$12,B$14+1,FALSE))</f>
        <v>1.5046186928208929</v>
      </c>
      <c r="C120" s="9">
        <f t="shared" ref="C120:AM120" ca="1" si="91">MIN(VLOOKUP($A110,$A$2:$AM$12,C$14+1,FALSE),VLOOKUP($A120,$A$2:$AM$12,C$14+1,FALSE))</f>
        <v>1.6297356415015911</v>
      </c>
      <c r="D120" s="9">
        <f t="shared" ca="1" si="91"/>
        <v>1.6189357685233383</v>
      </c>
      <c r="E120" s="9">
        <f t="shared" ca="1" si="91"/>
        <v>1.1312103284207367</v>
      </c>
      <c r="F120" s="9">
        <f t="shared" ca="1" si="91"/>
        <v>1.4597677434281771</v>
      </c>
      <c r="G120" s="9">
        <f t="shared" ca="1" si="91"/>
        <v>0.92012710815716947</v>
      </c>
      <c r="H120" s="9">
        <f t="shared" ca="1" si="91"/>
        <v>1.7072544458616095</v>
      </c>
      <c r="I120" s="9">
        <f t="shared" ca="1" si="91"/>
        <v>0.98370687054071626</v>
      </c>
      <c r="J120" s="9">
        <f t="shared" ca="1" si="91"/>
        <v>1.8304626666159505</v>
      </c>
      <c r="K120" s="9">
        <f t="shared" ca="1" si="91"/>
        <v>1.2137618597968705</v>
      </c>
      <c r="L120" s="9">
        <f t="shared" ca="1" si="91"/>
        <v>0.95040812117812368</v>
      </c>
      <c r="M120" s="9">
        <f t="shared" ca="1" si="91"/>
        <v>1.2609207892539278</v>
      </c>
      <c r="N120" s="9">
        <f t="shared" ca="1" si="91"/>
        <v>1.4350340914927711</v>
      </c>
      <c r="O120" s="9">
        <f t="shared" ca="1" si="91"/>
        <v>0.99122009091479313</v>
      </c>
      <c r="P120" s="9">
        <f t="shared" ca="1" si="91"/>
        <v>0.91073764141660052</v>
      </c>
      <c r="Q120" s="9">
        <f t="shared" ca="1" si="91"/>
        <v>1.1430373323974672</v>
      </c>
      <c r="R120" s="9">
        <f t="shared" ca="1" si="91"/>
        <v>1.0605508025174191</v>
      </c>
      <c r="S120" s="9">
        <f t="shared" ca="1" si="91"/>
        <v>1.5820796138722588</v>
      </c>
      <c r="T120" s="9">
        <f t="shared" ca="1" si="91"/>
        <v>1.4694880411781071</v>
      </c>
      <c r="U120" s="9">
        <f t="shared" ca="1" si="91"/>
        <v>0.79198258061549553</v>
      </c>
      <c r="V120" s="9">
        <f t="shared" ca="1" si="91"/>
        <v>1.1428728108660362</v>
      </c>
      <c r="W120" s="9">
        <f t="shared" ca="1" si="91"/>
        <v>1.8131504325360659</v>
      </c>
      <c r="X120" s="9">
        <f t="shared" ca="1" si="91"/>
        <v>1.2253510412883635</v>
      </c>
      <c r="Y120" s="9">
        <f t="shared" ca="1" si="91"/>
        <v>1.1830850895614193</v>
      </c>
      <c r="Z120" s="9">
        <f t="shared" ca="1" si="91"/>
        <v>1.3461062543277409</v>
      </c>
      <c r="AA120" s="9">
        <f t="shared" ca="1" si="91"/>
        <v>1.0072240836239033</v>
      </c>
      <c r="AB120" s="9">
        <f t="shared" ca="1" si="91"/>
        <v>1.0590780886252311</v>
      </c>
      <c r="AC120" s="9">
        <f t="shared" ca="1" si="91"/>
        <v>1.47157055046816</v>
      </c>
      <c r="AD120" s="9">
        <f t="shared" ca="1" si="91"/>
        <v>0.76517375143962663</v>
      </c>
      <c r="AE120" s="9">
        <f t="shared" ca="1" si="91"/>
        <v>1.3604846248322058</v>
      </c>
      <c r="AF120" s="9">
        <f t="shared" ca="1" si="91"/>
        <v>1.0723088559631808</v>
      </c>
      <c r="AG120" s="9">
        <f t="shared" ca="1" si="91"/>
        <v>1.4807114938356789</v>
      </c>
      <c r="AH120" s="9">
        <f t="shared" ca="1" si="91"/>
        <v>1.4197454649697898</v>
      </c>
      <c r="AI120" s="9">
        <f t="shared" ca="1" si="91"/>
        <v>1.2510543482722718</v>
      </c>
      <c r="AJ120" s="9">
        <f t="shared" ca="1" si="91"/>
        <v>1.6898327128260384</v>
      </c>
      <c r="AK120" s="9">
        <f t="shared" ca="1" si="91"/>
        <v>1.0837503904990939</v>
      </c>
      <c r="AL120" s="9">
        <f t="shared" ca="1" si="91"/>
        <v>1.3745108652718212</v>
      </c>
      <c r="AM120" s="9">
        <f t="shared" ca="1" si="91"/>
        <v>0.97719989436101107</v>
      </c>
      <c r="AN120" s="9">
        <f ca="1">AVERAGE(OFFSET($A120,0,Fixtures!$D$6,1,3))</f>
        <v>1.0659890774116711</v>
      </c>
      <c r="AO120" s="9">
        <f ca="1">AVERAGE(OFFSET($A120,0,Fixtures!$D$6,1,6))</f>
        <v>1.224913089885459</v>
      </c>
      <c r="AP120" s="9">
        <f ca="1">AVERAGE(OFFSET($A120,0,Fixtures!$D$6,1,9))</f>
        <v>1.2775080564344121</v>
      </c>
      <c r="AQ120" s="9">
        <f ca="1">AVERAGE(OFFSET($A120,0,Fixtures!$D$6,1,12))</f>
        <v>1.2304728807973209</v>
      </c>
      <c r="AR120" s="9">
        <f ca="1">IF(OR(Fixtures!$D$6&lt;=0,Fixtures!$D$6&gt;39),AVERAGE(A120:AM120),AVERAGE(OFFSET($A120,0,Fixtures!$D$6,1,39-Fixtures!$D$6)))</f>
        <v>1.247477240227072</v>
      </c>
    </row>
    <row r="122" spans="1:44" x14ac:dyDescent="0.25">
      <c r="A122" s="31" t="s">
        <v>71</v>
      </c>
      <c r="B122" s="2">
        <v>1</v>
      </c>
      <c r="C122" s="2">
        <v>2</v>
      </c>
      <c r="D122" s="2">
        <v>3</v>
      </c>
      <c r="E122" s="2">
        <v>4</v>
      </c>
      <c r="F122" s="2">
        <v>5</v>
      </c>
      <c r="G122" s="2">
        <v>6</v>
      </c>
      <c r="H122" s="2">
        <v>7</v>
      </c>
      <c r="I122" s="2">
        <v>8</v>
      </c>
      <c r="J122" s="2">
        <v>9</v>
      </c>
      <c r="K122" s="2">
        <v>10</v>
      </c>
      <c r="L122" s="2">
        <v>11</v>
      </c>
      <c r="M122" s="2">
        <v>12</v>
      </c>
      <c r="N122" s="2">
        <v>13</v>
      </c>
      <c r="O122" s="2">
        <v>14</v>
      </c>
      <c r="P122" s="2">
        <v>15</v>
      </c>
      <c r="Q122" s="2">
        <v>16</v>
      </c>
      <c r="R122" s="2">
        <v>17</v>
      </c>
      <c r="S122" s="2">
        <v>18</v>
      </c>
      <c r="T122" s="2">
        <v>19</v>
      </c>
      <c r="U122" s="2">
        <v>20</v>
      </c>
      <c r="V122" s="2">
        <v>21</v>
      </c>
      <c r="W122" s="2">
        <v>22</v>
      </c>
      <c r="X122" s="2">
        <v>23</v>
      </c>
      <c r="Y122" s="2">
        <v>24</v>
      </c>
      <c r="Z122" s="2">
        <v>25</v>
      </c>
      <c r="AA122" s="2">
        <v>26</v>
      </c>
      <c r="AB122" s="2">
        <v>27</v>
      </c>
      <c r="AC122" s="2">
        <v>28</v>
      </c>
      <c r="AD122" s="2">
        <v>29</v>
      </c>
      <c r="AE122" s="2">
        <v>30</v>
      </c>
      <c r="AF122" s="2">
        <v>31</v>
      </c>
      <c r="AG122" s="2">
        <v>32</v>
      </c>
      <c r="AH122" s="2">
        <v>33</v>
      </c>
      <c r="AI122" s="2">
        <v>34</v>
      </c>
      <c r="AJ122" s="2">
        <v>35</v>
      </c>
      <c r="AK122" s="2">
        <v>36</v>
      </c>
      <c r="AL122" s="2">
        <v>37</v>
      </c>
      <c r="AM122" s="2">
        <v>38</v>
      </c>
      <c r="AN122" s="31" t="s">
        <v>56</v>
      </c>
      <c r="AO122" s="31" t="s">
        <v>57</v>
      </c>
      <c r="AP122" s="31" t="s">
        <v>58</v>
      </c>
      <c r="AQ122" s="31" t="s">
        <v>82</v>
      </c>
      <c r="AR122" s="31" t="s">
        <v>59</v>
      </c>
    </row>
    <row r="123" spans="1:44" x14ac:dyDescent="0.25">
      <c r="A123" s="30" t="s">
        <v>111</v>
      </c>
      <c r="B123" s="9">
        <f t="shared" ref="B123:AM123" ca="1" si="92">MIN(VLOOKUP($A122,$A$2:$AM$12,B$14+1,FALSE),VLOOKUP($A123,$A$2:$AM$12,B$14+1,FALSE))</f>
        <v>1.0801982438529367</v>
      </c>
      <c r="C123" s="9">
        <f t="shared" ca="1" si="92"/>
        <v>1.2536263845061821</v>
      </c>
      <c r="D123" s="9">
        <f t="shared" ca="1" si="92"/>
        <v>1.0570746958333819</v>
      </c>
      <c r="E123" s="9">
        <f t="shared" ca="1" si="92"/>
        <v>1.1392908643340616</v>
      </c>
      <c r="F123" s="9">
        <f t="shared" ca="1" si="92"/>
        <v>1.0687942105801234</v>
      </c>
      <c r="G123" s="9">
        <f t="shared" ca="1" si="92"/>
        <v>2.1824311028816217</v>
      </c>
      <c r="H123" s="9">
        <f t="shared" ca="1" si="92"/>
        <v>1.3722915835724991</v>
      </c>
      <c r="I123" s="9">
        <f t="shared" ca="1" si="92"/>
        <v>0.9739969821795621</v>
      </c>
      <c r="J123" s="9">
        <f t="shared" ca="1" si="92"/>
        <v>1.476554784337984</v>
      </c>
      <c r="K123" s="9">
        <f t="shared" ca="1" si="92"/>
        <v>0.91711126018153588</v>
      </c>
      <c r="L123" s="9">
        <f t="shared" ca="1" si="92"/>
        <v>1.4660317838262074</v>
      </c>
      <c r="M123" s="9">
        <f t="shared" ca="1" si="92"/>
        <v>1.356025442220036</v>
      </c>
      <c r="N123" s="9">
        <f t="shared" ca="1" si="92"/>
        <v>1.0039227628751968</v>
      </c>
      <c r="O123" s="9">
        <f t="shared" ca="1" si="92"/>
        <v>1.7640283653018209</v>
      </c>
      <c r="P123" s="9">
        <f t="shared" ca="1" si="92"/>
        <v>2.0360932481150069</v>
      </c>
      <c r="Q123" s="9">
        <f t="shared" ca="1" si="92"/>
        <v>0.78938674462575931</v>
      </c>
      <c r="R123" s="9">
        <f t="shared" ca="1" si="92"/>
        <v>1.9888593023606753</v>
      </c>
      <c r="S123" s="9">
        <f t="shared" ca="1" si="92"/>
        <v>1.3818759645586995</v>
      </c>
      <c r="T123" s="9">
        <f t="shared" ca="1" si="92"/>
        <v>1.2408337136479186</v>
      </c>
      <c r="U123" s="9">
        <f t="shared" ca="1" si="92"/>
        <v>1.0556068089712545</v>
      </c>
      <c r="V123" s="9">
        <f t="shared" ca="1" si="92"/>
        <v>1.2213347782910573</v>
      </c>
      <c r="W123" s="9">
        <f t="shared" ca="1" si="92"/>
        <v>1.3700057096538996</v>
      </c>
      <c r="X123" s="9">
        <f t="shared" ca="1" si="92"/>
        <v>1.151559396233347</v>
      </c>
      <c r="Y123" s="9">
        <f t="shared" ca="1" si="92"/>
        <v>1.3504869575162499</v>
      </c>
      <c r="Z123" s="9">
        <f t="shared" ca="1" si="92"/>
        <v>1.2567879413289036</v>
      </c>
      <c r="AA123" s="9">
        <f t="shared" ca="1" si="92"/>
        <v>1.5741004446487521</v>
      </c>
      <c r="AB123" s="9">
        <f t="shared" ca="1" si="92"/>
        <v>2.0642838482913906</v>
      </c>
      <c r="AC123" s="9">
        <f t="shared" ca="1" si="92"/>
        <v>1.3313851528199561</v>
      </c>
      <c r="AD123" s="9">
        <f t="shared" ca="1" si="92"/>
        <v>1.1792073592557641</v>
      </c>
      <c r="AE123" s="9">
        <f t="shared" ca="1" si="92"/>
        <v>1.363004571052195</v>
      </c>
      <c r="AF123" s="9">
        <f t="shared" ca="1" si="92"/>
        <v>1.4996870902209731</v>
      </c>
      <c r="AG123" s="9">
        <f t="shared" ca="1" si="92"/>
        <v>1.1808784924747726</v>
      </c>
      <c r="AH123" s="9">
        <f t="shared" ca="1" si="92"/>
        <v>2.1899980968268036</v>
      </c>
      <c r="AI123" s="9">
        <f t="shared" ca="1" si="92"/>
        <v>0.90775256875886678</v>
      </c>
      <c r="AJ123" s="9">
        <f t="shared" ca="1" si="92"/>
        <v>0.76266578521536343</v>
      </c>
      <c r="AK123" s="9">
        <f t="shared" ca="1" si="92"/>
        <v>1.5790868913066574</v>
      </c>
      <c r="AL123" s="9">
        <f t="shared" ca="1" si="92"/>
        <v>1.4609662754827384</v>
      </c>
      <c r="AM123" s="9">
        <f t="shared" ca="1" si="92"/>
        <v>1.5965938207431474</v>
      </c>
      <c r="AN123" s="9">
        <f ca="1">AVERAGE(OFFSET($A123,0,Fixtures!$D$6,1,3))</f>
        <v>1.3472996735096441</v>
      </c>
      <c r="AO123" s="9">
        <f ca="1">AVERAGE(OFFSET($A123,0,Fixtures!$D$6,1,6))</f>
        <v>1.3867546964315627</v>
      </c>
      <c r="AP123" s="9">
        <f ca="1">AVERAGE(OFFSET($A123,0,Fixtures!$D$6,1,9))</f>
        <v>1.3470274589549038</v>
      </c>
      <c r="AQ123" s="9">
        <f ca="1">AVERAGE(OFFSET($A123,0,Fixtures!$D$6,1,12))</f>
        <v>1.371157943439874</v>
      </c>
      <c r="AR123" s="9">
        <f ca="1">IF(OR(Fixtures!$D$6&lt;=0,Fixtures!$D$6&gt;39),AVERAGE(A123:AM123),AVERAGE(OFFSET($A123,0,Fixtures!$D$6,1,39-Fixtures!$D$6)))</f>
        <v>1.3719840951337281</v>
      </c>
    </row>
    <row r="124" spans="1:44" x14ac:dyDescent="0.25">
      <c r="A124" s="30" t="s">
        <v>121</v>
      </c>
      <c r="B124" s="9">
        <f ca="1">MIN(VLOOKUP($A122,$A$2:$AM$12,B$14+1,FALSE),VLOOKUP($A124,$A$2:$AM$12,B$14+1,FALSE))</f>
        <v>1.0801982438529367</v>
      </c>
      <c r="C124" s="9">
        <f t="shared" ref="C124:AM124" ca="1" si="93">MIN(VLOOKUP($A122,$A$2:$AM$12,C$14+1,FALSE),VLOOKUP($A124,$A$2:$AM$12,C$14+1,FALSE))</f>
        <v>1.0852449536210242</v>
      </c>
      <c r="D124" s="9">
        <f t="shared" ca="1" si="93"/>
        <v>1.0570746958333819</v>
      </c>
      <c r="E124" s="9">
        <f t="shared" ca="1" si="93"/>
        <v>1.1392908643340616</v>
      </c>
      <c r="F124" s="9">
        <f t="shared" ca="1" si="93"/>
        <v>1.0306765610131612</v>
      </c>
      <c r="G124" s="9">
        <f t="shared" ca="1" si="93"/>
        <v>1.1696521221239795</v>
      </c>
      <c r="H124" s="9">
        <f t="shared" ca="1" si="93"/>
        <v>1.8244630638668884</v>
      </c>
      <c r="I124" s="9">
        <f t="shared" ca="1" si="93"/>
        <v>0.9739969821795621</v>
      </c>
      <c r="J124" s="9">
        <f t="shared" ca="1" si="93"/>
        <v>1.6189171825678454</v>
      </c>
      <c r="K124" s="9">
        <f t="shared" ca="1" si="93"/>
        <v>0.91711126018153588</v>
      </c>
      <c r="L124" s="9">
        <f t="shared" ca="1" si="93"/>
        <v>0.9319435024460756</v>
      </c>
      <c r="M124" s="9">
        <f t="shared" ca="1" si="93"/>
        <v>1.356025442220036</v>
      </c>
      <c r="N124" s="9">
        <f t="shared" ca="1" si="93"/>
        <v>1.0039227628751968</v>
      </c>
      <c r="O124" s="9">
        <f t="shared" ca="1" si="93"/>
        <v>1.7640283653018209</v>
      </c>
      <c r="P124" s="9">
        <f t="shared" ca="1" si="93"/>
        <v>1.6391418636485096</v>
      </c>
      <c r="Q124" s="9">
        <f t="shared" ca="1" si="93"/>
        <v>0.78938674462575931</v>
      </c>
      <c r="R124" s="9">
        <f t="shared" ca="1" si="93"/>
        <v>1.2106323620736876</v>
      </c>
      <c r="S124" s="9">
        <f t="shared" ca="1" si="93"/>
        <v>0.99995328042464726</v>
      </c>
      <c r="T124" s="9">
        <f t="shared" ca="1" si="93"/>
        <v>1.4549831462188521</v>
      </c>
      <c r="U124" s="9">
        <f t="shared" ca="1" si="93"/>
        <v>0.94155159606422889</v>
      </c>
      <c r="V124" s="9">
        <f t="shared" ca="1" si="93"/>
        <v>1.2213347782910573</v>
      </c>
      <c r="W124" s="9">
        <f t="shared" ca="1" si="93"/>
        <v>1.3700057096538996</v>
      </c>
      <c r="X124" s="9">
        <f t="shared" ca="1" si="93"/>
        <v>1.0837379486611196</v>
      </c>
      <c r="Y124" s="9">
        <f t="shared" ca="1" si="93"/>
        <v>1.406515347207058</v>
      </c>
      <c r="Z124" s="9">
        <f t="shared" ca="1" si="93"/>
        <v>1.2567879413289036</v>
      </c>
      <c r="AA124" s="9">
        <f t="shared" ca="1" si="93"/>
        <v>1.0142999270187099</v>
      </c>
      <c r="AB124" s="9">
        <f t="shared" ca="1" si="93"/>
        <v>1.4937573695232385</v>
      </c>
      <c r="AC124" s="9">
        <f t="shared" ca="1" si="93"/>
        <v>0.81042331676007173</v>
      </c>
      <c r="AD124" s="9">
        <f t="shared" ca="1" si="93"/>
        <v>1.1792073592557641</v>
      </c>
      <c r="AE124" s="9">
        <f t="shared" ca="1" si="93"/>
        <v>1.09727678475644</v>
      </c>
      <c r="AF124" s="9">
        <f t="shared" ca="1" si="93"/>
        <v>1.4996870902209731</v>
      </c>
      <c r="AG124" s="9">
        <f t="shared" ca="1" si="93"/>
        <v>1.1808784924747726</v>
      </c>
      <c r="AH124" s="9">
        <f t="shared" ca="1" si="93"/>
        <v>1.3921625159996933</v>
      </c>
      <c r="AI124" s="9">
        <f t="shared" ca="1" si="93"/>
        <v>0.90775256875886678</v>
      </c>
      <c r="AJ124" s="9">
        <f t="shared" ca="1" si="93"/>
        <v>0.76266578521536343</v>
      </c>
      <c r="AK124" s="9">
        <f t="shared" ca="1" si="93"/>
        <v>1.5790868913066574</v>
      </c>
      <c r="AL124" s="9">
        <f t="shared" ca="1" si="93"/>
        <v>0.78299026357059764</v>
      </c>
      <c r="AM124" s="9">
        <f t="shared" ca="1" si="93"/>
        <v>1.5396526405258335</v>
      </c>
      <c r="AN124" s="9">
        <f ca="1">AVERAGE(OFFSET($A124,0,Fixtures!$D$6,1,3))</f>
        <v>1.2587237447443924</v>
      </c>
      <c r="AO124" s="9">
        <f ca="1">AVERAGE(OFFSET($A124,0,Fixtures!$D$6,1,6))</f>
        <v>1.2094941352444184</v>
      </c>
      <c r="AP124" s="9">
        <f ca="1">AVERAGE(OFFSET($A124,0,Fixtures!$D$6,1,9))</f>
        <v>1.1535230835065697</v>
      </c>
      <c r="AQ124" s="9">
        <f ca="1">AVERAGE(OFFSET($A124,0,Fixtures!$D$6,1,12))</f>
        <v>1.1991315226728143</v>
      </c>
      <c r="AR124" s="9">
        <f ca="1">IF(OR(Fixtures!$D$6&lt;=0,Fixtures!$D$6&gt;39),AVERAGE(A124:AM124),AVERAGE(OFFSET($A124,0,Fixtures!$D$6,1,39-Fixtures!$D$6)))</f>
        <v>1.1921360392084961</v>
      </c>
    </row>
    <row r="125" spans="1:44" x14ac:dyDescent="0.25">
      <c r="A125" s="30" t="s">
        <v>73</v>
      </c>
      <c r="B125" s="9">
        <f ca="1">MIN(VLOOKUP($A122,$A$2:$AM$12,B$14+1,FALSE),VLOOKUP($A125,$A$2:$AM$12,B$14+1,FALSE))</f>
        <v>1.0801982438529367</v>
      </c>
      <c r="C125" s="9">
        <f t="shared" ref="C125:AM125" ca="1" si="94">MIN(VLOOKUP($A122,$A$2:$AM$12,C$14+1,FALSE),VLOOKUP($A125,$A$2:$AM$12,C$14+1,FALSE))</f>
        <v>1.8160871030645374</v>
      </c>
      <c r="D125" s="9">
        <f t="shared" ca="1" si="94"/>
        <v>1.0570746958333819</v>
      </c>
      <c r="E125" s="9">
        <f t="shared" ca="1" si="94"/>
        <v>1.1392908643340616</v>
      </c>
      <c r="F125" s="9">
        <f t="shared" ca="1" si="94"/>
        <v>1.0687942105801234</v>
      </c>
      <c r="G125" s="9">
        <f t="shared" ca="1" si="94"/>
        <v>2.0316070171617544</v>
      </c>
      <c r="H125" s="9">
        <f t="shared" ca="1" si="94"/>
        <v>1.2174182751034071</v>
      </c>
      <c r="I125" s="9">
        <f t="shared" ca="1" si="94"/>
        <v>0.9739969821795621</v>
      </c>
      <c r="J125" s="9">
        <f t="shared" ca="1" si="94"/>
        <v>1.0454460511022361</v>
      </c>
      <c r="K125" s="9">
        <f t="shared" ca="1" si="94"/>
        <v>0.91711126018153588</v>
      </c>
      <c r="L125" s="9">
        <f t="shared" ca="1" si="94"/>
        <v>1.4660317838262074</v>
      </c>
      <c r="M125" s="9">
        <f t="shared" ca="1" si="94"/>
        <v>1.3121054967692307</v>
      </c>
      <c r="N125" s="9">
        <f t="shared" ca="1" si="94"/>
        <v>1.0039227628751968</v>
      </c>
      <c r="O125" s="9">
        <f t="shared" ca="1" si="94"/>
        <v>1.7640283653018209</v>
      </c>
      <c r="P125" s="9">
        <f t="shared" ca="1" si="94"/>
        <v>1.3580767706889429</v>
      </c>
      <c r="Q125" s="9">
        <f t="shared" ca="1" si="94"/>
        <v>0.78938674462575931</v>
      </c>
      <c r="R125" s="9">
        <f t="shared" ca="1" si="94"/>
        <v>2.4265638022070521</v>
      </c>
      <c r="S125" s="9">
        <f t="shared" ca="1" si="94"/>
        <v>1.1562039306531779</v>
      </c>
      <c r="T125" s="9">
        <f t="shared" ca="1" si="94"/>
        <v>1.2309154777933065</v>
      </c>
      <c r="U125" s="9">
        <f t="shared" ca="1" si="94"/>
        <v>1.0556068089712545</v>
      </c>
      <c r="V125" s="9">
        <f t="shared" ca="1" si="94"/>
        <v>1.2213347782910573</v>
      </c>
      <c r="W125" s="9">
        <f t="shared" ca="1" si="94"/>
        <v>1.1378327662050023</v>
      </c>
      <c r="X125" s="9">
        <f t="shared" ca="1" si="94"/>
        <v>1.151559396233347</v>
      </c>
      <c r="Y125" s="9">
        <f t="shared" ca="1" si="94"/>
        <v>1.2440493448425642</v>
      </c>
      <c r="Z125" s="9">
        <f t="shared" ca="1" si="94"/>
        <v>1.2157277301506404</v>
      </c>
      <c r="AA125" s="9">
        <f t="shared" ca="1" si="94"/>
        <v>1.6136294753852516</v>
      </c>
      <c r="AB125" s="9">
        <f t="shared" ca="1" si="94"/>
        <v>1.7271688346794392</v>
      </c>
      <c r="AC125" s="9">
        <f t="shared" ca="1" si="94"/>
        <v>1.6243939502377784</v>
      </c>
      <c r="AD125" s="9">
        <f t="shared" ca="1" si="94"/>
        <v>1.1792073592557641</v>
      </c>
      <c r="AE125" s="9">
        <f t="shared" ca="1" si="94"/>
        <v>0.90912577211408552</v>
      </c>
      <c r="AF125" s="9">
        <f t="shared" ca="1" si="94"/>
        <v>1.4996870902209731</v>
      </c>
      <c r="AG125" s="9">
        <f t="shared" ca="1" si="94"/>
        <v>0.8783516135397329</v>
      </c>
      <c r="AH125" s="9">
        <f t="shared" ca="1" si="94"/>
        <v>2.1899980968268036</v>
      </c>
      <c r="AI125" s="9">
        <f t="shared" ca="1" si="94"/>
        <v>0.90775256875886678</v>
      </c>
      <c r="AJ125" s="9">
        <f t="shared" ca="1" si="94"/>
        <v>0.76266578521536343</v>
      </c>
      <c r="AK125" s="9">
        <f t="shared" ca="1" si="94"/>
        <v>1.5790868913066574</v>
      </c>
      <c r="AL125" s="9">
        <f t="shared" ca="1" si="94"/>
        <v>1.3600013916537361</v>
      </c>
      <c r="AM125" s="9">
        <f t="shared" ca="1" si="94"/>
        <v>1.5965938207431474</v>
      </c>
      <c r="AN125" s="9">
        <f ca="1">AVERAGE(OFFSET($A125,0,Fixtures!$D$6,1,3))</f>
        <v>1.1960067405302743</v>
      </c>
      <c r="AO125" s="9">
        <f ca="1">AVERAGE(OFFSET($A125,0,Fixtures!$D$6,1,6))</f>
        <v>1.2606870834527044</v>
      </c>
      <c r="AP125" s="9">
        <f ca="1">AVERAGE(OFFSET($A125,0,Fixtures!$D$6,1,9))</f>
        <v>1.2517640632102203</v>
      </c>
      <c r="AQ125" s="9">
        <f ca="1">AVERAGE(OFFSET($A125,0,Fixtures!$D$6,1,12))</f>
        <v>1.2765970178015091</v>
      </c>
      <c r="AR125" s="9">
        <f ca="1">IF(OR(Fixtures!$D$6&lt;=0,Fixtures!$D$6&gt;39),AVERAGE(A125:AM125),AVERAGE(OFFSET($A125,0,Fixtures!$D$6,1,39-Fixtures!$D$6)))</f>
        <v>1.286247038963513</v>
      </c>
    </row>
    <row r="126" spans="1:44" x14ac:dyDescent="0.25">
      <c r="A126" s="30" t="s">
        <v>61</v>
      </c>
      <c r="B126" s="9">
        <f ca="1">MIN(VLOOKUP($A122,$A$2:$AM$12,B$14+1,FALSE),VLOOKUP($A126,$A$2:$AM$12,B$14+1,FALSE))</f>
        <v>1.0801982438529367</v>
      </c>
      <c r="C126" s="9">
        <f t="shared" ref="C126:AM126" ca="1" si="95">MIN(VLOOKUP($A122,$A$2:$AM$12,C$14+1,FALSE),VLOOKUP($A126,$A$2:$AM$12,C$14+1,FALSE))</f>
        <v>1.4753015720535296</v>
      </c>
      <c r="D126" s="9">
        <f t="shared" ca="1" si="95"/>
        <v>1.0570746958333819</v>
      </c>
      <c r="E126" s="9">
        <f t="shared" ca="1" si="95"/>
        <v>1.1392908643340616</v>
      </c>
      <c r="F126" s="9">
        <f t="shared" ca="1" si="95"/>
        <v>1.0687942105801234</v>
      </c>
      <c r="G126" s="9">
        <f t="shared" ca="1" si="95"/>
        <v>0.83879116549645671</v>
      </c>
      <c r="H126" s="9">
        <f t="shared" ca="1" si="95"/>
        <v>1.4570984473244892</v>
      </c>
      <c r="I126" s="9">
        <f t="shared" ca="1" si="95"/>
        <v>0.9739969821795621</v>
      </c>
      <c r="J126" s="9">
        <f t="shared" ca="1" si="95"/>
        <v>1.7202307030152473</v>
      </c>
      <c r="K126" s="9">
        <f t="shared" ca="1" si="95"/>
        <v>0.91711126018153588</v>
      </c>
      <c r="L126" s="9">
        <f t="shared" ca="1" si="95"/>
        <v>1.3444489732078122</v>
      </c>
      <c r="M126" s="9">
        <f t="shared" ca="1" si="95"/>
        <v>0.97676938259419743</v>
      </c>
      <c r="N126" s="9">
        <f t="shared" ca="1" si="95"/>
        <v>1.0039227628751968</v>
      </c>
      <c r="O126" s="9">
        <f t="shared" ca="1" si="95"/>
        <v>0.72941752008193028</v>
      </c>
      <c r="P126" s="9">
        <f t="shared" ca="1" si="95"/>
        <v>1.8238363188742235</v>
      </c>
      <c r="Q126" s="9">
        <f t="shared" ca="1" si="95"/>
        <v>0.78938674462575931</v>
      </c>
      <c r="R126" s="9">
        <f t="shared" ca="1" si="95"/>
        <v>0.70472653549163133</v>
      </c>
      <c r="S126" s="9">
        <f t="shared" ca="1" si="95"/>
        <v>1.2659272201328815</v>
      </c>
      <c r="T126" s="9">
        <f t="shared" ca="1" si="95"/>
        <v>1.4549831462188521</v>
      </c>
      <c r="U126" s="9">
        <f t="shared" ca="1" si="95"/>
        <v>1.0556068089712545</v>
      </c>
      <c r="V126" s="9">
        <f t="shared" ca="1" si="95"/>
        <v>0.97541301019242677</v>
      </c>
      <c r="W126" s="9">
        <f t="shared" ca="1" si="95"/>
        <v>1.3700057096538996</v>
      </c>
      <c r="X126" s="9">
        <f t="shared" ca="1" si="95"/>
        <v>1.151559396233347</v>
      </c>
      <c r="Y126" s="9">
        <f t="shared" ca="1" si="95"/>
        <v>1.5768941220434789</v>
      </c>
      <c r="Z126" s="9">
        <f t="shared" ca="1" si="95"/>
        <v>0.98759857302756915</v>
      </c>
      <c r="AA126" s="9">
        <f t="shared" ca="1" si="95"/>
        <v>1.6136294753852516</v>
      </c>
      <c r="AB126" s="9">
        <f t="shared" ca="1" si="95"/>
        <v>0.84743888289887115</v>
      </c>
      <c r="AC126" s="9">
        <f t="shared" ca="1" si="95"/>
        <v>1.0527396394381161</v>
      </c>
      <c r="AD126" s="9">
        <f t="shared" ca="1" si="95"/>
        <v>1.0640761385292752</v>
      </c>
      <c r="AE126" s="9">
        <f t="shared" ca="1" si="95"/>
        <v>1.363004571052195</v>
      </c>
      <c r="AF126" s="9">
        <f t="shared" ca="1" si="95"/>
        <v>0.91291566035272942</v>
      </c>
      <c r="AG126" s="9">
        <f t="shared" ca="1" si="95"/>
        <v>1.0896237028384392</v>
      </c>
      <c r="AH126" s="9">
        <f t="shared" ca="1" si="95"/>
        <v>0.90000303165151074</v>
      </c>
      <c r="AI126" s="9">
        <f t="shared" ca="1" si="95"/>
        <v>0.90775256875886678</v>
      </c>
      <c r="AJ126" s="9">
        <f t="shared" ca="1" si="95"/>
        <v>0.76266578521536343</v>
      </c>
      <c r="AK126" s="9">
        <f t="shared" ca="1" si="95"/>
        <v>1.1285507278098861</v>
      </c>
      <c r="AL126" s="9">
        <f t="shared" ca="1" si="95"/>
        <v>1.2530090250008801</v>
      </c>
      <c r="AM126" s="9">
        <f t="shared" ca="1" si="95"/>
        <v>0.99813624892017727</v>
      </c>
      <c r="AN126" s="9">
        <f ca="1">AVERAGE(OFFSET($A126,0,Fixtures!$D$6,1,3))</f>
        <v>1.1133321233113997</v>
      </c>
      <c r="AO126" s="9">
        <f ca="1">AVERAGE(OFFSET($A126,0,Fixtures!$D$6,1,6))</f>
        <v>1.0395626121971693</v>
      </c>
      <c r="AP126" s="9">
        <f ca="1">AVERAGE(OFFSET($A126,0,Fixtures!$D$6,1,9))</f>
        <v>1.0424001345787941</v>
      </c>
      <c r="AQ126" s="9">
        <f ca="1">AVERAGE(OFFSET($A126,0,Fixtures!$D$6,1,12))</f>
        <v>1.0443860163031577</v>
      </c>
      <c r="AR126" s="9">
        <f ca="1">IF(OR(Fixtures!$D$6&lt;=0,Fixtures!$D$6&gt;39),AVERAGE(A126:AM126),AVERAGE(OFFSET($A126,0,Fixtures!$D$6,1,39-Fixtures!$D$6)))</f>
        <v>1.0379737460129324</v>
      </c>
    </row>
    <row r="127" spans="1:44" x14ac:dyDescent="0.25">
      <c r="A127" s="30" t="s">
        <v>53</v>
      </c>
      <c r="B127" s="9">
        <f ca="1">MIN(VLOOKUP($A122,$A$2:$AM$12,B$14+1,FALSE),VLOOKUP($A127,$A$2:$AM$12,B$14+1,FALSE))</f>
        <v>1.0801982438529367</v>
      </c>
      <c r="C127" s="9">
        <f t="shared" ref="C127:AM127" ca="1" si="96">MIN(VLOOKUP($A122,$A$2:$AM$12,C$14+1,FALSE),VLOOKUP($A127,$A$2:$AM$12,C$14+1,FALSE))</f>
        <v>1.4662131413013324</v>
      </c>
      <c r="D127" s="9">
        <f t="shared" ca="1" si="96"/>
        <v>1.0570746958333819</v>
      </c>
      <c r="E127" s="9">
        <f t="shared" ca="1" si="96"/>
        <v>1.0637542980363934</v>
      </c>
      <c r="F127" s="9">
        <f t="shared" ca="1" si="96"/>
        <v>1.0687942105801234</v>
      </c>
      <c r="G127" s="9">
        <f t="shared" ca="1" si="96"/>
        <v>1.2307614053897382</v>
      </c>
      <c r="H127" s="9">
        <f t="shared" ca="1" si="96"/>
        <v>0.91475887457743454</v>
      </c>
      <c r="I127" s="9">
        <f t="shared" ca="1" si="96"/>
        <v>0.9739969821795621</v>
      </c>
      <c r="J127" s="9">
        <f t="shared" ca="1" si="96"/>
        <v>1.7202307030152473</v>
      </c>
      <c r="K127" s="9">
        <f t="shared" ca="1" si="96"/>
        <v>0.91711126018153588</v>
      </c>
      <c r="L127" s="9">
        <f t="shared" ca="1" si="96"/>
        <v>1.3735246479823586</v>
      </c>
      <c r="M127" s="9">
        <f t="shared" ca="1" si="96"/>
        <v>1.356025442220036</v>
      </c>
      <c r="N127" s="9">
        <f t="shared" ca="1" si="96"/>
        <v>1.0039227628751968</v>
      </c>
      <c r="O127" s="9">
        <f t="shared" ca="1" si="96"/>
        <v>1.5112621237134283</v>
      </c>
      <c r="P127" s="9">
        <f t="shared" ca="1" si="96"/>
        <v>0.92418979917952415</v>
      </c>
      <c r="Q127" s="9">
        <f t="shared" ca="1" si="96"/>
        <v>0.78938674462575931</v>
      </c>
      <c r="R127" s="9">
        <f t="shared" ca="1" si="96"/>
        <v>1.0885355369673599</v>
      </c>
      <c r="S127" s="9">
        <f t="shared" ca="1" si="96"/>
        <v>1.1480842519669254</v>
      </c>
      <c r="T127" s="9">
        <f t="shared" ca="1" si="96"/>
        <v>1.0652335144883422</v>
      </c>
      <c r="U127" s="9">
        <f t="shared" ca="1" si="96"/>
        <v>1.0556068089712545</v>
      </c>
      <c r="V127" s="9">
        <f t="shared" ca="1" si="96"/>
        <v>1.2213347782910573</v>
      </c>
      <c r="W127" s="9">
        <f t="shared" ca="1" si="96"/>
        <v>1.0770434839550005</v>
      </c>
      <c r="X127" s="9">
        <f t="shared" ca="1" si="96"/>
        <v>1.151559396233347</v>
      </c>
      <c r="Y127" s="9">
        <f t="shared" ca="1" si="96"/>
        <v>1.1899928658597574</v>
      </c>
      <c r="Z127" s="9">
        <f t="shared" ca="1" si="96"/>
        <v>0.98151458219345378</v>
      </c>
      <c r="AA127" s="9">
        <f t="shared" ca="1" si="96"/>
        <v>1.6136294753852516</v>
      </c>
      <c r="AB127" s="9">
        <f t="shared" ca="1" si="96"/>
        <v>0.76855226784562758</v>
      </c>
      <c r="AC127" s="9">
        <f t="shared" ca="1" si="96"/>
        <v>1.6243939502377784</v>
      </c>
      <c r="AD127" s="9">
        <f t="shared" ca="1" si="96"/>
        <v>0.99559668294086923</v>
      </c>
      <c r="AE127" s="9">
        <f t="shared" ca="1" si="96"/>
        <v>1.363004571052195</v>
      </c>
      <c r="AF127" s="9">
        <f t="shared" ca="1" si="96"/>
        <v>1.4996870902209731</v>
      </c>
      <c r="AG127" s="9">
        <f t="shared" ca="1" si="96"/>
        <v>1.011671339014774</v>
      </c>
      <c r="AH127" s="9">
        <f t="shared" ca="1" si="96"/>
        <v>2.0518084247637707</v>
      </c>
      <c r="AI127" s="9">
        <f t="shared" ca="1" si="96"/>
        <v>0.90775256875886678</v>
      </c>
      <c r="AJ127" s="9">
        <f t="shared" ca="1" si="96"/>
        <v>0.76266578521536343</v>
      </c>
      <c r="AK127" s="9">
        <f t="shared" ca="1" si="96"/>
        <v>1.3925416965480495</v>
      </c>
      <c r="AL127" s="9">
        <f t="shared" ca="1" si="96"/>
        <v>1.8385448154587454</v>
      </c>
      <c r="AM127" s="9">
        <f t="shared" ca="1" si="96"/>
        <v>1.1604474760647123</v>
      </c>
      <c r="AN127" s="9">
        <f ca="1">AVERAGE(OFFSET($A127,0,Fixtures!$D$6,1,3))</f>
        <v>1.2860961147380123</v>
      </c>
      <c r="AO127" s="9">
        <f ca="1">AVERAGE(OFFSET($A127,0,Fixtures!$D$6,1,6))</f>
        <v>1.3049201127919081</v>
      </c>
      <c r="AP127" s="9">
        <f ca="1">AVERAGE(OFFSET($A127,0,Fixtures!$D$6,1,9))</f>
        <v>1.3136969971081784</v>
      </c>
      <c r="AQ127" s="9">
        <f ca="1">AVERAGE(OFFSET($A127,0,Fixtures!$D$6,1,12))</f>
        <v>1.2978947231306865</v>
      </c>
      <c r="AR127" s="9">
        <f ca="1">IF(OR(Fixtures!$D$6&lt;=0,Fixtures!$D$6&gt;39),AVERAGE(A127:AM127),AVERAGE(OFFSET($A127,0,Fixtures!$D$6,1,39-Fixtures!$D$6)))</f>
        <v>1.2983720450038319</v>
      </c>
    </row>
    <row r="128" spans="1:44" x14ac:dyDescent="0.25">
      <c r="A128" s="30" t="s">
        <v>2</v>
      </c>
      <c r="B128" s="9">
        <f ca="1">MIN(VLOOKUP($A122,$A$2:$AM$12,B$14+1,FALSE),VLOOKUP($A128,$A$2:$AM$12,B$14+1,FALSE))</f>
        <v>1.0801982438529367</v>
      </c>
      <c r="C128" s="9">
        <f t="shared" ref="C128:AM128" ca="1" si="97">MIN(VLOOKUP($A122,$A$2:$AM$12,C$14+1,FALSE),VLOOKUP($A128,$A$2:$AM$12,C$14+1,FALSE))</f>
        <v>1.63556345842614</v>
      </c>
      <c r="D128" s="9">
        <f t="shared" ca="1" si="97"/>
        <v>1.0570746958333819</v>
      </c>
      <c r="E128" s="9">
        <f t="shared" ca="1" si="97"/>
        <v>1.1392908643340616</v>
      </c>
      <c r="F128" s="9">
        <f t="shared" ca="1" si="97"/>
        <v>1.0687942105801234</v>
      </c>
      <c r="G128" s="9">
        <f t="shared" ca="1" si="97"/>
        <v>1.3028758314515998</v>
      </c>
      <c r="H128" s="9">
        <f t="shared" ca="1" si="97"/>
        <v>1.8244630638668884</v>
      </c>
      <c r="I128" s="9">
        <f t="shared" ca="1" si="97"/>
        <v>0.9739969821795621</v>
      </c>
      <c r="J128" s="9">
        <f t="shared" ca="1" si="97"/>
        <v>1.7202307030152473</v>
      </c>
      <c r="K128" s="9">
        <f t="shared" ca="1" si="97"/>
        <v>0.91711126018153588</v>
      </c>
      <c r="L128" s="9">
        <f t="shared" ca="1" si="97"/>
        <v>1.4660317838262074</v>
      </c>
      <c r="M128" s="9">
        <f t="shared" ca="1" si="97"/>
        <v>1.1061692633202613</v>
      </c>
      <c r="N128" s="9">
        <f t="shared" ca="1" si="97"/>
        <v>1.0039227628751968</v>
      </c>
      <c r="O128" s="9">
        <f t="shared" ca="1" si="97"/>
        <v>1.7640283653018209</v>
      </c>
      <c r="P128" s="9">
        <f t="shared" ca="1" si="97"/>
        <v>1.7549208093658368</v>
      </c>
      <c r="Q128" s="9">
        <f t="shared" ca="1" si="97"/>
        <v>0.78938674462575931</v>
      </c>
      <c r="R128" s="9">
        <f t="shared" ca="1" si="97"/>
        <v>1.8088402528961107</v>
      </c>
      <c r="S128" s="9">
        <f t="shared" ca="1" si="97"/>
        <v>0.95211496324296829</v>
      </c>
      <c r="T128" s="9">
        <f t="shared" ca="1" si="97"/>
        <v>1.4549831462188521</v>
      </c>
      <c r="U128" s="9">
        <f t="shared" ca="1" si="97"/>
        <v>1.0556068089712545</v>
      </c>
      <c r="V128" s="9">
        <f t="shared" ca="1" si="97"/>
        <v>1.2213347782910573</v>
      </c>
      <c r="W128" s="9">
        <f t="shared" ca="1" si="97"/>
        <v>1.3700057096538996</v>
      </c>
      <c r="X128" s="9">
        <f t="shared" ca="1" si="97"/>
        <v>1.151559396233347</v>
      </c>
      <c r="Y128" s="9">
        <f t="shared" ca="1" si="97"/>
        <v>1.5768941220434789</v>
      </c>
      <c r="Z128" s="9">
        <f t="shared" ca="1" si="97"/>
        <v>1.0948813234092343</v>
      </c>
      <c r="AA128" s="9">
        <f t="shared" ca="1" si="97"/>
        <v>1.6136294753852516</v>
      </c>
      <c r="AB128" s="9">
        <f t="shared" ca="1" si="97"/>
        <v>1.422295192004928</v>
      </c>
      <c r="AC128" s="9">
        <f t="shared" ca="1" si="97"/>
        <v>1.2108765329304541</v>
      </c>
      <c r="AD128" s="9">
        <f t="shared" ca="1" si="97"/>
        <v>1.1792073592557641</v>
      </c>
      <c r="AE128" s="9">
        <f t="shared" ca="1" si="97"/>
        <v>1.1747816988316759</v>
      </c>
      <c r="AF128" s="9">
        <f t="shared" ca="1" si="97"/>
        <v>1.2732149924802472</v>
      </c>
      <c r="AG128" s="9">
        <f t="shared" ca="1" si="97"/>
        <v>1.1808784924747726</v>
      </c>
      <c r="AH128" s="9">
        <f t="shared" ca="1" si="97"/>
        <v>1.2749854770434788</v>
      </c>
      <c r="AI128" s="9">
        <f t="shared" ca="1" si="97"/>
        <v>0.90775256875886678</v>
      </c>
      <c r="AJ128" s="9">
        <f t="shared" ca="1" si="97"/>
        <v>0.76266578521536343</v>
      </c>
      <c r="AK128" s="9">
        <f t="shared" ca="1" si="97"/>
        <v>1.3889477365579643</v>
      </c>
      <c r="AL128" s="9">
        <f t="shared" ca="1" si="97"/>
        <v>1.9462713037733776</v>
      </c>
      <c r="AM128" s="9">
        <f t="shared" ca="1" si="97"/>
        <v>1.5965938207431474</v>
      </c>
      <c r="AN128" s="9">
        <f ca="1">AVERAGE(OFFSET($A128,0,Fixtures!$D$6,1,3))</f>
        <v>1.2090680168558958</v>
      </c>
      <c r="AO128" s="9">
        <f ca="1">AVERAGE(OFFSET($A128,0,Fixtures!$D$6,1,6))</f>
        <v>1.1651367648074675</v>
      </c>
      <c r="AP128" s="9">
        <f ca="1">AVERAGE(OFFSET($A128,0,Fixtures!$D$6,1,9))</f>
        <v>1.2320783793768344</v>
      </c>
      <c r="AQ128" s="9">
        <f ca="1">AVERAGE(OFFSET($A128,0,Fixtures!$D$6,1,12))</f>
        <v>1.2549586680665017</v>
      </c>
      <c r="AR128" s="9">
        <f ca="1">IF(OR(Fixtures!$D$6&lt;=0,Fixtures!$D$6&gt;39),AVERAGE(A128:AM128),AVERAGE(OFFSET($A128,0,Fixtures!$D$6,1,39-Fixtures!$D$6)))</f>
        <v>1.2685299235134657</v>
      </c>
    </row>
    <row r="129" spans="1:44" x14ac:dyDescent="0.25">
      <c r="A129" s="30" t="s">
        <v>113</v>
      </c>
      <c r="B129" s="9">
        <f ca="1">MIN(VLOOKUP($A122,$A$2:$AM$12,B$14+1,FALSE),VLOOKUP($A129,$A$2:$AM$12,B$14+1,FALSE))</f>
        <v>1.0801982438529367</v>
      </c>
      <c r="C129" s="9">
        <f t="shared" ref="C129:AM129" ca="1" si="98">MIN(VLOOKUP($A122,$A$2:$AM$12,C$14+1,FALSE),VLOOKUP($A129,$A$2:$AM$12,C$14+1,FALSE))</f>
        <v>0.90633256978180832</v>
      </c>
      <c r="D129" s="9">
        <f t="shared" ca="1" si="98"/>
        <v>1.0570746958333819</v>
      </c>
      <c r="E129" s="9">
        <f t="shared" ca="1" si="98"/>
        <v>1.1392908643340616</v>
      </c>
      <c r="F129" s="9">
        <f t="shared" ca="1" si="98"/>
        <v>1.0687942105801234</v>
      </c>
      <c r="G129" s="9">
        <f t="shared" ca="1" si="98"/>
        <v>1.7821898932633493</v>
      </c>
      <c r="H129" s="9">
        <f t="shared" ca="1" si="98"/>
        <v>1.401339953801781</v>
      </c>
      <c r="I129" s="9">
        <f t="shared" ca="1" si="98"/>
        <v>0.9739969821795621</v>
      </c>
      <c r="J129" s="9">
        <f t="shared" ca="1" si="98"/>
        <v>1.6280798477090979</v>
      </c>
      <c r="K129" s="9">
        <f t="shared" ca="1" si="98"/>
        <v>0.91711126018153588</v>
      </c>
      <c r="L129" s="9">
        <f t="shared" ca="1" si="98"/>
        <v>1.4660317838262074</v>
      </c>
      <c r="M129" s="9">
        <f t="shared" ca="1" si="98"/>
        <v>1.1740798093608484</v>
      </c>
      <c r="N129" s="9">
        <f t="shared" ca="1" si="98"/>
        <v>1.0039227628751968</v>
      </c>
      <c r="O129" s="9">
        <f t="shared" ca="1" si="98"/>
        <v>1.2701277836522629</v>
      </c>
      <c r="P129" s="9">
        <f t="shared" ca="1" si="98"/>
        <v>2.0360932481150069</v>
      </c>
      <c r="Q129" s="9">
        <f t="shared" ca="1" si="98"/>
        <v>0.78938674462575931</v>
      </c>
      <c r="R129" s="9">
        <f t="shared" ca="1" si="98"/>
        <v>2.4196412919695369</v>
      </c>
      <c r="S129" s="9">
        <f t="shared" ca="1" si="98"/>
        <v>1.3818759645586995</v>
      </c>
      <c r="T129" s="9">
        <f t="shared" ca="1" si="98"/>
        <v>1.4549831462188521</v>
      </c>
      <c r="U129" s="9">
        <f t="shared" ca="1" si="98"/>
        <v>1.0556068089712545</v>
      </c>
      <c r="V129" s="9">
        <f t="shared" ca="1" si="98"/>
        <v>0.93808707651193601</v>
      </c>
      <c r="W129" s="9">
        <f t="shared" ca="1" si="98"/>
        <v>1.3700057096538996</v>
      </c>
      <c r="X129" s="9">
        <f t="shared" ca="1" si="98"/>
        <v>1.089871633590388</v>
      </c>
      <c r="Y129" s="9">
        <f t="shared" ca="1" si="98"/>
        <v>1.5768941220434789</v>
      </c>
      <c r="Z129" s="9">
        <f t="shared" ca="1" si="98"/>
        <v>1.2567879413289036</v>
      </c>
      <c r="AA129" s="9">
        <f t="shared" ca="1" si="98"/>
        <v>1.6136294753852516</v>
      </c>
      <c r="AB129" s="9">
        <f t="shared" ca="1" si="98"/>
        <v>2.0642838482913906</v>
      </c>
      <c r="AC129" s="9">
        <f t="shared" ca="1" si="98"/>
        <v>1.6197598731366318</v>
      </c>
      <c r="AD129" s="9">
        <f t="shared" ca="1" si="98"/>
        <v>1.1792073592557641</v>
      </c>
      <c r="AE129" s="9">
        <f t="shared" ca="1" si="98"/>
        <v>1.363004571052195</v>
      </c>
      <c r="AF129" s="9">
        <f t="shared" ca="1" si="98"/>
        <v>1.4935347390912008</v>
      </c>
      <c r="AG129" s="9">
        <f t="shared" ca="1" si="98"/>
        <v>1.1808784924747726</v>
      </c>
      <c r="AH129" s="9">
        <f t="shared" ca="1" si="98"/>
        <v>1.2836800459700322</v>
      </c>
      <c r="AI129" s="9">
        <f t="shared" ca="1" si="98"/>
        <v>0.90775256875886678</v>
      </c>
      <c r="AJ129" s="9">
        <f t="shared" ca="1" si="98"/>
        <v>0.76266578521536343</v>
      </c>
      <c r="AK129" s="9">
        <f t="shared" ca="1" si="98"/>
        <v>1.5790868913066574</v>
      </c>
      <c r="AL129" s="9">
        <f t="shared" ca="1" si="98"/>
        <v>1.1930362095399278</v>
      </c>
      <c r="AM129" s="9">
        <f t="shared" ca="1" si="98"/>
        <v>1.5965938207431474</v>
      </c>
      <c r="AN129" s="9">
        <f ca="1">AVERAGE(OFFSET($A129,0,Fixtures!$D$6,1,3))</f>
        <v>1.3452488897997199</v>
      </c>
      <c r="AO129" s="9">
        <f ca="1">AVERAGE(OFFSET($A129,0,Fixtures!$D$6,1,6))</f>
        <v>1.234676296100472</v>
      </c>
      <c r="AP129" s="9">
        <f ca="1">AVERAGE(OFFSET($A129,0,Fixtures!$D$6,1,9))</f>
        <v>1.215871851407198</v>
      </c>
      <c r="AQ129" s="9">
        <f ca="1">AVERAGE(OFFSET($A129,0,Fixtures!$D$6,1,12))</f>
        <v>1.25994713910901</v>
      </c>
      <c r="AR129" s="9">
        <f ca="1">IF(OR(Fixtures!$D$6&lt;=0,Fixtures!$D$6&gt;39),AVERAGE(A129:AM129),AVERAGE(OFFSET($A129,0,Fixtures!$D$6,1,39-Fixtures!$D$6)))</f>
        <v>1.2539440483407929</v>
      </c>
    </row>
    <row r="130" spans="1:44" x14ac:dyDescent="0.25">
      <c r="A130" s="30" t="s">
        <v>112</v>
      </c>
      <c r="B130" s="9">
        <f ca="1">MIN(VLOOKUP($A122,$A$2:$AM$12,B$14+1,FALSE),VLOOKUP($A130,$A$2:$AM$12,B$14+1,FALSE))</f>
        <v>1.0801982438529367</v>
      </c>
      <c r="C130" s="9">
        <f t="shared" ref="C130:AM130" ca="1" si="99">MIN(VLOOKUP($A122,$A$2:$AM$12,C$14+1,FALSE),VLOOKUP($A130,$A$2:$AM$12,C$14+1,FALSE))</f>
        <v>0.64514108221621169</v>
      </c>
      <c r="D130" s="9">
        <f t="shared" ca="1" si="99"/>
        <v>1.0570746958333819</v>
      </c>
      <c r="E130" s="9">
        <f t="shared" ca="1" si="99"/>
        <v>1.1392908643340616</v>
      </c>
      <c r="F130" s="9">
        <f t="shared" ca="1" si="99"/>
        <v>0.96509503584608747</v>
      </c>
      <c r="G130" s="9">
        <f t="shared" ca="1" si="99"/>
        <v>1.5343598492126636</v>
      </c>
      <c r="H130" s="9">
        <f t="shared" ca="1" si="99"/>
        <v>1.3275663394863526</v>
      </c>
      <c r="I130" s="9">
        <f t="shared" ca="1" si="99"/>
        <v>0.9739969821795621</v>
      </c>
      <c r="J130" s="9">
        <f t="shared" ca="1" si="99"/>
        <v>0.87349205997496049</v>
      </c>
      <c r="K130" s="9">
        <f t="shared" ca="1" si="99"/>
        <v>0.91711126018153588</v>
      </c>
      <c r="L130" s="9">
        <f t="shared" ca="1" si="99"/>
        <v>0.82047465594301161</v>
      </c>
      <c r="M130" s="9">
        <f t="shared" ca="1" si="99"/>
        <v>1.356025442220036</v>
      </c>
      <c r="N130" s="9">
        <f t="shared" ca="1" si="99"/>
        <v>1.0039227628751968</v>
      </c>
      <c r="O130" s="9">
        <f t="shared" ca="1" si="99"/>
        <v>1.4910765648143882</v>
      </c>
      <c r="P130" s="9">
        <f t="shared" ca="1" si="99"/>
        <v>0.62330287833295428</v>
      </c>
      <c r="Q130" s="9">
        <f t="shared" ca="1" si="99"/>
        <v>0.78938674462575931</v>
      </c>
      <c r="R130" s="9">
        <f t="shared" ca="1" si="99"/>
        <v>0.86271440934491483</v>
      </c>
      <c r="S130" s="9">
        <f t="shared" ca="1" si="99"/>
        <v>1.3187688710678267</v>
      </c>
      <c r="T130" s="9">
        <f t="shared" ca="1" si="99"/>
        <v>0.80743796368633136</v>
      </c>
      <c r="U130" s="9">
        <f t="shared" ca="1" si="99"/>
        <v>1.0556068089712545</v>
      </c>
      <c r="V130" s="9">
        <f t="shared" ca="1" si="99"/>
        <v>1.2213347782910573</v>
      </c>
      <c r="W130" s="9">
        <f t="shared" ca="1" si="99"/>
        <v>0.86391406733923914</v>
      </c>
      <c r="X130" s="9">
        <f t="shared" ca="1" si="99"/>
        <v>1.151559396233347</v>
      </c>
      <c r="Y130" s="9">
        <f t="shared" ca="1" si="99"/>
        <v>1.5768941220434789</v>
      </c>
      <c r="Z130" s="9">
        <f t="shared" ca="1" si="99"/>
        <v>0.96372927096495842</v>
      </c>
      <c r="AA130" s="9">
        <f t="shared" ca="1" si="99"/>
        <v>0.7495263315913584</v>
      </c>
      <c r="AB130" s="9">
        <f t="shared" ca="1" si="99"/>
        <v>0.88281221947515642</v>
      </c>
      <c r="AC130" s="9">
        <f t="shared" ca="1" si="99"/>
        <v>1.2887462164288235</v>
      </c>
      <c r="AD130" s="9">
        <f t="shared" ca="1" si="99"/>
        <v>0.74187776597551347</v>
      </c>
      <c r="AE130" s="9">
        <f t="shared" ca="1" si="99"/>
        <v>0.93110676886774679</v>
      </c>
      <c r="AF130" s="9">
        <f t="shared" ca="1" si="99"/>
        <v>1.4996870902209731</v>
      </c>
      <c r="AG130" s="9">
        <f t="shared" ca="1" si="99"/>
        <v>0.94113345604053622</v>
      </c>
      <c r="AH130" s="9">
        <f t="shared" ca="1" si="99"/>
        <v>1.2256473255444991</v>
      </c>
      <c r="AI130" s="9">
        <f t="shared" ca="1" si="99"/>
        <v>0.90775256875886678</v>
      </c>
      <c r="AJ130" s="9">
        <f t="shared" ca="1" si="99"/>
        <v>0.76266578521536343</v>
      </c>
      <c r="AK130" s="9">
        <f t="shared" ca="1" si="99"/>
        <v>1.5790868913066574</v>
      </c>
      <c r="AL130" s="9">
        <f t="shared" ca="1" si="99"/>
        <v>1.027133452778725</v>
      </c>
      <c r="AM130" s="9">
        <f t="shared" ca="1" si="99"/>
        <v>1.4416851770046495</v>
      </c>
      <c r="AN130" s="9">
        <f ca="1">AVERAGE(OFFSET($A130,0,Fixtures!$D$6,1,3))</f>
        <v>1.0575572083547444</v>
      </c>
      <c r="AO130" s="9">
        <f ca="1">AVERAGE(OFFSET($A130,0,Fixtures!$D$6,1,6))</f>
        <v>1.0412008292346895</v>
      </c>
      <c r="AP130" s="9">
        <f ca="1">AVERAGE(OFFSET($A130,0,Fixtures!$D$6,1,9))</f>
        <v>1.0684545671898757</v>
      </c>
      <c r="AQ130" s="9">
        <f ca="1">AVERAGE(OFFSET($A130,0,Fixtures!$D$6,1,12))</f>
        <v>1.0963778599419138</v>
      </c>
      <c r="AR130" s="9">
        <f ca="1">IF(OR(Fixtures!$D$6&lt;=0,Fixtures!$D$6&gt;39),AVERAGE(A130:AM130),AVERAGE(OFFSET($A130,0,Fixtures!$D$6,1,39-Fixtures!$D$6)))</f>
        <v>1.1057776281713532</v>
      </c>
    </row>
    <row r="131" spans="1:44" x14ac:dyDescent="0.25">
      <c r="A131" s="30" t="s">
        <v>10</v>
      </c>
      <c r="B131" s="9">
        <f ca="1">MIN(VLOOKUP($A122,$A$2:$AM$12,B$14+1,FALSE),VLOOKUP($A131,$A$2:$AM$12,B$14+1,FALSE))</f>
        <v>1.0801982438529367</v>
      </c>
      <c r="C131" s="9">
        <f t="shared" ref="C131:AM131" ca="1" si="100">MIN(VLOOKUP($A122,$A$2:$AM$12,C$14+1,FALSE),VLOOKUP($A131,$A$2:$AM$12,C$14+1,FALSE))</f>
        <v>1.6297356415015911</v>
      </c>
      <c r="D131" s="9">
        <f t="shared" ca="1" si="100"/>
        <v>1.0570746958333819</v>
      </c>
      <c r="E131" s="9">
        <f t="shared" ca="1" si="100"/>
        <v>1.1392908643340616</v>
      </c>
      <c r="F131" s="9">
        <f t="shared" ca="1" si="100"/>
        <v>1.0687942105801234</v>
      </c>
      <c r="G131" s="9">
        <f t="shared" ca="1" si="100"/>
        <v>0.92012710815716947</v>
      </c>
      <c r="H131" s="9">
        <f t="shared" ca="1" si="100"/>
        <v>1.725887545874514</v>
      </c>
      <c r="I131" s="9">
        <f t="shared" ca="1" si="100"/>
        <v>0.9739969821795621</v>
      </c>
      <c r="J131" s="9">
        <f t="shared" ca="1" si="100"/>
        <v>1.7202307030152473</v>
      </c>
      <c r="K131" s="9">
        <f t="shared" ca="1" si="100"/>
        <v>0.91711126018153588</v>
      </c>
      <c r="L131" s="9">
        <f t="shared" ca="1" si="100"/>
        <v>1.4660317838262074</v>
      </c>
      <c r="M131" s="9">
        <f t="shared" ca="1" si="100"/>
        <v>1.2609207892539278</v>
      </c>
      <c r="N131" s="9">
        <f t="shared" ca="1" si="100"/>
        <v>1.0039227628751968</v>
      </c>
      <c r="O131" s="9">
        <f t="shared" ca="1" si="100"/>
        <v>0.99122009091479313</v>
      </c>
      <c r="P131" s="9">
        <f t="shared" ca="1" si="100"/>
        <v>0.91073764141660052</v>
      </c>
      <c r="Q131" s="9">
        <f t="shared" ca="1" si="100"/>
        <v>0.78938674462575931</v>
      </c>
      <c r="R131" s="9">
        <f t="shared" ca="1" si="100"/>
        <v>1.0605508025174191</v>
      </c>
      <c r="S131" s="9">
        <f t="shared" ca="1" si="100"/>
        <v>1.3818759645586995</v>
      </c>
      <c r="T131" s="9">
        <f t="shared" ca="1" si="100"/>
        <v>1.4549831462188521</v>
      </c>
      <c r="U131" s="9">
        <f t="shared" ca="1" si="100"/>
        <v>0.79198258061549553</v>
      </c>
      <c r="V131" s="9">
        <f t="shared" ca="1" si="100"/>
        <v>1.1553462083953359</v>
      </c>
      <c r="W131" s="9">
        <f t="shared" ca="1" si="100"/>
        <v>1.3700057096538996</v>
      </c>
      <c r="X131" s="9">
        <f t="shared" ca="1" si="100"/>
        <v>1.151559396233347</v>
      </c>
      <c r="Y131" s="9">
        <f t="shared" ca="1" si="100"/>
        <v>1.1830850895614193</v>
      </c>
      <c r="Z131" s="9">
        <f t="shared" ca="1" si="100"/>
        <v>1.2567879413289036</v>
      </c>
      <c r="AA131" s="9">
        <f t="shared" ca="1" si="100"/>
        <v>1.0072240836239033</v>
      </c>
      <c r="AB131" s="9">
        <f t="shared" ca="1" si="100"/>
        <v>1.0590780886252311</v>
      </c>
      <c r="AC131" s="9">
        <f t="shared" ca="1" si="100"/>
        <v>1.5842795938840459</v>
      </c>
      <c r="AD131" s="9">
        <f t="shared" ca="1" si="100"/>
        <v>0.76517375143962663</v>
      </c>
      <c r="AE131" s="9">
        <f t="shared" ca="1" si="100"/>
        <v>1.3604846248322058</v>
      </c>
      <c r="AF131" s="9">
        <f t="shared" ca="1" si="100"/>
        <v>1.0723088559631808</v>
      </c>
      <c r="AG131" s="9">
        <f t="shared" ca="1" si="100"/>
        <v>1.1808784924747726</v>
      </c>
      <c r="AH131" s="9">
        <f t="shared" ca="1" si="100"/>
        <v>1.9802740607053539</v>
      </c>
      <c r="AI131" s="9">
        <f t="shared" ca="1" si="100"/>
        <v>0.90775256875886678</v>
      </c>
      <c r="AJ131" s="9">
        <f t="shared" ca="1" si="100"/>
        <v>0.76266578521536343</v>
      </c>
      <c r="AK131" s="9">
        <f t="shared" ca="1" si="100"/>
        <v>1.0837503904990939</v>
      </c>
      <c r="AL131" s="9">
        <f t="shared" ca="1" si="100"/>
        <v>1.3745108652718212</v>
      </c>
      <c r="AM131" s="9">
        <f t="shared" ca="1" si="100"/>
        <v>0.97719989436101107</v>
      </c>
      <c r="AN131" s="9">
        <f ca="1">AVERAGE(OFFSET($A131,0,Fixtures!$D$6,1,3))</f>
        <v>1.0659890774116711</v>
      </c>
      <c r="AO131" s="9">
        <f ca="1">AVERAGE(OFFSET($A131,0,Fixtures!$D$6,1,6))</f>
        <v>1.2111453923623345</v>
      </c>
      <c r="AP131" s="9">
        <f ca="1">AVERAGE(OFFSET($A131,0,Fixtures!$D$6,1,9))</f>
        <v>1.1653110439066985</v>
      </c>
      <c r="AQ131" s="9">
        <f ca="1">AVERAGE(OFFSET($A131,0,Fixtures!$D$6,1,12))</f>
        <v>1.1451778132746087</v>
      </c>
      <c r="AR131" s="9">
        <f ca="1">IF(OR(Fixtures!$D$6&lt;=0,Fixtures!$D$6&gt;39),AVERAGE(A131:AM131),AVERAGE(OFFSET($A131,0,Fixtures!$D$6,1,39-Fixtures!$D$6)))</f>
        <v>1.1464999289521296</v>
      </c>
    </row>
    <row r="132" spans="1:44" x14ac:dyDescent="0.25">
      <c r="A132" s="30" t="s">
        <v>63</v>
      </c>
      <c r="B132" s="9">
        <f ca="1">MIN(VLOOKUP($A122,$A$2:$AM$12,B$14+1,FALSE),VLOOKUP($A132,$A$2:$AM$12,B$14+1,FALSE))</f>
        <v>1.0801982438529367</v>
      </c>
      <c r="C132" s="9">
        <f t="shared" ref="C132:AM132" ca="1" si="101">MIN(VLOOKUP($A122,$A$2:$AM$12,C$14+1,FALSE),VLOOKUP($A132,$A$2:$AM$12,C$14+1,FALSE))</f>
        <v>1.8774239617382387</v>
      </c>
      <c r="D132" s="9">
        <f t="shared" ca="1" si="101"/>
        <v>1.0570746958333819</v>
      </c>
      <c r="E132" s="9">
        <f t="shared" ca="1" si="101"/>
        <v>1.1312103284207367</v>
      </c>
      <c r="F132" s="9">
        <f t="shared" ca="1" si="101"/>
        <v>1.0687942105801234</v>
      </c>
      <c r="G132" s="9">
        <f t="shared" ca="1" si="101"/>
        <v>1.7220467531614454</v>
      </c>
      <c r="H132" s="9">
        <f t="shared" ca="1" si="101"/>
        <v>1.7072544458616095</v>
      </c>
      <c r="I132" s="9">
        <f t="shared" ca="1" si="101"/>
        <v>0.9739969821795621</v>
      </c>
      <c r="J132" s="9">
        <f t="shared" ca="1" si="101"/>
        <v>1.7202307030152473</v>
      </c>
      <c r="K132" s="9">
        <f t="shared" ca="1" si="101"/>
        <v>0.91711126018153588</v>
      </c>
      <c r="L132" s="9">
        <f t="shared" ca="1" si="101"/>
        <v>0.95040812117812368</v>
      </c>
      <c r="M132" s="9">
        <f t="shared" ca="1" si="101"/>
        <v>1.356025442220036</v>
      </c>
      <c r="N132" s="9">
        <f t="shared" ca="1" si="101"/>
        <v>1.0039227628751968</v>
      </c>
      <c r="O132" s="9">
        <f t="shared" ca="1" si="101"/>
        <v>1.7640283653018209</v>
      </c>
      <c r="P132" s="9">
        <f t="shared" ca="1" si="101"/>
        <v>2.0360932481150069</v>
      </c>
      <c r="Q132" s="9">
        <f t="shared" ca="1" si="101"/>
        <v>0.78938674462575931</v>
      </c>
      <c r="R132" s="9">
        <f t="shared" ca="1" si="101"/>
        <v>2.198272056872189</v>
      </c>
      <c r="S132" s="9">
        <f t="shared" ca="1" si="101"/>
        <v>1.3818759645586995</v>
      </c>
      <c r="T132" s="9">
        <f t="shared" ca="1" si="101"/>
        <v>1.4549831462188521</v>
      </c>
      <c r="U132" s="9">
        <f t="shared" ca="1" si="101"/>
        <v>1.0556068089712545</v>
      </c>
      <c r="V132" s="9">
        <f t="shared" ca="1" si="101"/>
        <v>1.1428728108660362</v>
      </c>
      <c r="W132" s="9">
        <f t="shared" ca="1" si="101"/>
        <v>1.3700057096538996</v>
      </c>
      <c r="X132" s="9">
        <f t="shared" ca="1" si="101"/>
        <v>1.151559396233347</v>
      </c>
      <c r="Y132" s="9">
        <f t="shared" ca="1" si="101"/>
        <v>1.5768941220434789</v>
      </c>
      <c r="Z132" s="9">
        <f t="shared" ca="1" si="101"/>
        <v>1.2567879413289036</v>
      </c>
      <c r="AA132" s="9">
        <f t="shared" ca="1" si="101"/>
        <v>1.6136294753852516</v>
      </c>
      <c r="AB132" s="9">
        <f t="shared" ca="1" si="101"/>
        <v>2.0642838482913906</v>
      </c>
      <c r="AC132" s="9">
        <f t="shared" ca="1" si="101"/>
        <v>1.47157055046816</v>
      </c>
      <c r="AD132" s="9">
        <f t="shared" ca="1" si="101"/>
        <v>1.1792073592557641</v>
      </c>
      <c r="AE132" s="9">
        <f t="shared" ca="1" si="101"/>
        <v>1.363004571052195</v>
      </c>
      <c r="AF132" s="9">
        <f t="shared" ca="1" si="101"/>
        <v>1.4996870902209731</v>
      </c>
      <c r="AG132" s="9">
        <f t="shared" ca="1" si="101"/>
        <v>1.1808784924747726</v>
      </c>
      <c r="AH132" s="9">
        <f t="shared" ca="1" si="101"/>
        <v>1.4197454649697898</v>
      </c>
      <c r="AI132" s="9">
        <f t="shared" ca="1" si="101"/>
        <v>0.90775256875886678</v>
      </c>
      <c r="AJ132" s="9">
        <f t="shared" ca="1" si="101"/>
        <v>0.76266578521536343</v>
      </c>
      <c r="AK132" s="9">
        <f t="shared" ca="1" si="101"/>
        <v>1.231176085833974</v>
      </c>
      <c r="AL132" s="9">
        <f t="shared" ca="1" si="101"/>
        <v>1.9737834297216204</v>
      </c>
      <c r="AM132" s="9">
        <f t="shared" ca="1" si="101"/>
        <v>1.3154612458901669</v>
      </c>
      <c r="AN132" s="9">
        <f ca="1">AVERAGE(OFFSET($A132,0,Fixtures!$D$6,1,3))</f>
        <v>1.3472996735096441</v>
      </c>
      <c r="AO132" s="9">
        <f ca="1">AVERAGE(OFFSET($A132,0,Fixtures!$D$6,1,6))</f>
        <v>1.2583792577887269</v>
      </c>
      <c r="AP132" s="9">
        <f ca="1">AVERAGE(OFFSET($A132,0,Fixtures!$D$6,1,9))</f>
        <v>1.2797667608337022</v>
      </c>
      <c r="AQ132" s="9">
        <f ca="1">AVERAGE(OFFSET($A132,0,Fixtures!$D$6,1,12))</f>
        <v>1.2865867520576548</v>
      </c>
      <c r="AR132" s="9">
        <f ca="1">IF(OR(Fixtures!$D$6&lt;=0,Fixtures!$D$6&gt;39),AVERAGE(A132:AM132),AVERAGE(OFFSET($A132,0,Fixtures!$D$6,1,39-Fixtures!$D$6)))</f>
        <v>1.2833362093393486</v>
      </c>
    </row>
    <row r="134" spans="1:44" x14ac:dyDescent="0.25">
      <c r="A134" s="31" t="s">
        <v>63</v>
      </c>
      <c r="B134" s="2">
        <v>1</v>
      </c>
      <c r="C134" s="2">
        <v>2</v>
      </c>
      <c r="D134" s="2">
        <v>3</v>
      </c>
      <c r="E134" s="2">
        <v>4</v>
      </c>
      <c r="F134" s="2">
        <v>5</v>
      </c>
      <c r="G134" s="2">
        <v>6</v>
      </c>
      <c r="H134" s="2">
        <v>7</v>
      </c>
      <c r="I134" s="2">
        <v>8</v>
      </c>
      <c r="J134" s="2">
        <v>9</v>
      </c>
      <c r="K134" s="2">
        <v>10</v>
      </c>
      <c r="L134" s="2">
        <v>11</v>
      </c>
      <c r="M134" s="2">
        <v>12</v>
      </c>
      <c r="N134" s="2">
        <v>13</v>
      </c>
      <c r="O134" s="2">
        <v>14</v>
      </c>
      <c r="P134" s="2">
        <v>15</v>
      </c>
      <c r="Q134" s="2">
        <v>16</v>
      </c>
      <c r="R134" s="2">
        <v>17</v>
      </c>
      <c r="S134" s="2">
        <v>18</v>
      </c>
      <c r="T134" s="2">
        <v>19</v>
      </c>
      <c r="U134" s="2">
        <v>20</v>
      </c>
      <c r="V134" s="2">
        <v>21</v>
      </c>
      <c r="W134" s="2">
        <v>22</v>
      </c>
      <c r="X134" s="2">
        <v>23</v>
      </c>
      <c r="Y134" s="2">
        <v>24</v>
      </c>
      <c r="Z134" s="2">
        <v>25</v>
      </c>
      <c r="AA134" s="2">
        <v>26</v>
      </c>
      <c r="AB134" s="2">
        <v>27</v>
      </c>
      <c r="AC134" s="2">
        <v>28</v>
      </c>
      <c r="AD134" s="2">
        <v>29</v>
      </c>
      <c r="AE134" s="2">
        <v>30</v>
      </c>
      <c r="AF134" s="2">
        <v>31</v>
      </c>
      <c r="AG134" s="2">
        <v>32</v>
      </c>
      <c r="AH134" s="2">
        <v>33</v>
      </c>
      <c r="AI134" s="2">
        <v>34</v>
      </c>
      <c r="AJ134" s="2">
        <v>35</v>
      </c>
      <c r="AK134" s="2">
        <v>36</v>
      </c>
      <c r="AL134" s="2">
        <v>37</v>
      </c>
      <c r="AM134" s="2">
        <v>38</v>
      </c>
      <c r="AN134" s="31" t="s">
        <v>56</v>
      </c>
      <c r="AO134" s="31" t="s">
        <v>57</v>
      </c>
      <c r="AP134" s="31" t="s">
        <v>58</v>
      </c>
      <c r="AQ134" s="31" t="s">
        <v>82</v>
      </c>
      <c r="AR134" s="31" t="s">
        <v>59</v>
      </c>
    </row>
    <row r="135" spans="1:44" x14ac:dyDescent="0.25">
      <c r="A135" s="30" t="s">
        <v>111</v>
      </c>
      <c r="B135" s="9">
        <f t="shared" ref="B135:AM135" ca="1" si="102">MIN(VLOOKUP($A134,$A$2:$AM$12,B$14+1,FALSE),VLOOKUP($A135,$A$2:$AM$12,B$14+1,FALSE))</f>
        <v>2.351433997561716</v>
      </c>
      <c r="C135" s="9">
        <f t="shared" ca="1" si="102"/>
        <v>1.2536263845061821</v>
      </c>
      <c r="D135" s="9">
        <f t="shared" ca="1" si="102"/>
        <v>1.717940441236381</v>
      </c>
      <c r="E135" s="9">
        <f t="shared" ca="1" si="102"/>
        <v>1.1312103284207367</v>
      </c>
      <c r="F135" s="9">
        <f t="shared" ca="1" si="102"/>
        <v>1.4449465257119023</v>
      </c>
      <c r="G135" s="9">
        <f t="shared" ca="1" si="102"/>
        <v>1.7220467531614454</v>
      </c>
      <c r="H135" s="9">
        <f t="shared" ca="1" si="102"/>
        <v>1.3722915835724991</v>
      </c>
      <c r="I135" s="9">
        <f t="shared" ca="1" si="102"/>
        <v>0.98370687054071626</v>
      </c>
      <c r="J135" s="9">
        <f t="shared" ca="1" si="102"/>
        <v>1.476554784337984</v>
      </c>
      <c r="K135" s="9">
        <f t="shared" ca="1" si="102"/>
        <v>1.2137618597968705</v>
      </c>
      <c r="L135" s="9">
        <f t="shared" ca="1" si="102"/>
        <v>0.95040812117812368</v>
      </c>
      <c r="M135" s="9">
        <f t="shared" ca="1" si="102"/>
        <v>1.8688589647030232</v>
      </c>
      <c r="N135" s="9">
        <f t="shared" ca="1" si="102"/>
        <v>1.0425103173598058</v>
      </c>
      <c r="O135" s="9">
        <f t="shared" ca="1" si="102"/>
        <v>2.729101025557453</v>
      </c>
      <c r="P135" s="9">
        <f t="shared" ca="1" si="102"/>
        <v>2.2735837195042983</v>
      </c>
      <c r="Q135" s="9">
        <f t="shared" ca="1" si="102"/>
        <v>1.3318949365437567</v>
      </c>
      <c r="R135" s="9">
        <f t="shared" ca="1" si="102"/>
        <v>1.9888593023606753</v>
      </c>
      <c r="S135" s="9">
        <f t="shared" ca="1" si="102"/>
        <v>1.6141775805579237</v>
      </c>
      <c r="T135" s="9">
        <f t="shared" ca="1" si="102"/>
        <v>1.2408337136479186</v>
      </c>
      <c r="U135" s="9">
        <f t="shared" ca="1" si="102"/>
        <v>1.6985298654313035</v>
      </c>
      <c r="V135" s="9">
        <f t="shared" ca="1" si="102"/>
        <v>1.1428728108660362</v>
      </c>
      <c r="W135" s="9">
        <f t="shared" ca="1" si="102"/>
        <v>1.8131504325360659</v>
      </c>
      <c r="X135" s="9">
        <f t="shared" ca="1" si="102"/>
        <v>1.5661663197601428</v>
      </c>
      <c r="Y135" s="9">
        <f t="shared" ca="1" si="102"/>
        <v>1.3504869575162499</v>
      </c>
      <c r="Z135" s="9">
        <f t="shared" ca="1" si="102"/>
        <v>1.3461062543277409</v>
      </c>
      <c r="AA135" s="9">
        <f t="shared" ca="1" si="102"/>
        <v>1.5741004446487521</v>
      </c>
      <c r="AB135" s="9">
        <f t="shared" ca="1" si="102"/>
        <v>2.4113023116976389</v>
      </c>
      <c r="AC135" s="9">
        <f t="shared" ca="1" si="102"/>
        <v>1.3313851528199561</v>
      </c>
      <c r="AD135" s="9">
        <f t="shared" ca="1" si="102"/>
        <v>1.9896208311332666</v>
      </c>
      <c r="AE135" s="9">
        <f t="shared" ca="1" si="102"/>
        <v>1.5219857957012246</v>
      </c>
      <c r="AF135" s="9">
        <f t="shared" ca="1" si="102"/>
        <v>1.5573302271671177</v>
      </c>
      <c r="AG135" s="9">
        <f t="shared" ca="1" si="102"/>
        <v>1.6694784688147952</v>
      </c>
      <c r="AH135" s="9">
        <f t="shared" ca="1" si="102"/>
        <v>1.4197454649697898</v>
      </c>
      <c r="AI135" s="9">
        <f t="shared" ca="1" si="102"/>
        <v>1.2510543482722718</v>
      </c>
      <c r="AJ135" s="9">
        <f t="shared" ca="1" si="102"/>
        <v>1.079035983536405</v>
      </c>
      <c r="AK135" s="9">
        <f t="shared" ca="1" si="102"/>
        <v>1.231176085833974</v>
      </c>
      <c r="AL135" s="9">
        <f t="shared" ca="1" si="102"/>
        <v>1.4609662754827384</v>
      </c>
      <c r="AM135" s="9">
        <f t="shared" ca="1" si="102"/>
        <v>1.3154612458901669</v>
      </c>
      <c r="AN135" s="9">
        <f ca="1">AVERAGE(OFFSET($A135,0,Fixtures!$D$6,1,3))</f>
        <v>1.6896456180005364</v>
      </c>
      <c r="AO135" s="9">
        <f ca="1">AVERAGE(OFFSET($A135,0,Fixtures!$D$6,1,6))</f>
        <v>1.5682025226764109</v>
      </c>
      <c r="AP135" s="9">
        <f ca="1">AVERAGE(OFFSET($A135,0,Fixtures!$D$6,1,9))</f>
        <v>1.4644881645457315</v>
      </c>
      <c r="AQ135" s="9">
        <f ca="1">AVERAGE(OFFSET($A135,0,Fixtures!$D$6,1,12))</f>
        <v>1.4794752389565582</v>
      </c>
      <c r="AR135" s="9">
        <f ca="1">IF(OR(Fixtures!$D$6&lt;=0,Fixtures!$D$6&gt;39),AVERAGE(A135:AM135),AVERAGE(OFFSET($A135,0,Fixtures!$D$6,1,39-Fixtures!$D$6)))</f>
        <v>1.4495854726801749</v>
      </c>
    </row>
    <row r="136" spans="1:44" x14ac:dyDescent="0.25">
      <c r="A136" s="30" t="s">
        <v>121</v>
      </c>
      <c r="B136" s="9">
        <f ca="1">MIN(VLOOKUP($A134,$A$2:$AM$12,B$14+1,FALSE),VLOOKUP($A136,$A$2:$AM$12,B$14+1,FALSE))</f>
        <v>1.5151887798674555</v>
      </c>
      <c r="C136" s="9">
        <f t="shared" ref="C136:AM136" ca="1" si="103">MIN(VLOOKUP($A134,$A$2:$AM$12,C$14+1,FALSE),VLOOKUP($A136,$A$2:$AM$12,C$14+1,FALSE))</f>
        <v>1.0852449536210242</v>
      </c>
      <c r="D136" s="9">
        <f t="shared" ca="1" si="103"/>
        <v>1.2123480297553624</v>
      </c>
      <c r="E136" s="9">
        <f t="shared" ca="1" si="103"/>
        <v>1.1312103284207367</v>
      </c>
      <c r="F136" s="9">
        <f t="shared" ca="1" si="103"/>
        <v>1.0306765610131612</v>
      </c>
      <c r="G136" s="9">
        <f t="shared" ca="1" si="103"/>
        <v>1.1696521221239795</v>
      </c>
      <c r="H136" s="9">
        <f t="shared" ca="1" si="103"/>
        <v>1.7072544458616095</v>
      </c>
      <c r="I136" s="9">
        <f t="shared" ca="1" si="103"/>
        <v>0.98370687054071626</v>
      </c>
      <c r="J136" s="9">
        <f t="shared" ca="1" si="103"/>
        <v>1.6189171825678454</v>
      </c>
      <c r="K136" s="9">
        <f t="shared" ca="1" si="103"/>
        <v>1.2137618597968705</v>
      </c>
      <c r="L136" s="9">
        <f t="shared" ca="1" si="103"/>
        <v>0.9319435024460756</v>
      </c>
      <c r="M136" s="9">
        <f t="shared" ca="1" si="103"/>
        <v>1.8688589647030232</v>
      </c>
      <c r="N136" s="9">
        <f t="shared" ca="1" si="103"/>
        <v>1.3993276334465738</v>
      </c>
      <c r="O136" s="9">
        <f t="shared" ca="1" si="103"/>
        <v>2.491229930453025</v>
      </c>
      <c r="P136" s="9">
        <f t="shared" ca="1" si="103"/>
        <v>1.6391418636485096</v>
      </c>
      <c r="Q136" s="9">
        <f t="shared" ca="1" si="103"/>
        <v>1.2538824456272313</v>
      </c>
      <c r="R136" s="9">
        <f t="shared" ca="1" si="103"/>
        <v>1.2106323620736876</v>
      </c>
      <c r="S136" s="9">
        <f t="shared" ca="1" si="103"/>
        <v>0.99995328042464726</v>
      </c>
      <c r="T136" s="9">
        <f t="shared" ca="1" si="103"/>
        <v>1.4694880411781071</v>
      </c>
      <c r="U136" s="9">
        <f t="shared" ca="1" si="103"/>
        <v>0.94155159606422889</v>
      </c>
      <c r="V136" s="9">
        <f t="shared" ca="1" si="103"/>
        <v>1.1428728108660362</v>
      </c>
      <c r="W136" s="9">
        <f t="shared" ca="1" si="103"/>
        <v>1.8131504325360659</v>
      </c>
      <c r="X136" s="9">
        <f t="shared" ca="1" si="103"/>
        <v>1.0837379486611196</v>
      </c>
      <c r="Y136" s="9">
        <f t="shared" ca="1" si="103"/>
        <v>1.406515347207058</v>
      </c>
      <c r="Z136" s="9">
        <f t="shared" ca="1" si="103"/>
        <v>1.3461062543277409</v>
      </c>
      <c r="AA136" s="9">
        <f t="shared" ca="1" si="103"/>
        <v>1.0142999270187099</v>
      </c>
      <c r="AB136" s="9">
        <f t="shared" ca="1" si="103"/>
        <v>1.4937573695232385</v>
      </c>
      <c r="AC136" s="9">
        <f t="shared" ca="1" si="103"/>
        <v>0.81042331676007173</v>
      </c>
      <c r="AD136" s="9">
        <f t="shared" ca="1" si="103"/>
        <v>1.8730836533443824</v>
      </c>
      <c r="AE136" s="9">
        <f t="shared" ca="1" si="103"/>
        <v>1.09727678475644</v>
      </c>
      <c r="AF136" s="9">
        <f t="shared" ca="1" si="103"/>
        <v>2.0903536252720425</v>
      </c>
      <c r="AG136" s="9">
        <f t="shared" ca="1" si="103"/>
        <v>1.4187019356141082</v>
      </c>
      <c r="AH136" s="9">
        <f t="shared" ca="1" si="103"/>
        <v>1.3921625159996933</v>
      </c>
      <c r="AI136" s="9">
        <f t="shared" ca="1" si="103"/>
        <v>1.2510543482722718</v>
      </c>
      <c r="AJ136" s="9">
        <f t="shared" ca="1" si="103"/>
        <v>1.6898327128260384</v>
      </c>
      <c r="AK136" s="9">
        <f t="shared" ca="1" si="103"/>
        <v>1.231176085833974</v>
      </c>
      <c r="AL136" s="9">
        <f t="shared" ca="1" si="103"/>
        <v>0.78299026357059764</v>
      </c>
      <c r="AM136" s="9">
        <f t="shared" ca="1" si="103"/>
        <v>1.3154612458901669</v>
      </c>
      <c r="AN136" s="9">
        <f ca="1">AVERAGE(OFFSET($A136,0,Fixtures!$D$6,1,3))</f>
        <v>1.686904687790955</v>
      </c>
      <c r="AO136" s="9">
        <f ca="1">AVERAGE(OFFSET($A136,0,Fixtures!$D$6,1,6))</f>
        <v>1.5204388105431565</v>
      </c>
      <c r="AP136" s="9">
        <f ca="1">AVERAGE(OFFSET($A136,0,Fixtures!$D$6,1,9))</f>
        <v>1.4251813250543945</v>
      </c>
      <c r="AQ136" s="9">
        <f ca="1">AVERAGE(OFFSET($A136,0,Fixtures!$D$6,1,12))</f>
        <v>1.4457863891428191</v>
      </c>
      <c r="AR136" s="9">
        <f ca="1">IF(OR(Fixtures!$D$6&lt;=0,Fixtures!$D$6&gt;39),AVERAGE(A136:AM136),AVERAGE(OFFSET($A136,0,Fixtures!$D$6,1,39-Fixtures!$D$6)))</f>
        <v>1.4142093171379717</v>
      </c>
    </row>
    <row r="137" spans="1:44" x14ac:dyDescent="0.25">
      <c r="A137" s="30" t="s">
        <v>73</v>
      </c>
      <c r="B137" s="9">
        <f ca="1">MIN(VLOOKUP($A134,$A$2:$AM$12,B$14+1,FALSE),VLOOKUP($A137,$A$2:$AM$12,B$14+1,FALSE))</f>
        <v>1.1217388238265693</v>
      </c>
      <c r="C137" s="9">
        <f t="shared" ref="C137:AM137" ca="1" si="104">MIN(VLOOKUP($A134,$A$2:$AM$12,C$14+1,FALSE),VLOOKUP($A137,$A$2:$AM$12,C$14+1,FALSE))</f>
        <v>1.8160871030645374</v>
      </c>
      <c r="D137" s="9">
        <f t="shared" ca="1" si="104"/>
        <v>1.8391642763692695</v>
      </c>
      <c r="E137" s="9">
        <f t="shared" ca="1" si="104"/>
        <v>1.1312103284207367</v>
      </c>
      <c r="F137" s="9">
        <f t="shared" ca="1" si="104"/>
        <v>1.4474252517199249</v>
      </c>
      <c r="G137" s="9">
        <f t="shared" ca="1" si="104"/>
        <v>1.7220467531614454</v>
      </c>
      <c r="H137" s="9">
        <f t="shared" ca="1" si="104"/>
        <v>1.2174182751034071</v>
      </c>
      <c r="I137" s="9">
        <f t="shared" ca="1" si="104"/>
        <v>0.98370687054071626</v>
      </c>
      <c r="J137" s="9">
        <f t="shared" ca="1" si="104"/>
        <v>1.0454460511022361</v>
      </c>
      <c r="K137" s="9">
        <f t="shared" ca="1" si="104"/>
        <v>1.2137618597968705</v>
      </c>
      <c r="L137" s="9">
        <f t="shared" ca="1" si="104"/>
        <v>0.95040812117812368</v>
      </c>
      <c r="M137" s="9">
        <f t="shared" ca="1" si="104"/>
        <v>1.3121054967692307</v>
      </c>
      <c r="N137" s="9">
        <f t="shared" ca="1" si="104"/>
        <v>1.4065943352647097</v>
      </c>
      <c r="O137" s="9">
        <f t="shared" ca="1" si="104"/>
        <v>1.9811658565846908</v>
      </c>
      <c r="P137" s="9">
        <f t="shared" ca="1" si="104"/>
        <v>1.3580767706889429</v>
      </c>
      <c r="Q137" s="9">
        <f t="shared" ca="1" si="104"/>
        <v>1.3318949365437567</v>
      </c>
      <c r="R137" s="9">
        <f t="shared" ca="1" si="104"/>
        <v>2.198272056872189</v>
      </c>
      <c r="S137" s="9">
        <f t="shared" ca="1" si="104"/>
        <v>1.1562039306531779</v>
      </c>
      <c r="T137" s="9">
        <f t="shared" ca="1" si="104"/>
        <v>1.2309154777933065</v>
      </c>
      <c r="U137" s="9">
        <f t="shared" ca="1" si="104"/>
        <v>1.6985298654313035</v>
      </c>
      <c r="V137" s="9">
        <f t="shared" ca="1" si="104"/>
        <v>1.1428728108660362</v>
      </c>
      <c r="W137" s="9">
        <f t="shared" ca="1" si="104"/>
        <v>1.1378327662050023</v>
      </c>
      <c r="X137" s="9">
        <f t="shared" ca="1" si="104"/>
        <v>1.5617157059675384</v>
      </c>
      <c r="Y137" s="9">
        <f t="shared" ca="1" si="104"/>
        <v>1.2440493448425642</v>
      </c>
      <c r="Z137" s="9">
        <f t="shared" ca="1" si="104"/>
        <v>1.2157277301506404</v>
      </c>
      <c r="AA137" s="9">
        <f t="shared" ca="1" si="104"/>
        <v>1.6756839220125299</v>
      </c>
      <c r="AB137" s="9">
        <f t="shared" ca="1" si="104"/>
        <v>1.7271688346794392</v>
      </c>
      <c r="AC137" s="9">
        <f t="shared" ca="1" si="104"/>
        <v>1.47157055046816</v>
      </c>
      <c r="AD137" s="9">
        <f t="shared" ca="1" si="104"/>
        <v>1.9896208311332666</v>
      </c>
      <c r="AE137" s="9">
        <f t="shared" ca="1" si="104"/>
        <v>0.90912577211408552</v>
      </c>
      <c r="AF137" s="9">
        <f t="shared" ca="1" si="104"/>
        <v>2.1012088218151841</v>
      </c>
      <c r="AG137" s="9">
        <f t="shared" ca="1" si="104"/>
        <v>0.8783516135397329</v>
      </c>
      <c r="AH137" s="9">
        <f t="shared" ca="1" si="104"/>
        <v>1.4197454649697898</v>
      </c>
      <c r="AI137" s="9">
        <f t="shared" ca="1" si="104"/>
        <v>1.2510543482722718</v>
      </c>
      <c r="AJ137" s="9">
        <f t="shared" ca="1" si="104"/>
        <v>1.5697534719059925</v>
      </c>
      <c r="AK137" s="9">
        <f t="shared" ca="1" si="104"/>
        <v>1.231176085833974</v>
      </c>
      <c r="AL137" s="9">
        <f t="shared" ca="1" si="104"/>
        <v>1.3600013916537361</v>
      </c>
      <c r="AM137" s="9">
        <f t="shared" ca="1" si="104"/>
        <v>1.3154612458901669</v>
      </c>
      <c r="AN137" s="9">
        <f ca="1">AVERAGE(OFFSET($A137,0,Fixtures!$D$6,1,3))</f>
        <v>1.6666518083541788</v>
      </c>
      <c r="AO137" s="9">
        <f ca="1">AVERAGE(OFFSET($A137,0,Fixtures!$D$6,1,6))</f>
        <v>1.424851141974055</v>
      </c>
      <c r="AP137" s="9">
        <f ca="1">AVERAGE(OFFSET($A137,0,Fixtures!$D$6,1,9))</f>
        <v>1.4122264223597814</v>
      </c>
      <c r="AQ137" s="9">
        <f ca="1">AVERAGE(OFFSET($A137,0,Fixtures!$D$6,1,12))</f>
        <v>1.4264168331213696</v>
      </c>
      <c r="AR137" s="9">
        <f ca="1">IF(OR(Fixtures!$D$6&lt;=0,Fixtures!$D$6&gt;39),AVERAGE(A137:AM137),AVERAGE(OFFSET($A137,0,Fixtures!$D$6,1,39-Fixtures!$D$6)))</f>
        <v>1.40254990471282</v>
      </c>
    </row>
    <row r="138" spans="1:44" x14ac:dyDescent="0.25">
      <c r="A138" s="30" t="s">
        <v>61</v>
      </c>
      <c r="B138" s="9">
        <f ca="1">MIN(VLOOKUP($A134,$A$2:$AM$12,B$14+1,FALSE),VLOOKUP($A138,$A$2:$AM$12,B$14+1,FALSE))</f>
        <v>1.0911678810966055</v>
      </c>
      <c r="C138" s="9">
        <f t="shared" ref="C138:AM138" ca="1" si="105">MIN(VLOOKUP($A134,$A$2:$AM$12,C$14+1,FALSE),VLOOKUP($A138,$A$2:$AM$12,C$14+1,FALSE))</f>
        <v>1.4753015720535296</v>
      </c>
      <c r="D138" s="9">
        <f t="shared" ca="1" si="105"/>
        <v>1.6858597291974842</v>
      </c>
      <c r="E138" s="9">
        <f t="shared" ca="1" si="105"/>
        <v>1.1312103284207367</v>
      </c>
      <c r="F138" s="9">
        <f t="shared" ca="1" si="105"/>
        <v>1.4910430385103886</v>
      </c>
      <c r="G138" s="9">
        <f t="shared" ca="1" si="105"/>
        <v>0.83879116549645671</v>
      </c>
      <c r="H138" s="9">
        <f t="shared" ca="1" si="105"/>
        <v>1.4570984473244892</v>
      </c>
      <c r="I138" s="9">
        <f t="shared" ca="1" si="105"/>
        <v>0.98370687054071626</v>
      </c>
      <c r="J138" s="9">
        <f t="shared" ca="1" si="105"/>
        <v>1.8814124987615697</v>
      </c>
      <c r="K138" s="9">
        <f t="shared" ca="1" si="105"/>
        <v>1.2137618597968705</v>
      </c>
      <c r="L138" s="9">
        <f t="shared" ca="1" si="105"/>
        <v>0.95040812117812368</v>
      </c>
      <c r="M138" s="9">
        <f t="shared" ca="1" si="105"/>
        <v>0.97676938259419743</v>
      </c>
      <c r="N138" s="9">
        <f t="shared" ca="1" si="105"/>
        <v>1.3637382086750651</v>
      </c>
      <c r="O138" s="9">
        <f t="shared" ca="1" si="105"/>
        <v>0.72941752008193028</v>
      </c>
      <c r="P138" s="9">
        <f t="shared" ca="1" si="105"/>
        <v>1.8238363188742235</v>
      </c>
      <c r="Q138" s="9">
        <f t="shared" ca="1" si="105"/>
        <v>1.3318949365437567</v>
      </c>
      <c r="R138" s="9">
        <f t="shared" ca="1" si="105"/>
        <v>0.70472653549163133</v>
      </c>
      <c r="S138" s="9">
        <f t="shared" ca="1" si="105"/>
        <v>1.2659272201328815</v>
      </c>
      <c r="T138" s="9">
        <f t="shared" ca="1" si="105"/>
        <v>1.4694880411781071</v>
      </c>
      <c r="U138" s="9">
        <f t="shared" ca="1" si="105"/>
        <v>1.276895699087395</v>
      </c>
      <c r="V138" s="9">
        <f t="shared" ca="1" si="105"/>
        <v>0.97541301019242677</v>
      </c>
      <c r="W138" s="9">
        <f t="shared" ca="1" si="105"/>
        <v>1.8131504325360659</v>
      </c>
      <c r="X138" s="9">
        <f t="shared" ca="1" si="105"/>
        <v>1.2594579537164228</v>
      </c>
      <c r="Y138" s="9">
        <f t="shared" ca="1" si="105"/>
        <v>1.9074614764145037</v>
      </c>
      <c r="Z138" s="9">
        <f t="shared" ca="1" si="105"/>
        <v>0.98759857302756915</v>
      </c>
      <c r="AA138" s="9">
        <f t="shared" ca="1" si="105"/>
        <v>1.6300162174406083</v>
      </c>
      <c r="AB138" s="9">
        <f t="shared" ca="1" si="105"/>
        <v>0.84743888289887115</v>
      </c>
      <c r="AC138" s="9">
        <f t="shared" ca="1" si="105"/>
        <v>1.0527396394381161</v>
      </c>
      <c r="AD138" s="9">
        <f t="shared" ca="1" si="105"/>
        <v>1.0640761385292752</v>
      </c>
      <c r="AE138" s="9">
        <f t="shared" ca="1" si="105"/>
        <v>1.5219857957012246</v>
      </c>
      <c r="AF138" s="9">
        <f t="shared" ca="1" si="105"/>
        <v>0.91291566035272942</v>
      </c>
      <c r="AG138" s="9">
        <f t="shared" ca="1" si="105"/>
        <v>1.0896237028384392</v>
      </c>
      <c r="AH138" s="9">
        <f t="shared" ca="1" si="105"/>
        <v>0.90000303165151074</v>
      </c>
      <c r="AI138" s="9">
        <f t="shared" ca="1" si="105"/>
        <v>1.2510543482722718</v>
      </c>
      <c r="AJ138" s="9">
        <f t="shared" ca="1" si="105"/>
        <v>1.6898327128260384</v>
      </c>
      <c r="AK138" s="9">
        <f t="shared" ca="1" si="105"/>
        <v>1.1285507278098861</v>
      </c>
      <c r="AL138" s="9">
        <f t="shared" ca="1" si="105"/>
        <v>1.2530090250008801</v>
      </c>
      <c r="AM138" s="9">
        <f t="shared" ca="1" si="105"/>
        <v>0.99813624892017727</v>
      </c>
      <c r="AN138" s="9">
        <f ca="1">AVERAGE(OFFSET($A138,0,Fixtures!$D$6,1,3))</f>
        <v>1.1663258648610764</v>
      </c>
      <c r="AO138" s="9">
        <f ca="1">AVERAGE(OFFSET($A138,0,Fixtures!$D$6,1,6))</f>
        <v>1.1232764462242419</v>
      </c>
      <c r="AP138" s="9">
        <f ca="1">AVERAGE(OFFSET($A138,0,Fixtures!$D$6,1,9))</f>
        <v>1.2012279047758063</v>
      </c>
      <c r="AQ138" s="9">
        <f ca="1">AVERAGE(OFFSET($A138,0,Fixtures!$D$6,1,12))</f>
        <v>1.174899141915646</v>
      </c>
      <c r="AR138" s="9">
        <f ca="1">IF(OR(Fixtures!$D$6&lt;=0,Fixtures!$D$6&gt;39),AVERAGE(A138:AM138),AVERAGE(OFFSET($A138,0,Fixtures!$D$6,1,39-Fixtures!$D$6)))</f>
        <v>1.1809187391902434</v>
      </c>
    </row>
    <row r="139" spans="1:44" x14ac:dyDescent="0.25">
      <c r="A139" s="30" t="s">
        <v>53</v>
      </c>
      <c r="B139" s="9">
        <f ca="1">MIN(VLOOKUP($A134,$A$2:$AM$12,B$14+1,FALSE),VLOOKUP($A139,$A$2:$AM$12,B$14+1,FALSE))</f>
        <v>1.2664882065433305</v>
      </c>
      <c r="C139" s="9">
        <f t="shared" ref="C139:AM139" ca="1" si="106">MIN(VLOOKUP($A134,$A$2:$AM$12,C$14+1,FALSE),VLOOKUP($A139,$A$2:$AM$12,C$14+1,FALSE))</f>
        <v>1.4662131413013324</v>
      </c>
      <c r="D139" s="9">
        <f t="shared" ca="1" si="106"/>
        <v>1.8391642763692695</v>
      </c>
      <c r="E139" s="9">
        <f t="shared" ca="1" si="106"/>
        <v>1.0637542980363934</v>
      </c>
      <c r="F139" s="9">
        <f t="shared" ca="1" si="106"/>
        <v>1.7335079580719785</v>
      </c>
      <c r="G139" s="9">
        <f t="shared" ca="1" si="106"/>
        <v>1.2307614053897382</v>
      </c>
      <c r="H139" s="9">
        <f t="shared" ca="1" si="106"/>
        <v>0.91475887457743454</v>
      </c>
      <c r="I139" s="9">
        <f t="shared" ca="1" si="106"/>
        <v>0.98370687054071626</v>
      </c>
      <c r="J139" s="9">
        <f t="shared" ca="1" si="106"/>
        <v>1.9890176805562487</v>
      </c>
      <c r="K139" s="9">
        <f t="shared" ca="1" si="106"/>
        <v>1.2137618597968705</v>
      </c>
      <c r="L139" s="9">
        <f t="shared" ca="1" si="106"/>
        <v>0.95040812117812368</v>
      </c>
      <c r="M139" s="9">
        <f t="shared" ca="1" si="106"/>
        <v>1.8688589647030232</v>
      </c>
      <c r="N139" s="9">
        <f t="shared" ca="1" si="106"/>
        <v>1.4350340914927711</v>
      </c>
      <c r="O139" s="9">
        <f t="shared" ca="1" si="106"/>
        <v>1.5112621237134283</v>
      </c>
      <c r="P139" s="9">
        <f t="shared" ca="1" si="106"/>
        <v>0.92418979917952415</v>
      </c>
      <c r="Q139" s="9">
        <f t="shared" ca="1" si="106"/>
        <v>1.3318949365437567</v>
      </c>
      <c r="R139" s="9">
        <f t="shared" ca="1" si="106"/>
        <v>1.0885355369673599</v>
      </c>
      <c r="S139" s="9">
        <f t="shared" ca="1" si="106"/>
        <v>1.1480842519669254</v>
      </c>
      <c r="T139" s="9">
        <f t="shared" ca="1" si="106"/>
        <v>1.0652335144883422</v>
      </c>
      <c r="U139" s="9">
        <f t="shared" ca="1" si="106"/>
        <v>1.6985298654313035</v>
      </c>
      <c r="V139" s="9">
        <f t="shared" ca="1" si="106"/>
        <v>1.1428728108660362</v>
      </c>
      <c r="W139" s="9">
        <f t="shared" ca="1" si="106"/>
        <v>1.0770434839550005</v>
      </c>
      <c r="X139" s="9">
        <f t="shared" ca="1" si="106"/>
        <v>1.5661663197601428</v>
      </c>
      <c r="Y139" s="9">
        <f t="shared" ca="1" si="106"/>
        <v>1.1899928658597574</v>
      </c>
      <c r="Z139" s="9">
        <f t="shared" ca="1" si="106"/>
        <v>0.98151458219345378</v>
      </c>
      <c r="AA139" s="9">
        <f t="shared" ca="1" si="106"/>
        <v>1.8919144813795432</v>
      </c>
      <c r="AB139" s="9">
        <f t="shared" ca="1" si="106"/>
        <v>0.76855226784562758</v>
      </c>
      <c r="AC139" s="9">
        <f t="shared" ca="1" si="106"/>
        <v>1.47157055046816</v>
      </c>
      <c r="AD139" s="9">
        <f t="shared" ca="1" si="106"/>
        <v>0.99559668294086923</v>
      </c>
      <c r="AE139" s="9">
        <f t="shared" ca="1" si="106"/>
        <v>1.3805798234657094</v>
      </c>
      <c r="AF139" s="9">
        <f t="shared" ca="1" si="106"/>
        <v>2.1436929021064852</v>
      </c>
      <c r="AG139" s="9">
        <f t="shared" ca="1" si="106"/>
        <v>1.011671339014774</v>
      </c>
      <c r="AH139" s="9">
        <f t="shared" ca="1" si="106"/>
        <v>1.4197454649697898</v>
      </c>
      <c r="AI139" s="9">
        <f t="shared" ca="1" si="106"/>
        <v>1.2510543482722718</v>
      </c>
      <c r="AJ139" s="9">
        <f t="shared" ca="1" si="106"/>
        <v>1.5890650624988103</v>
      </c>
      <c r="AK139" s="9">
        <f t="shared" ca="1" si="106"/>
        <v>1.231176085833974</v>
      </c>
      <c r="AL139" s="9">
        <f t="shared" ca="1" si="106"/>
        <v>1.8385448154587454</v>
      </c>
      <c r="AM139" s="9">
        <f t="shared" ca="1" si="106"/>
        <v>1.1604474760647123</v>
      </c>
      <c r="AN139" s="9">
        <f ca="1">AVERAGE(OFFSET($A139,0,Fixtures!$D$6,1,3))</f>
        <v>1.5066231361710212</v>
      </c>
      <c r="AO139" s="9">
        <f ca="1">AVERAGE(OFFSET($A139,0,Fixtures!$D$6,1,6))</f>
        <v>1.3670567601283166</v>
      </c>
      <c r="AP139" s="9">
        <f ca="1">AVERAGE(OFFSET($A139,0,Fixtures!$D$6,1,9))</f>
        <v>1.4290140582846032</v>
      </c>
      <c r="AQ139" s="9">
        <f ca="1">AVERAGE(OFFSET($A139,0,Fixtures!$D$6,1,12))</f>
        <v>1.4079378247437899</v>
      </c>
      <c r="AR139" s="9">
        <f ca="1">IF(OR(Fixtures!$D$6&lt;=0,Fixtures!$D$6&gt;39),AVERAGE(A139:AM139),AVERAGE(OFFSET($A139,0,Fixtures!$D$6,1,39-Fixtures!$D$6)))</f>
        <v>1.402157400062614</v>
      </c>
    </row>
    <row r="140" spans="1:44" x14ac:dyDescent="0.25">
      <c r="A140" s="30" t="s">
        <v>2</v>
      </c>
      <c r="B140" s="9">
        <f ca="1">MIN(VLOOKUP($A134,$A$2:$AM$12,B$14+1,FALSE),VLOOKUP($A140,$A$2:$AM$12,B$14+1,FALSE))</f>
        <v>1.2891209124663388</v>
      </c>
      <c r="C140" s="9">
        <f t="shared" ref="C140:AM140" ca="1" si="107">MIN(VLOOKUP($A134,$A$2:$AM$12,C$14+1,FALSE),VLOOKUP($A140,$A$2:$AM$12,C$14+1,FALSE))</f>
        <v>1.63556345842614</v>
      </c>
      <c r="D140" s="9">
        <f t="shared" ca="1" si="107"/>
        <v>1.8391642763692695</v>
      </c>
      <c r="E140" s="9">
        <f t="shared" ca="1" si="107"/>
        <v>1.1312103284207367</v>
      </c>
      <c r="F140" s="9">
        <f t="shared" ca="1" si="107"/>
        <v>1.96507173768778</v>
      </c>
      <c r="G140" s="9">
        <f t="shared" ca="1" si="107"/>
        <v>1.3028758314515998</v>
      </c>
      <c r="H140" s="9">
        <f t="shared" ca="1" si="107"/>
        <v>1.7072544458616095</v>
      </c>
      <c r="I140" s="9">
        <f t="shared" ca="1" si="107"/>
        <v>0.98370687054071626</v>
      </c>
      <c r="J140" s="9">
        <f t="shared" ca="1" si="107"/>
        <v>2.3395817863083614</v>
      </c>
      <c r="K140" s="9">
        <f t="shared" ca="1" si="107"/>
        <v>1.2137618597968705</v>
      </c>
      <c r="L140" s="9">
        <f t="shared" ca="1" si="107"/>
        <v>0.95040812117812368</v>
      </c>
      <c r="M140" s="9">
        <f t="shared" ca="1" si="107"/>
        <v>1.1061692633202613</v>
      </c>
      <c r="N140" s="9">
        <f t="shared" ca="1" si="107"/>
        <v>1.4350340914927711</v>
      </c>
      <c r="O140" s="9">
        <f t="shared" ca="1" si="107"/>
        <v>2.3806692352427632</v>
      </c>
      <c r="P140" s="9">
        <f t="shared" ca="1" si="107"/>
        <v>1.7549208093658368</v>
      </c>
      <c r="Q140" s="9">
        <f t="shared" ca="1" si="107"/>
        <v>1.3318949365437567</v>
      </c>
      <c r="R140" s="9">
        <f t="shared" ca="1" si="107"/>
        <v>1.8088402528961107</v>
      </c>
      <c r="S140" s="9">
        <f t="shared" ca="1" si="107"/>
        <v>0.95211496324296829</v>
      </c>
      <c r="T140" s="9">
        <f t="shared" ca="1" si="107"/>
        <v>1.4694880411781071</v>
      </c>
      <c r="U140" s="9">
        <f t="shared" ca="1" si="107"/>
        <v>1.5158686318325176</v>
      </c>
      <c r="V140" s="9">
        <f t="shared" ca="1" si="107"/>
        <v>1.1428728108660362</v>
      </c>
      <c r="W140" s="9">
        <f t="shared" ca="1" si="107"/>
        <v>1.8131504325360659</v>
      </c>
      <c r="X140" s="9">
        <f t="shared" ca="1" si="107"/>
        <v>1.5661663197601428</v>
      </c>
      <c r="Y140" s="9">
        <f t="shared" ca="1" si="107"/>
        <v>2.2644457339720327</v>
      </c>
      <c r="Z140" s="9">
        <f t="shared" ca="1" si="107"/>
        <v>1.0948813234092343</v>
      </c>
      <c r="AA140" s="9">
        <f t="shared" ca="1" si="107"/>
        <v>1.9257238322028025</v>
      </c>
      <c r="AB140" s="9">
        <f t="shared" ca="1" si="107"/>
        <v>1.422295192004928</v>
      </c>
      <c r="AC140" s="9">
        <f t="shared" ca="1" si="107"/>
        <v>1.2108765329304541</v>
      </c>
      <c r="AD140" s="9">
        <f t="shared" ca="1" si="107"/>
        <v>1.9896208311332666</v>
      </c>
      <c r="AE140" s="9">
        <f t="shared" ca="1" si="107"/>
        <v>1.1747816988316759</v>
      </c>
      <c r="AF140" s="9">
        <f t="shared" ca="1" si="107"/>
        <v>1.2732149924802472</v>
      </c>
      <c r="AG140" s="9">
        <f t="shared" ca="1" si="107"/>
        <v>1.6524256896512548</v>
      </c>
      <c r="AH140" s="9">
        <f t="shared" ca="1" si="107"/>
        <v>1.2749854770434788</v>
      </c>
      <c r="AI140" s="9">
        <f t="shared" ca="1" si="107"/>
        <v>1.2510543482722718</v>
      </c>
      <c r="AJ140" s="9">
        <f t="shared" ca="1" si="107"/>
        <v>1.6898327128260384</v>
      </c>
      <c r="AK140" s="9">
        <f t="shared" ca="1" si="107"/>
        <v>1.231176085833974</v>
      </c>
      <c r="AL140" s="9">
        <f t="shared" ca="1" si="107"/>
        <v>1.9462713037733776</v>
      </c>
      <c r="AM140" s="9">
        <f t="shared" ca="1" si="107"/>
        <v>1.3154612458901669</v>
      </c>
      <c r="AN140" s="9">
        <f ca="1">AVERAGE(OFFSET($A140,0,Fixtures!$D$6,1,3))</f>
        <v>1.4792058408150632</v>
      </c>
      <c r="AO140" s="9">
        <f ca="1">AVERAGE(OFFSET($A140,0,Fixtures!$D$6,1,6))</f>
        <v>1.4360138395686992</v>
      </c>
      <c r="AP140" s="9">
        <f ca="1">AVERAGE(OFFSET($A140,0,Fixtures!$D$6,1,9))</f>
        <v>1.4981514599828429</v>
      </c>
      <c r="AQ140" s="9">
        <f ca="1">AVERAGE(OFFSET($A140,0,Fixtures!$D$6,1,12))</f>
        <v>1.4761703388432927</v>
      </c>
      <c r="AR140" s="9">
        <f ca="1">IF(OR(Fixtures!$D$6&lt;=0,Fixtures!$D$6&gt;39),AVERAGE(A140:AM140),AVERAGE(OFFSET($A140,0,Fixtures!$D$6,1,39-Fixtures!$D$6)))</f>
        <v>1.4798824385735752</v>
      </c>
    </row>
    <row r="141" spans="1:44" x14ac:dyDescent="0.25">
      <c r="A141" s="30" t="s">
        <v>113</v>
      </c>
      <c r="B141" s="9">
        <f ca="1">MIN(VLOOKUP($A134,$A$2:$AM$12,B$14+1,FALSE),VLOOKUP($A141,$A$2:$AM$12,B$14+1,FALSE))</f>
        <v>2.4596616728053657</v>
      </c>
      <c r="C141" s="9">
        <f t="shared" ref="C141:AM141" ca="1" si="108">MIN(VLOOKUP($A134,$A$2:$AM$12,C$14+1,FALSE),VLOOKUP($A141,$A$2:$AM$12,C$14+1,FALSE))</f>
        <v>0.90633256978180832</v>
      </c>
      <c r="D141" s="9">
        <f t="shared" ca="1" si="108"/>
        <v>1.742194785415488</v>
      </c>
      <c r="E141" s="9">
        <f t="shared" ca="1" si="108"/>
        <v>1.1312103284207367</v>
      </c>
      <c r="F141" s="9">
        <f t="shared" ca="1" si="108"/>
        <v>1.96507173768778</v>
      </c>
      <c r="G141" s="9">
        <f t="shared" ca="1" si="108"/>
        <v>1.7220467531614454</v>
      </c>
      <c r="H141" s="9">
        <f t="shared" ca="1" si="108"/>
        <v>1.401339953801781</v>
      </c>
      <c r="I141" s="9">
        <f t="shared" ca="1" si="108"/>
        <v>0.98370687054071626</v>
      </c>
      <c r="J141" s="9">
        <f t="shared" ca="1" si="108"/>
        <v>1.6280798477090979</v>
      </c>
      <c r="K141" s="9">
        <f t="shared" ca="1" si="108"/>
        <v>1.2137618597968705</v>
      </c>
      <c r="L141" s="9">
        <f t="shared" ca="1" si="108"/>
        <v>0.95040812117812368</v>
      </c>
      <c r="M141" s="9">
        <f t="shared" ca="1" si="108"/>
        <v>1.1740798093608484</v>
      </c>
      <c r="N141" s="9">
        <f t="shared" ca="1" si="108"/>
        <v>1.4350340914927711</v>
      </c>
      <c r="O141" s="9">
        <f t="shared" ca="1" si="108"/>
        <v>1.2701277836522629</v>
      </c>
      <c r="P141" s="9">
        <f t="shared" ca="1" si="108"/>
        <v>2.0963263233849272</v>
      </c>
      <c r="Q141" s="9">
        <f t="shared" ca="1" si="108"/>
        <v>1.1574731749232086</v>
      </c>
      <c r="R141" s="9">
        <f t="shared" ca="1" si="108"/>
        <v>2.198272056872189</v>
      </c>
      <c r="S141" s="9">
        <f t="shared" ca="1" si="108"/>
        <v>1.4514031042573252</v>
      </c>
      <c r="T141" s="9">
        <f t="shared" ca="1" si="108"/>
        <v>1.4694880411781071</v>
      </c>
      <c r="U141" s="9">
        <f t="shared" ca="1" si="108"/>
        <v>1.3684838196194098</v>
      </c>
      <c r="V141" s="9">
        <f t="shared" ca="1" si="108"/>
        <v>0.93808707651193601</v>
      </c>
      <c r="W141" s="9">
        <f t="shared" ca="1" si="108"/>
        <v>1.8131504325360659</v>
      </c>
      <c r="X141" s="9">
        <f t="shared" ca="1" si="108"/>
        <v>1.089871633590388</v>
      </c>
      <c r="Y141" s="9">
        <f t="shared" ca="1" si="108"/>
        <v>2.0442782984438099</v>
      </c>
      <c r="Z141" s="9">
        <f t="shared" ca="1" si="108"/>
        <v>1.3461062543277409</v>
      </c>
      <c r="AA141" s="9">
        <f t="shared" ca="1" si="108"/>
        <v>1.9303883454550059</v>
      </c>
      <c r="AB141" s="9">
        <f t="shared" ca="1" si="108"/>
        <v>2.1681453779646467</v>
      </c>
      <c r="AC141" s="9">
        <f t="shared" ca="1" si="108"/>
        <v>1.47157055046816</v>
      </c>
      <c r="AD141" s="9">
        <f t="shared" ca="1" si="108"/>
        <v>1.7290648662433117</v>
      </c>
      <c r="AE141" s="9">
        <f t="shared" ca="1" si="108"/>
        <v>1.4033258859023068</v>
      </c>
      <c r="AF141" s="9">
        <f t="shared" ca="1" si="108"/>
        <v>1.4935347390912008</v>
      </c>
      <c r="AG141" s="9">
        <f t="shared" ca="1" si="108"/>
        <v>1.8269188683483779</v>
      </c>
      <c r="AH141" s="9">
        <f t="shared" ca="1" si="108"/>
        <v>1.2836800459700322</v>
      </c>
      <c r="AI141" s="9">
        <f t="shared" ca="1" si="108"/>
        <v>1.2510543482722718</v>
      </c>
      <c r="AJ141" s="9">
        <f t="shared" ca="1" si="108"/>
        <v>1.2562006111962303</v>
      </c>
      <c r="AK141" s="9">
        <f t="shared" ca="1" si="108"/>
        <v>1.231176085833974</v>
      </c>
      <c r="AL141" s="9">
        <f t="shared" ca="1" si="108"/>
        <v>1.1930362095399278</v>
      </c>
      <c r="AM141" s="9">
        <f t="shared" ca="1" si="108"/>
        <v>1.3154612458901669</v>
      </c>
      <c r="AN141" s="9">
        <f ca="1">AVERAGE(OFFSET($A141,0,Fixtures!$D$6,1,3))</f>
        <v>1.5419751637456065</v>
      </c>
      <c r="AO141" s="9">
        <f ca="1">AVERAGE(OFFSET($A141,0,Fixtures!$D$6,1,6))</f>
        <v>1.4979297923045836</v>
      </c>
      <c r="AP141" s="9">
        <f ca="1">AVERAGE(OFFSET($A141,0,Fixtures!$D$6,1,9))</f>
        <v>1.4075546289330703</v>
      </c>
      <c r="AQ141" s="9">
        <f ca="1">AVERAGE(OFFSET($A141,0,Fixtures!$D$6,1,12))</f>
        <v>1.4186131551948324</v>
      </c>
      <c r="AR141" s="9">
        <f ca="1">IF(OR(Fixtures!$D$6&lt;=0,Fixtures!$D$6&gt;39),AVERAGE(A141:AM141),AVERAGE(OFFSET($A141,0,Fixtures!$D$6,1,39-Fixtures!$D$6)))</f>
        <v>1.3983452906287799</v>
      </c>
    </row>
    <row r="142" spans="1:44" x14ac:dyDescent="0.25">
      <c r="A142" s="30" t="s">
        <v>112</v>
      </c>
      <c r="B142" s="9">
        <f ca="1">MIN(VLOOKUP($A134,$A$2:$AM$12,B$14+1,FALSE),VLOOKUP($A142,$A$2:$AM$12,B$14+1,FALSE))</f>
        <v>1.1196627916364739</v>
      </c>
      <c r="C142" s="9">
        <f t="shared" ref="C142:AM142" ca="1" si="109">MIN(VLOOKUP($A134,$A$2:$AM$12,C$14+1,FALSE),VLOOKUP($A142,$A$2:$AM$12,C$14+1,FALSE))</f>
        <v>0.64514108221621169</v>
      </c>
      <c r="D142" s="9">
        <f t="shared" ca="1" si="109"/>
        <v>1.113940980160667</v>
      </c>
      <c r="E142" s="9">
        <f t="shared" ca="1" si="109"/>
        <v>1.1312103284207367</v>
      </c>
      <c r="F142" s="9">
        <f t="shared" ca="1" si="109"/>
        <v>0.96509503584608747</v>
      </c>
      <c r="G142" s="9">
        <f t="shared" ca="1" si="109"/>
        <v>1.5343598492126636</v>
      </c>
      <c r="H142" s="9">
        <f t="shared" ca="1" si="109"/>
        <v>1.3275663394863526</v>
      </c>
      <c r="I142" s="9">
        <f t="shared" ca="1" si="109"/>
        <v>0.98370687054071626</v>
      </c>
      <c r="J142" s="9">
        <f t="shared" ca="1" si="109"/>
        <v>0.87349205997496049</v>
      </c>
      <c r="K142" s="9">
        <f t="shared" ca="1" si="109"/>
        <v>1.2137618597968705</v>
      </c>
      <c r="L142" s="9">
        <f t="shared" ca="1" si="109"/>
        <v>0.82047465594301161</v>
      </c>
      <c r="M142" s="9">
        <f t="shared" ca="1" si="109"/>
        <v>1.4058907182827765</v>
      </c>
      <c r="N142" s="9">
        <f t="shared" ca="1" si="109"/>
        <v>1.1293639794859041</v>
      </c>
      <c r="O142" s="9">
        <f t="shared" ca="1" si="109"/>
        <v>1.4910765648143882</v>
      </c>
      <c r="P142" s="9">
        <f t="shared" ca="1" si="109"/>
        <v>0.62330287833295428</v>
      </c>
      <c r="Q142" s="9">
        <f t="shared" ca="1" si="109"/>
        <v>1.1082371565807057</v>
      </c>
      <c r="R142" s="9">
        <f t="shared" ca="1" si="109"/>
        <v>0.86271440934491483</v>
      </c>
      <c r="S142" s="9">
        <f t="shared" ca="1" si="109"/>
        <v>1.3187688710678267</v>
      </c>
      <c r="T142" s="9">
        <f t="shared" ca="1" si="109"/>
        <v>0.80743796368633136</v>
      </c>
      <c r="U142" s="9">
        <f t="shared" ca="1" si="109"/>
        <v>1.6985298654313035</v>
      </c>
      <c r="V142" s="9">
        <f t="shared" ca="1" si="109"/>
        <v>1.1428728108660362</v>
      </c>
      <c r="W142" s="9">
        <f t="shared" ca="1" si="109"/>
        <v>0.86391406733923914</v>
      </c>
      <c r="X142" s="9">
        <f t="shared" ca="1" si="109"/>
        <v>1.3048461636662991</v>
      </c>
      <c r="Y142" s="9">
        <f t="shared" ca="1" si="109"/>
        <v>1.6131114267883031</v>
      </c>
      <c r="Z142" s="9">
        <f t="shared" ca="1" si="109"/>
        <v>0.96372927096495842</v>
      </c>
      <c r="AA142" s="9">
        <f t="shared" ca="1" si="109"/>
        <v>0.7495263315913584</v>
      </c>
      <c r="AB142" s="9">
        <f t="shared" ca="1" si="109"/>
        <v>0.88281221947515642</v>
      </c>
      <c r="AC142" s="9">
        <f t="shared" ca="1" si="109"/>
        <v>1.2887462164288235</v>
      </c>
      <c r="AD142" s="9">
        <f t="shared" ca="1" si="109"/>
        <v>0.74187776597551347</v>
      </c>
      <c r="AE142" s="9">
        <f t="shared" ca="1" si="109"/>
        <v>0.93110676886774679</v>
      </c>
      <c r="AF142" s="9">
        <f t="shared" ca="1" si="109"/>
        <v>1.6870745866394374</v>
      </c>
      <c r="AG142" s="9">
        <f t="shared" ca="1" si="109"/>
        <v>0.94113345604053622</v>
      </c>
      <c r="AH142" s="9">
        <f t="shared" ca="1" si="109"/>
        <v>1.2256473255444991</v>
      </c>
      <c r="AI142" s="9">
        <f t="shared" ca="1" si="109"/>
        <v>0.99815869214847475</v>
      </c>
      <c r="AJ142" s="9">
        <f t="shared" ca="1" si="109"/>
        <v>1.1981418968840125</v>
      </c>
      <c r="AK142" s="9">
        <f t="shared" ca="1" si="109"/>
        <v>1.231176085833974</v>
      </c>
      <c r="AL142" s="9">
        <f t="shared" ca="1" si="109"/>
        <v>1.027133452778725</v>
      </c>
      <c r="AM142" s="9">
        <f t="shared" ca="1" si="109"/>
        <v>1.3154612458901669</v>
      </c>
      <c r="AN142" s="9">
        <f ca="1">AVERAGE(OFFSET($A142,0,Fixtures!$D$6,1,3))</f>
        <v>1.1200197071608993</v>
      </c>
      <c r="AO142" s="9">
        <f ca="1">AVERAGE(OFFSET($A142,0,Fixtures!$D$6,1,6))</f>
        <v>1.0874997658693679</v>
      </c>
      <c r="AP142" s="9">
        <f ca="1">AVERAGE(OFFSET($A142,0,Fixtures!$D$6,1,9))</f>
        <v>1.1090500034125468</v>
      </c>
      <c r="AQ142" s="9">
        <f ca="1">AVERAGE(OFFSET($A142,0,Fixtures!$D$6,1,12))</f>
        <v>1.1253692291361128</v>
      </c>
      <c r="AR142" s="9">
        <f ca="1">IF(OR(Fixtures!$D$6&lt;=0,Fixtures!$D$6&gt;39),AVERAGE(A142:AM142),AVERAGE(OFFSET($A142,0,Fixtures!$D$6,1,39-Fixtures!$D$6)))</f>
        <v>1.1296911276603088</v>
      </c>
    </row>
    <row r="143" spans="1:44" x14ac:dyDescent="0.25">
      <c r="A143" s="30" t="s">
        <v>10</v>
      </c>
      <c r="B143" s="9">
        <f ca="1">MIN(VLOOKUP($A134,$A$2:$AM$12,B$14+1,FALSE),VLOOKUP($A143,$A$2:$AM$12,B$14+1,FALSE))</f>
        <v>1.5046186928208929</v>
      </c>
      <c r="C143" s="9">
        <f t="shared" ref="C143:AM143" ca="1" si="110">MIN(VLOOKUP($A134,$A$2:$AM$12,C$14+1,FALSE),VLOOKUP($A143,$A$2:$AM$12,C$14+1,FALSE))</f>
        <v>1.6297356415015911</v>
      </c>
      <c r="D143" s="9">
        <f t="shared" ca="1" si="110"/>
        <v>1.6189357685233383</v>
      </c>
      <c r="E143" s="9">
        <f t="shared" ca="1" si="110"/>
        <v>1.1312103284207367</v>
      </c>
      <c r="F143" s="9">
        <f t="shared" ca="1" si="110"/>
        <v>1.4597677434281771</v>
      </c>
      <c r="G143" s="9">
        <f t="shared" ca="1" si="110"/>
        <v>0.92012710815716947</v>
      </c>
      <c r="H143" s="9">
        <f t="shared" ca="1" si="110"/>
        <v>1.7072544458616095</v>
      </c>
      <c r="I143" s="9">
        <f t="shared" ca="1" si="110"/>
        <v>0.98370687054071626</v>
      </c>
      <c r="J143" s="9">
        <f t="shared" ca="1" si="110"/>
        <v>1.8304626666159505</v>
      </c>
      <c r="K143" s="9">
        <f t="shared" ca="1" si="110"/>
        <v>1.2137618597968705</v>
      </c>
      <c r="L143" s="9">
        <f t="shared" ca="1" si="110"/>
        <v>0.95040812117812368</v>
      </c>
      <c r="M143" s="9">
        <f t="shared" ca="1" si="110"/>
        <v>1.2609207892539278</v>
      </c>
      <c r="N143" s="9">
        <f t="shared" ca="1" si="110"/>
        <v>1.4350340914927711</v>
      </c>
      <c r="O143" s="9">
        <f t="shared" ca="1" si="110"/>
        <v>0.99122009091479313</v>
      </c>
      <c r="P143" s="9">
        <f t="shared" ca="1" si="110"/>
        <v>0.91073764141660052</v>
      </c>
      <c r="Q143" s="9">
        <f t="shared" ca="1" si="110"/>
        <v>1.1430373323974672</v>
      </c>
      <c r="R143" s="9">
        <f t="shared" ca="1" si="110"/>
        <v>1.0605508025174191</v>
      </c>
      <c r="S143" s="9">
        <f t="shared" ca="1" si="110"/>
        <v>1.5820796138722588</v>
      </c>
      <c r="T143" s="9">
        <f t="shared" ca="1" si="110"/>
        <v>1.4694880411781071</v>
      </c>
      <c r="U143" s="9">
        <f t="shared" ca="1" si="110"/>
        <v>0.79198258061549553</v>
      </c>
      <c r="V143" s="9">
        <f t="shared" ca="1" si="110"/>
        <v>1.1428728108660362</v>
      </c>
      <c r="W143" s="9">
        <f t="shared" ca="1" si="110"/>
        <v>1.8131504325360659</v>
      </c>
      <c r="X143" s="9">
        <f t="shared" ca="1" si="110"/>
        <v>1.2253510412883635</v>
      </c>
      <c r="Y143" s="9">
        <f t="shared" ca="1" si="110"/>
        <v>1.1830850895614193</v>
      </c>
      <c r="Z143" s="9">
        <f t="shared" ca="1" si="110"/>
        <v>1.3461062543277409</v>
      </c>
      <c r="AA143" s="9">
        <f t="shared" ca="1" si="110"/>
        <v>1.0072240836239033</v>
      </c>
      <c r="AB143" s="9">
        <f t="shared" ca="1" si="110"/>
        <v>1.0590780886252311</v>
      </c>
      <c r="AC143" s="9">
        <f t="shared" ca="1" si="110"/>
        <v>1.47157055046816</v>
      </c>
      <c r="AD143" s="9">
        <f t="shared" ca="1" si="110"/>
        <v>0.76517375143962663</v>
      </c>
      <c r="AE143" s="9">
        <f t="shared" ca="1" si="110"/>
        <v>1.3604846248322058</v>
      </c>
      <c r="AF143" s="9">
        <f t="shared" ca="1" si="110"/>
        <v>1.0723088559631808</v>
      </c>
      <c r="AG143" s="9">
        <f t="shared" ca="1" si="110"/>
        <v>1.4807114938356789</v>
      </c>
      <c r="AH143" s="9">
        <f t="shared" ca="1" si="110"/>
        <v>1.4197454649697898</v>
      </c>
      <c r="AI143" s="9">
        <f t="shared" ca="1" si="110"/>
        <v>1.2510543482722718</v>
      </c>
      <c r="AJ143" s="9">
        <f t="shared" ca="1" si="110"/>
        <v>1.6898327128260384</v>
      </c>
      <c r="AK143" s="9">
        <f t="shared" ca="1" si="110"/>
        <v>1.0837503904990939</v>
      </c>
      <c r="AL143" s="9">
        <f t="shared" ca="1" si="110"/>
        <v>1.3745108652718212</v>
      </c>
      <c r="AM143" s="9">
        <f t="shared" ca="1" si="110"/>
        <v>0.97719989436101107</v>
      </c>
      <c r="AN143" s="9">
        <f ca="1">AVERAGE(OFFSET($A143,0,Fixtures!$D$6,1,3))</f>
        <v>1.0659890774116711</v>
      </c>
      <c r="AO143" s="9">
        <f ca="1">AVERAGE(OFFSET($A143,0,Fixtures!$D$6,1,6))</f>
        <v>1.224913089885459</v>
      </c>
      <c r="AP143" s="9">
        <f ca="1">AVERAGE(OFFSET($A143,0,Fixtures!$D$6,1,9))</f>
        <v>1.2775080564344121</v>
      </c>
      <c r="AQ143" s="9">
        <f ca="1">AVERAGE(OFFSET($A143,0,Fixtures!$D$6,1,12))</f>
        <v>1.2304728807973209</v>
      </c>
      <c r="AR143" s="9">
        <f ca="1">IF(OR(Fixtures!$D$6&lt;=0,Fixtures!$D$6&gt;39),AVERAGE(A143:AM143),AVERAGE(OFFSET($A143,0,Fixtures!$D$6,1,39-Fixtures!$D$6)))</f>
        <v>1.247477240227072</v>
      </c>
    </row>
    <row r="144" spans="1:44" x14ac:dyDescent="0.25">
      <c r="A144" s="30" t="s">
        <v>71</v>
      </c>
      <c r="B144" s="9">
        <f ca="1">MIN(VLOOKUP($A134,$A$2:$AM$12,B$14+1,FALSE),VLOOKUP($A144,$A$2:$AM$12,B$14+1,FALSE))</f>
        <v>1.0801982438529367</v>
      </c>
      <c r="C144" s="9">
        <f t="shared" ref="C144:AM144" ca="1" si="111">MIN(VLOOKUP($A134,$A$2:$AM$12,C$14+1,FALSE),VLOOKUP($A144,$A$2:$AM$12,C$14+1,FALSE))</f>
        <v>1.8774239617382387</v>
      </c>
      <c r="D144" s="9">
        <f t="shared" ca="1" si="111"/>
        <v>1.0570746958333819</v>
      </c>
      <c r="E144" s="9">
        <f t="shared" ca="1" si="111"/>
        <v>1.1312103284207367</v>
      </c>
      <c r="F144" s="9">
        <f t="shared" ca="1" si="111"/>
        <v>1.0687942105801234</v>
      </c>
      <c r="G144" s="9">
        <f t="shared" ca="1" si="111"/>
        <v>1.7220467531614454</v>
      </c>
      <c r="H144" s="9">
        <f t="shared" ca="1" si="111"/>
        <v>1.7072544458616095</v>
      </c>
      <c r="I144" s="9">
        <f t="shared" ca="1" si="111"/>
        <v>0.9739969821795621</v>
      </c>
      <c r="J144" s="9">
        <f t="shared" ca="1" si="111"/>
        <v>1.7202307030152473</v>
      </c>
      <c r="K144" s="9">
        <f t="shared" ca="1" si="111"/>
        <v>0.91711126018153588</v>
      </c>
      <c r="L144" s="9">
        <f t="shared" ca="1" si="111"/>
        <v>0.95040812117812368</v>
      </c>
      <c r="M144" s="9">
        <f t="shared" ca="1" si="111"/>
        <v>1.356025442220036</v>
      </c>
      <c r="N144" s="9">
        <f t="shared" ca="1" si="111"/>
        <v>1.0039227628751968</v>
      </c>
      <c r="O144" s="9">
        <f t="shared" ca="1" si="111"/>
        <v>1.7640283653018209</v>
      </c>
      <c r="P144" s="9">
        <f t="shared" ca="1" si="111"/>
        <v>2.0360932481150069</v>
      </c>
      <c r="Q144" s="9">
        <f t="shared" ca="1" si="111"/>
        <v>0.78938674462575931</v>
      </c>
      <c r="R144" s="9">
        <f t="shared" ca="1" si="111"/>
        <v>2.198272056872189</v>
      </c>
      <c r="S144" s="9">
        <f t="shared" ca="1" si="111"/>
        <v>1.3818759645586995</v>
      </c>
      <c r="T144" s="9">
        <f t="shared" ca="1" si="111"/>
        <v>1.4549831462188521</v>
      </c>
      <c r="U144" s="9">
        <f t="shared" ca="1" si="111"/>
        <v>1.0556068089712545</v>
      </c>
      <c r="V144" s="9">
        <f t="shared" ca="1" si="111"/>
        <v>1.1428728108660362</v>
      </c>
      <c r="W144" s="9">
        <f t="shared" ca="1" si="111"/>
        <v>1.3700057096538996</v>
      </c>
      <c r="X144" s="9">
        <f t="shared" ca="1" si="111"/>
        <v>1.151559396233347</v>
      </c>
      <c r="Y144" s="9">
        <f t="shared" ca="1" si="111"/>
        <v>1.5768941220434789</v>
      </c>
      <c r="Z144" s="9">
        <f t="shared" ca="1" si="111"/>
        <v>1.2567879413289036</v>
      </c>
      <c r="AA144" s="9">
        <f t="shared" ca="1" si="111"/>
        <v>1.6136294753852516</v>
      </c>
      <c r="AB144" s="9">
        <f t="shared" ca="1" si="111"/>
        <v>2.0642838482913906</v>
      </c>
      <c r="AC144" s="9">
        <f t="shared" ca="1" si="111"/>
        <v>1.47157055046816</v>
      </c>
      <c r="AD144" s="9">
        <f t="shared" ca="1" si="111"/>
        <v>1.1792073592557641</v>
      </c>
      <c r="AE144" s="9">
        <f t="shared" ca="1" si="111"/>
        <v>1.363004571052195</v>
      </c>
      <c r="AF144" s="9">
        <f t="shared" ca="1" si="111"/>
        <v>1.4996870902209731</v>
      </c>
      <c r="AG144" s="9">
        <f t="shared" ca="1" si="111"/>
        <v>1.1808784924747726</v>
      </c>
      <c r="AH144" s="9">
        <f t="shared" ca="1" si="111"/>
        <v>1.4197454649697898</v>
      </c>
      <c r="AI144" s="9">
        <f t="shared" ca="1" si="111"/>
        <v>0.90775256875886678</v>
      </c>
      <c r="AJ144" s="9">
        <f t="shared" ca="1" si="111"/>
        <v>0.76266578521536343</v>
      </c>
      <c r="AK144" s="9">
        <f t="shared" ca="1" si="111"/>
        <v>1.231176085833974</v>
      </c>
      <c r="AL144" s="9">
        <f t="shared" ca="1" si="111"/>
        <v>1.9737834297216204</v>
      </c>
      <c r="AM144" s="9">
        <f t="shared" ca="1" si="111"/>
        <v>1.3154612458901669</v>
      </c>
      <c r="AN144" s="9">
        <f ca="1">AVERAGE(OFFSET($A144,0,Fixtures!$D$6,1,3))</f>
        <v>1.3472996735096441</v>
      </c>
      <c r="AO144" s="9">
        <f ca="1">AVERAGE(OFFSET($A144,0,Fixtures!$D$6,1,6))</f>
        <v>1.2583792577887269</v>
      </c>
      <c r="AP144" s="9">
        <f ca="1">AVERAGE(OFFSET($A144,0,Fixtures!$D$6,1,9))</f>
        <v>1.2797667608337022</v>
      </c>
      <c r="AQ144" s="9">
        <f ca="1">AVERAGE(OFFSET($A144,0,Fixtures!$D$6,1,12))</f>
        <v>1.2865867520576548</v>
      </c>
      <c r="AR144" s="9">
        <f ca="1">IF(OR(Fixtures!$D$6&lt;=0,Fixtures!$D$6&gt;39),AVERAGE(A144:AM144),AVERAGE(OFFSET($A144,0,Fixtures!$D$6,1,39-Fixtures!$D$6)))</f>
        <v>1.2833362093393486</v>
      </c>
    </row>
  </sheetData>
  <conditionalFormatting sqref="AP15:AQ24">
    <cfRule type="cellIs" dxfId="21" priority="27" operator="between">
      <formula>1.15</formula>
      <formula>1.2</formula>
    </cfRule>
    <cfRule type="cellIs" dxfId="20" priority="28" operator="lessThanOrEqual">
      <formula>1.15</formula>
    </cfRule>
  </conditionalFormatting>
  <conditionalFormatting sqref="AP27:AQ36">
    <cfRule type="cellIs" dxfId="19" priority="19" operator="between">
      <formula>1.15</formula>
      <formula>1.2</formula>
    </cfRule>
    <cfRule type="cellIs" dxfId="18" priority="20" operator="lessThanOrEqual">
      <formula>1.15</formula>
    </cfRule>
  </conditionalFormatting>
  <conditionalFormatting sqref="AP39:AQ48">
    <cfRule type="cellIs" dxfId="17" priority="17" operator="between">
      <formula>1.15</formula>
      <formula>1.2</formula>
    </cfRule>
    <cfRule type="cellIs" dxfId="16" priority="18" operator="lessThanOrEqual">
      <formula>1.15</formula>
    </cfRule>
  </conditionalFormatting>
  <conditionalFormatting sqref="AP51:AQ60">
    <cfRule type="cellIs" dxfId="15" priority="15" operator="between">
      <formula>1.15</formula>
      <formula>1.2</formula>
    </cfRule>
    <cfRule type="cellIs" dxfId="14" priority="16" operator="lessThanOrEqual">
      <formula>1.15</formula>
    </cfRule>
  </conditionalFormatting>
  <conditionalFormatting sqref="AP63:AQ72">
    <cfRule type="cellIs" dxfId="13" priority="13" operator="between">
      <formula>1.15</formula>
      <formula>1.2</formula>
    </cfRule>
    <cfRule type="cellIs" dxfId="12" priority="14" operator="lessThanOrEqual">
      <formula>1.15</formula>
    </cfRule>
  </conditionalFormatting>
  <conditionalFormatting sqref="AP75:AQ84">
    <cfRule type="cellIs" dxfId="11" priority="11" operator="between">
      <formula>1.15</formula>
      <formula>1.2</formula>
    </cfRule>
    <cfRule type="cellIs" dxfId="10" priority="12" operator="lessThanOrEqual">
      <formula>1.15</formula>
    </cfRule>
  </conditionalFormatting>
  <conditionalFormatting sqref="AP87:AQ96">
    <cfRule type="cellIs" dxfId="9" priority="9" operator="between">
      <formula>1.15</formula>
      <formula>1.2</formula>
    </cfRule>
    <cfRule type="cellIs" dxfId="8" priority="10" operator="lessThanOrEqual">
      <formula>1.15</formula>
    </cfRule>
  </conditionalFormatting>
  <conditionalFormatting sqref="AP99:AQ108">
    <cfRule type="cellIs" dxfId="7" priority="7" operator="between">
      <formula>1.15</formula>
      <formula>1.2</formula>
    </cfRule>
    <cfRule type="cellIs" dxfId="6" priority="8" operator="lessThanOrEqual">
      <formula>1.15</formula>
    </cfRule>
  </conditionalFormatting>
  <conditionalFormatting sqref="AP111:AQ120">
    <cfRule type="cellIs" dxfId="5" priority="5" operator="between">
      <formula>1.15</formula>
      <formula>1.2</formula>
    </cfRule>
    <cfRule type="cellIs" dxfId="4" priority="6" operator="lessThanOrEqual">
      <formula>1.15</formula>
    </cfRule>
  </conditionalFormatting>
  <conditionalFormatting sqref="AP123:AQ132">
    <cfRule type="cellIs" dxfId="3" priority="3" operator="between">
      <formula>1.15</formula>
      <formula>1.2</formula>
    </cfRule>
    <cfRule type="cellIs" dxfId="2" priority="4" operator="lessThanOrEqual">
      <formula>1.15</formula>
    </cfRule>
  </conditionalFormatting>
  <conditionalFormatting sqref="AP135:AQ144">
    <cfRule type="cellIs" dxfId="1" priority="1" operator="between">
      <formula>1.15</formula>
      <formula>1.2</formula>
    </cfRule>
    <cfRule type="cellIs" dxfId="0" priority="2" operator="lessThanOrEqual">
      <formula>1.15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Formula Data</vt:lpstr>
      <vt:lpstr>xG</vt:lpstr>
      <vt:lpstr>Fixtures</vt:lpstr>
      <vt:lpstr>Team Ratings</vt:lpstr>
      <vt:lpstr>Proj GS</vt:lpstr>
      <vt:lpstr>Proj GC</vt:lpstr>
      <vt:lpstr>Schedule</vt:lpstr>
      <vt:lpstr>Def Rot - Rat</vt:lpstr>
      <vt:lpstr>Def Rot - GC</vt:lpstr>
      <vt:lpstr>DGW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</cp:lastModifiedBy>
  <dcterms:created xsi:type="dcterms:W3CDTF">2012-08-17T19:10:24Z</dcterms:created>
  <dcterms:modified xsi:type="dcterms:W3CDTF">2020-03-03T03:27:25Z</dcterms:modified>
</cp:coreProperties>
</file>