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1372B001-558B-49DD-94EC-B66E9EEAC66E}" xr6:coauthVersionLast="45" xr6:coauthVersionMax="45" xr10:uidLastSave="{00000000-0000-0000-0000-000000000000}"/>
  <bookViews>
    <workbookView xWindow="-108" yWindow="-108" windowWidth="23256" windowHeight="12576" tabRatio="889" activeTab="4" xr2:uid="{00000000-000D-0000-FFFF-FFFF00000000}"/>
  </bookViews>
  <sheets>
    <sheet name="Formula Data" sheetId="31" r:id="rId1"/>
    <sheet name="xG" sheetId="59" r:id="rId2"/>
    <sheet name="Fixtures" sheetId="33" r:id="rId3"/>
    <sheet name="Team Ratings" sheetId="34" r:id="rId4"/>
    <sheet name="Proj GS" sheetId="22" r:id="rId5"/>
    <sheet name="Proj GC" sheetId="14" r:id="rId6"/>
    <sheet name="Schedule" sheetId="44" r:id="rId7"/>
    <sheet name="Def Rot - Rat" sheetId="57" r:id="rId8"/>
    <sheet name="Def Rot - GC" sheetId="61" r:id="rId9"/>
    <sheet name="DGW Plan" sheetId="58" r:id="rId10"/>
  </sheets>
  <externalReferences>
    <externalReference r:id="rId11"/>
  </externalReferences>
  <definedNames>
    <definedName name="_xlnm._FilterDatabase" localSheetId="4" hidden="1">'Proj GS'!#REF!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" i="14" l="1"/>
  <c r="AC13" i="14"/>
  <c r="AC13" i="22"/>
  <c r="AC9" i="22"/>
  <c r="P5" i="58" l="1"/>
  <c r="I22" i="58" l="1"/>
  <c r="I19" i="58"/>
  <c r="I18" i="58"/>
  <c r="I16" i="58"/>
  <c r="I15" i="58"/>
  <c r="I14" i="58"/>
  <c r="I12" i="58"/>
  <c r="I11" i="58"/>
  <c r="I8" i="58"/>
  <c r="I7" i="58"/>
  <c r="I4" i="58"/>
  <c r="I3" i="58"/>
  <c r="Z5" i="22" l="1"/>
  <c r="B22" i="58" l="1"/>
  <c r="B21" i="58"/>
  <c r="B20" i="58"/>
  <c r="B19" i="58"/>
  <c r="B18" i="58"/>
  <c r="B17" i="58"/>
  <c r="B16" i="58"/>
  <c r="B15" i="58"/>
  <c r="B14" i="58"/>
  <c r="B13" i="58"/>
  <c r="B12" i="58"/>
  <c r="B11" i="58"/>
  <c r="B10" i="58"/>
  <c r="B9" i="58"/>
  <c r="B8" i="58"/>
  <c r="B7" i="58"/>
  <c r="B6" i="58"/>
  <c r="B5" i="58"/>
  <c r="B4" i="58"/>
  <c r="B3" i="58"/>
  <c r="AC3" i="58"/>
  <c r="AC4" i="58"/>
  <c r="AC5" i="58"/>
  <c r="AC6" i="58"/>
  <c r="AC7" i="58"/>
  <c r="AC8" i="58"/>
  <c r="AC9" i="58"/>
  <c r="AC10" i="58"/>
  <c r="AC11" i="58"/>
  <c r="AC12" i="58"/>
  <c r="AC13" i="58"/>
  <c r="AC14" i="58"/>
  <c r="AC15" i="58"/>
  <c r="AC16" i="58"/>
  <c r="AC17" i="58"/>
  <c r="AC18" i="58"/>
  <c r="AC19" i="58"/>
  <c r="AC20" i="58"/>
  <c r="AC21" i="58"/>
  <c r="AC22" i="58"/>
  <c r="AK22" i="58"/>
  <c r="AI22" i="58"/>
  <c r="AG22" i="58"/>
  <c r="AE22" i="58"/>
  <c r="Z22" i="58"/>
  <c r="X22" i="58"/>
  <c r="U22" i="58"/>
  <c r="R22" i="58"/>
  <c r="P22" i="58"/>
  <c r="AK21" i="58"/>
  <c r="AI21" i="58"/>
  <c r="AG21" i="58"/>
  <c r="AE21" i="58"/>
  <c r="Z21" i="58"/>
  <c r="X21" i="58"/>
  <c r="U21" i="58"/>
  <c r="R21" i="58"/>
  <c r="P21" i="58"/>
  <c r="AK20" i="58"/>
  <c r="AI20" i="58"/>
  <c r="AG20" i="58"/>
  <c r="AE20" i="58"/>
  <c r="Z20" i="58"/>
  <c r="X20" i="58"/>
  <c r="U20" i="58"/>
  <c r="R20" i="58"/>
  <c r="P20" i="58"/>
  <c r="AK19" i="58"/>
  <c r="AI19" i="58"/>
  <c r="AG19" i="58"/>
  <c r="AE19" i="58"/>
  <c r="Z19" i="58"/>
  <c r="X19" i="58"/>
  <c r="U19" i="58"/>
  <c r="R19" i="58"/>
  <c r="P19" i="58"/>
  <c r="AK18" i="58"/>
  <c r="AI18" i="58"/>
  <c r="AG18" i="58"/>
  <c r="AE18" i="58"/>
  <c r="Z18" i="58"/>
  <c r="X18" i="58"/>
  <c r="U18" i="58"/>
  <c r="R18" i="58"/>
  <c r="P18" i="58"/>
  <c r="AK17" i="58"/>
  <c r="AI17" i="58"/>
  <c r="AG17" i="58"/>
  <c r="AE17" i="58"/>
  <c r="Z17" i="58"/>
  <c r="X17" i="58"/>
  <c r="U17" i="58"/>
  <c r="R17" i="58"/>
  <c r="P17" i="58"/>
  <c r="AK16" i="58"/>
  <c r="AI16" i="58"/>
  <c r="AG16" i="58"/>
  <c r="AE16" i="58"/>
  <c r="Z16" i="58"/>
  <c r="X16" i="58"/>
  <c r="U16" i="58"/>
  <c r="R16" i="58"/>
  <c r="P16" i="58"/>
  <c r="AK15" i="58"/>
  <c r="AI15" i="58"/>
  <c r="AG15" i="58"/>
  <c r="AE15" i="58"/>
  <c r="Z15" i="58"/>
  <c r="X15" i="58"/>
  <c r="U15" i="58"/>
  <c r="R15" i="58"/>
  <c r="P15" i="58"/>
  <c r="AK14" i="58"/>
  <c r="AI14" i="58"/>
  <c r="AG14" i="58"/>
  <c r="AE14" i="58"/>
  <c r="Z14" i="58"/>
  <c r="X14" i="58"/>
  <c r="U14" i="58"/>
  <c r="R14" i="58"/>
  <c r="P14" i="58"/>
  <c r="AK13" i="58"/>
  <c r="AI13" i="58"/>
  <c r="AG13" i="58"/>
  <c r="AE13" i="58"/>
  <c r="Z13" i="58"/>
  <c r="X13" i="58"/>
  <c r="U13" i="58"/>
  <c r="R13" i="58"/>
  <c r="P13" i="58"/>
  <c r="AK12" i="58"/>
  <c r="AI12" i="58"/>
  <c r="AG12" i="58"/>
  <c r="AE12" i="58"/>
  <c r="Z12" i="58"/>
  <c r="X12" i="58"/>
  <c r="U12" i="58"/>
  <c r="R12" i="58"/>
  <c r="P12" i="58"/>
  <c r="AK11" i="58"/>
  <c r="AI11" i="58"/>
  <c r="AG11" i="58"/>
  <c r="AE11" i="58"/>
  <c r="Z11" i="58"/>
  <c r="X11" i="58"/>
  <c r="U11" i="58"/>
  <c r="R11" i="58"/>
  <c r="P11" i="58"/>
  <c r="AK10" i="58"/>
  <c r="AI10" i="58"/>
  <c r="AG10" i="58"/>
  <c r="AE10" i="58"/>
  <c r="Z10" i="58"/>
  <c r="X10" i="58"/>
  <c r="U10" i="58"/>
  <c r="R10" i="58"/>
  <c r="P10" i="58"/>
  <c r="AK9" i="58"/>
  <c r="AI9" i="58"/>
  <c r="AG9" i="58"/>
  <c r="AE9" i="58"/>
  <c r="Z9" i="58"/>
  <c r="X9" i="58"/>
  <c r="U9" i="58"/>
  <c r="R9" i="58"/>
  <c r="P9" i="58"/>
  <c r="AK8" i="58"/>
  <c r="AI8" i="58"/>
  <c r="AG8" i="58"/>
  <c r="AE8" i="58"/>
  <c r="Z8" i="58"/>
  <c r="X8" i="58"/>
  <c r="U8" i="58"/>
  <c r="R8" i="58"/>
  <c r="P8" i="58"/>
  <c r="AK7" i="58"/>
  <c r="AI7" i="58"/>
  <c r="AG7" i="58"/>
  <c r="AE7" i="58"/>
  <c r="Z7" i="58"/>
  <c r="X7" i="58"/>
  <c r="U7" i="58"/>
  <c r="R7" i="58"/>
  <c r="P7" i="58"/>
  <c r="AK6" i="58"/>
  <c r="AI6" i="58"/>
  <c r="AG6" i="58"/>
  <c r="AE6" i="58"/>
  <c r="Z6" i="58"/>
  <c r="X6" i="58"/>
  <c r="U6" i="58"/>
  <c r="R6" i="58"/>
  <c r="P6" i="58"/>
  <c r="AK5" i="58"/>
  <c r="AI5" i="58"/>
  <c r="AG5" i="58"/>
  <c r="AE5" i="58"/>
  <c r="Z5" i="58"/>
  <c r="X5" i="58"/>
  <c r="U5" i="58"/>
  <c r="R5" i="58"/>
  <c r="AK4" i="58"/>
  <c r="AI4" i="58"/>
  <c r="AG4" i="58"/>
  <c r="AE4" i="58"/>
  <c r="Z4" i="58"/>
  <c r="X4" i="58"/>
  <c r="U4" i="58"/>
  <c r="R4" i="58"/>
  <c r="P4" i="58"/>
  <c r="AK3" i="58"/>
  <c r="AI3" i="58"/>
  <c r="AG3" i="58"/>
  <c r="AE3" i="58"/>
  <c r="Z3" i="58"/>
  <c r="X3" i="58"/>
  <c r="U3" i="58"/>
  <c r="R3" i="58"/>
  <c r="P3" i="58"/>
  <c r="N22" i="58"/>
  <c r="K22" i="58"/>
  <c r="N21" i="58"/>
  <c r="K21" i="58"/>
  <c r="H21" i="58"/>
  <c r="N20" i="58"/>
  <c r="K20" i="58"/>
  <c r="H20" i="58"/>
  <c r="N19" i="58"/>
  <c r="K19" i="58"/>
  <c r="N18" i="58"/>
  <c r="K18" i="58"/>
  <c r="N17" i="58"/>
  <c r="K17" i="58"/>
  <c r="H17" i="58"/>
  <c r="N16" i="58"/>
  <c r="K16" i="58"/>
  <c r="N15" i="58"/>
  <c r="K15" i="58"/>
  <c r="N14" i="58"/>
  <c r="K14" i="58"/>
  <c r="N13" i="58"/>
  <c r="K13" i="58"/>
  <c r="H13" i="58"/>
  <c r="N12" i="58"/>
  <c r="K12" i="58"/>
  <c r="N11" i="58"/>
  <c r="K11" i="58"/>
  <c r="N10" i="58"/>
  <c r="K10" i="58"/>
  <c r="H10" i="58"/>
  <c r="N9" i="58"/>
  <c r="K9" i="58"/>
  <c r="H9" i="58"/>
  <c r="N8" i="58"/>
  <c r="K8" i="58"/>
  <c r="N7" i="58"/>
  <c r="K7" i="58"/>
  <c r="N6" i="58"/>
  <c r="K6" i="58"/>
  <c r="H6" i="58"/>
  <c r="N5" i="58"/>
  <c r="K5" i="58"/>
  <c r="H5" i="58"/>
  <c r="N4" i="58"/>
  <c r="K4" i="58"/>
  <c r="N3" i="58"/>
  <c r="K3" i="58"/>
  <c r="F22" i="58"/>
  <c r="F21" i="58"/>
  <c r="F20" i="58"/>
  <c r="F19" i="58"/>
  <c r="F18" i="58"/>
  <c r="F17" i="58"/>
  <c r="F16" i="58"/>
  <c r="F15" i="58"/>
  <c r="F14" i="58"/>
  <c r="F13" i="58"/>
  <c r="F12" i="58"/>
  <c r="F11" i="58"/>
  <c r="F10" i="58"/>
  <c r="F9" i="58"/>
  <c r="F8" i="58"/>
  <c r="F7" i="58"/>
  <c r="F6" i="58"/>
  <c r="F5" i="58"/>
  <c r="F4" i="58"/>
  <c r="F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A3" i="58"/>
  <c r="AC21" i="14" l="1"/>
  <c r="AC20" i="14"/>
  <c r="AC19" i="14"/>
  <c r="AC18" i="14"/>
  <c r="AC17" i="14"/>
  <c r="AC16" i="14"/>
  <c r="AC15" i="14"/>
  <c r="AC14" i="14"/>
  <c r="AC12" i="14"/>
  <c r="AC11" i="14"/>
  <c r="AC10" i="14"/>
  <c r="AC8" i="14"/>
  <c r="AC7" i="14"/>
  <c r="AC6" i="14"/>
  <c r="AC5" i="14"/>
  <c r="AC4" i="14"/>
  <c r="AC3" i="14"/>
  <c r="AC2" i="14"/>
  <c r="D43" i="59" l="1"/>
  <c r="D42" i="59"/>
  <c r="D41" i="59"/>
  <c r="D40" i="59"/>
  <c r="D39" i="59"/>
  <c r="D38" i="59"/>
  <c r="D37" i="59"/>
  <c r="D36" i="59"/>
  <c r="D35" i="59"/>
  <c r="D34" i="59"/>
  <c r="D33" i="59"/>
  <c r="D32" i="59"/>
  <c r="D31" i="59"/>
  <c r="D30" i="59"/>
  <c r="D29" i="59"/>
  <c r="D28" i="59"/>
  <c r="D27" i="59"/>
  <c r="D26" i="59"/>
  <c r="D25" i="59"/>
  <c r="D24" i="59"/>
  <c r="C43" i="59"/>
  <c r="C42" i="59"/>
  <c r="C41" i="59"/>
  <c r="C40" i="59"/>
  <c r="C39" i="59"/>
  <c r="C38" i="59"/>
  <c r="C37" i="59"/>
  <c r="C36" i="59"/>
  <c r="C35" i="59"/>
  <c r="C34" i="59"/>
  <c r="C33" i="59"/>
  <c r="C32" i="59"/>
  <c r="C31" i="59"/>
  <c r="C30" i="59"/>
  <c r="C29" i="59"/>
  <c r="C28" i="59"/>
  <c r="C27" i="59"/>
  <c r="C26" i="59"/>
  <c r="C25" i="59"/>
  <c r="C24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C21" i="59"/>
  <c r="C20" i="59"/>
  <c r="C19" i="59"/>
  <c r="C18" i="59"/>
  <c r="C17" i="59"/>
  <c r="C16" i="59"/>
  <c r="C15" i="59"/>
  <c r="C14" i="59"/>
  <c r="C13" i="59"/>
  <c r="C12" i="59"/>
  <c r="C11" i="59"/>
  <c r="C10" i="59"/>
  <c r="C9" i="59"/>
  <c r="C8" i="59"/>
  <c r="C7" i="59"/>
  <c r="C6" i="59"/>
  <c r="C5" i="59"/>
  <c r="C4" i="59"/>
  <c r="C3" i="59"/>
  <c r="C2" i="59"/>
  <c r="O21" i="31"/>
  <c r="O20" i="31"/>
  <c r="O19" i="31"/>
  <c r="O18" i="31"/>
  <c r="O17" i="31"/>
  <c r="O16" i="31"/>
  <c r="O15" i="31"/>
  <c r="O14" i="31"/>
  <c r="O13" i="31"/>
  <c r="O12" i="31"/>
  <c r="O11" i="31"/>
  <c r="O10" i="31"/>
  <c r="O9" i="31"/>
  <c r="O8" i="31"/>
  <c r="O7" i="31"/>
  <c r="O6" i="31"/>
  <c r="O5" i="31"/>
  <c r="O4" i="31"/>
  <c r="O3" i="31"/>
  <c r="O2" i="31"/>
  <c r="N21" i="31"/>
  <c r="N20" i="31"/>
  <c r="N19" i="31"/>
  <c r="N18" i="31"/>
  <c r="N17" i="31"/>
  <c r="N16" i="31"/>
  <c r="N15" i="31"/>
  <c r="N14" i="31"/>
  <c r="N13" i="31"/>
  <c r="N12" i="31"/>
  <c r="N11" i="31"/>
  <c r="N10" i="31"/>
  <c r="N9" i="31"/>
  <c r="N8" i="31"/>
  <c r="N7" i="31"/>
  <c r="N6" i="31"/>
  <c r="N5" i="31"/>
  <c r="N4" i="31"/>
  <c r="N3" i="31"/>
  <c r="N2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K4" i="31"/>
  <c r="K3" i="31"/>
  <c r="K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J4" i="31"/>
  <c r="J3" i="31"/>
  <c r="J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I3" i="31"/>
  <c r="I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F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G8" i="31" s="1"/>
  <c r="E7" i="31"/>
  <c r="E6" i="31"/>
  <c r="E5" i="31"/>
  <c r="E4" i="31"/>
  <c r="E3" i="31"/>
  <c r="E2" i="31"/>
  <c r="G2" i="31" s="1"/>
  <c r="Y9" i="31" l="1"/>
  <c r="Y17" i="31"/>
  <c r="V2" i="31"/>
  <c r="V6" i="31"/>
  <c r="V10" i="31"/>
  <c r="V14" i="31"/>
  <c r="V18" i="31"/>
  <c r="Y2" i="31"/>
  <c r="Y6" i="31"/>
  <c r="Y10" i="31"/>
  <c r="Y14" i="31"/>
  <c r="Y18" i="31"/>
  <c r="Y3" i="31"/>
  <c r="Y11" i="31"/>
  <c r="Y19" i="31"/>
  <c r="V3" i="31"/>
  <c r="V7" i="31"/>
  <c r="V11" i="31"/>
  <c r="V15" i="31"/>
  <c r="V19" i="31"/>
  <c r="Y7" i="31"/>
  <c r="Y15" i="31"/>
  <c r="Y4" i="31"/>
  <c r="Y8" i="31"/>
  <c r="Y12" i="31"/>
  <c r="Y16" i="31"/>
  <c r="Y20" i="31"/>
  <c r="V4" i="31"/>
  <c r="V8" i="31"/>
  <c r="V12" i="31"/>
  <c r="V16" i="31"/>
  <c r="V20" i="31"/>
  <c r="Y5" i="31"/>
  <c r="Y13" i="31"/>
  <c r="Y21" i="31"/>
  <c r="V5" i="31"/>
  <c r="V9" i="31"/>
  <c r="V13" i="31"/>
  <c r="V17" i="31"/>
  <c r="V21" i="31"/>
  <c r="I12" i="14"/>
  <c r="AB2" i="14" l="1"/>
  <c r="AD2" i="14"/>
  <c r="AE2" i="14"/>
  <c r="AF2" i="14"/>
  <c r="AG2" i="14"/>
  <c r="AH2" i="14"/>
  <c r="AI2" i="14"/>
  <c r="AJ2" i="14"/>
  <c r="AB3" i="14"/>
  <c r="AD3" i="14"/>
  <c r="AE3" i="14"/>
  <c r="AF3" i="14"/>
  <c r="AG3" i="14"/>
  <c r="AH3" i="14"/>
  <c r="AI3" i="14"/>
  <c r="AJ3" i="14"/>
  <c r="AB4" i="14"/>
  <c r="AD4" i="14"/>
  <c r="AE4" i="14"/>
  <c r="AF4" i="14"/>
  <c r="AG4" i="14"/>
  <c r="AH4" i="14"/>
  <c r="AI4" i="14"/>
  <c r="AJ4" i="14"/>
  <c r="AB5" i="14"/>
  <c r="AD5" i="14"/>
  <c r="AE5" i="14"/>
  <c r="AF5" i="14"/>
  <c r="AG5" i="14"/>
  <c r="AH5" i="14"/>
  <c r="AI5" i="14"/>
  <c r="AJ5" i="14"/>
  <c r="AB6" i="14"/>
  <c r="AD6" i="14"/>
  <c r="AE6" i="14"/>
  <c r="AF6" i="14"/>
  <c r="AG6" i="14"/>
  <c r="AH6" i="14"/>
  <c r="AI6" i="14"/>
  <c r="AJ6" i="14"/>
  <c r="AB7" i="14"/>
  <c r="AD7" i="14"/>
  <c r="AE7" i="14"/>
  <c r="AF7" i="14"/>
  <c r="AG7" i="14"/>
  <c r="AH7" i="14"/>
  <c r="AI7" i="14"/>
  <c r="AJ7" i="14"/>
  <c r="AB8" i="14"/>
  <c r="AD8" i="14"/>
  <c r="AE8" i="14"/>
  <c r="AF8" i="14"/>
  <c r="AG8" i="14"/>
  <c r="AH8" i="14"/>
  <c r="AI8" i="14"/>
  <c r="AJ8" i="14"/>
  <c r="AB9" i="14"/>
  <c r="AD9" i="14"/>
  <c r="AE9" i="14"/>
  <c r="AF9" i="14"/>
  <c r="AG9" i="14"/>
  <c r="AH9" i="14"/>
  <c r="AI9" i="14"/>
  <c r="AJ9" i="14"/>
  <c r="AB10" i="14"/>
  <c r="AD10" i="14"/>
  <c r="AE10" i="14"/>
  <c r="AF10" i="14"/>
  <c r="AG10" i="14"/>
  <c r="AH10" i="14"/>
  <c r="AI10" i="14"/>
  <c r="AJ10" i="14"/>
  <c r="AB11" i="14"/>
  <c r="AD11" i="14"/>
  <c r="AE11" i="14"/>
  <c r="AF11" i="14"/>
  <c r="AG11" i="14"/>
  <c r="AH11" i="14"/>
  <c r="AI11" i="14"/>
  <c r="AJ11" i="14"/>
  <c r="AB12" i="14"/>
  <c r="AD12" i="14"/>
  <c r="AE12" i="14"/>
  <c r="AF12" i="14"/>
  <c r="AG12" i="14"/>
  <c r="AH12" i="14"/>
  <c r="AI12" i="14"/>
  <c r="AJ12" i="14"/>
  <c r="AB13" i="14"/>
  <c r="AD13" i="14"/>
  <c r="AE13" i="14"/>
  <c r="AF13" i="14"/>
  <c r="AG13" i="14"/>
  <c r="AH13" i="14"/>
  <c r="AI13" i="14"/>
  <c r="AJ13" i="14"/>
  <c r="AB14" i="14"/>
  <c r="AD14" i="14"/>
  <c r="AE14" i="14"/>
  <c r="AF14" i="14"/>
  <c r="AG14" i="14"/>
  <c r="AH14" i="14"/>
  <c r="AI14" i="14"/>
  <c r="AJ14" i="14"/>
  <c r="AB15" i="14"/>
  <c r="AD15" i="14"/>
  <c r="AE15" i="14"/>
  <c r="AF15" i="14"/>
  <c r="AG15" i="14"/>
  <c r="AH15" i="14"/>
  <c r="AI15" i="14"/>
  <c r="AJ15" i="14"/>
  <c r="AB16" i="14"/>
  <c r="AD16" i="14"/>
  <c r="AE16" i="14"/>
  <c r="AF16" i="14"/>
  <c r="AG16" i="14"/>
  <c r="AH16" i="14"/>
  <c r="AI16" i="14"/>
  <c r="AJ16" i="14"/>
  <c r="AB17" i="14"/>
  <c r="AD17" i="14"/>
  <c r="AE17" i="14"/>
  <c r="AF17" i="14"/>
  <c r="AG17" i="14"/>
  <c r="AH17" i="14"/>
  <c r="AI17" i="14"/>
  <c r="AJ17" i="14"/>
  <c r="AB18" i="14"/>
  <c r="AD18" i="14"/>
  <c r="AE18" i="14"/>
  <c r="AF18" i="14"/>
  <c r="AG18" i="14"/>
  <c r="AH18" i="14"/>
  <c r="AI18" i="14"/>
  <c r="AJ18" i="14"/>
  <c r="AB19" i="14"/>
  <c r="AD19" i="14"/>
  <c r="AE19" i="14"/>
  <c r="AF19" i="14"/>
  <c r="AG19" i="14"/>
  <c r="AH19" i="14"/>
  <c r="AI19" i="14"/>
  <c r="AJ19" i="14"/>
  <c r="AB20" i="14"/>
  <c r="AD20" i="14"/>
  <c r="AE20" i="14"/>
  <c r="AF20" i="14"/>
  <c r="AG20" i="14"/>
  <c r="AH20" i="14"/>
  <c r="AI20" i="14"/>
  <c r="AJ20" i="14"/>
  <c r="AB21" i="14"/>
  <c r="AD21" i="14"/>
  <c r="AE21" i="14"/>
  <c r="AF21" i="14"/>
  <c r="AG21" i="14"/>
  <c r="AH21" i="14"/>
  <c r="AI21" i="14"/>
  <c r="AJ21" i="14"/>
  <c r="Z2" i="14" l="1"/>
  <c r="AA2" i="14"/>
  <c r="Z3" i="14"/>
  <c r="AA3" i="14"/>
  <c r="Z4" i="14"/>
  <c r="AA4" i="14"/>
  <c r="Z5" i="14"/>
  <c r="AA5" i="14"/>
  <c r="Z6" i="14"/>
  <c r="AA6" i="14"/>
  <c r="Z7" i="14"/>
  <c r="AA7" i="14"/>
  <c r="Z8" i="14"/>
  <c r="AA8" i="14"/>
  <c r="Z9" i="14"/>
  <c r="AA9" i="14"/>
  <c r="Z10" i="14"/>
  <c r="AA10" i="14"/>
  <c r="Z11" i="14"/>
  <c r="AA11" i="14"/>
  <c r="Z12" i="14"/>
  <c r="AA12" i="14"/>
  <c r="Z13" i="14"/>
  <c r="AA13" i="14"/>
  <c r="Z14" i="14"/>
  <c r="AA14" i="14"/>
  <c r="Z15" i="14"/>
  <c r="AA15" i="14"/>
  <c r="Z16" i="14"/>
  <c r="AA16" i="14"/>
  <c r="Z17" i="14"/>
  <c r="AA17" i="14"/>
  <c r="Z18" i="14"/>
  <c r="AA18" i="14"/>
  <c r="Z19" i="14"/>
  <c r="AA19" i="14"/>
  <c r="Z20" i="14"/>
  <c r="AA20" i="14"/>
  <c r="Z21" i="14"/>
  <c r="AA21" i="14"/>
  <c r="AR67" i="14" l="1"/>
  <c r="AQ67" i="14"/>
  <c r="AP67" i="14"/>
  <c r="A42" i="14"/>
  <c r="A64" i="14" s="1"/>
  <c r="AI64" i="14" s="1"/>
  <c r="AV41" i="14"/>
  <c r="AT41" i="14"/>
  <c r="AV40" i="14"/>
  <c r="AT40" i="14"/>
  <c r="AV39" i="14"/>
  <c r="AT39" i="14"/>
  <c r="AV38" i="14"/>
  <c r="AT38" i="14"/>
  <c r="AV37" i="14"/>
  <c r="AT37" i="14"/>
  <c r="AV36" i="14"/>
  <c r="AT36" i="14"/>
  <c r="AV35" i="14"/>
  <c r="AT35" i="14"/>
  <c r="AV34" i="14"/>
  <c r="AT34" i="14"/>
  <c r="AV33" i="14"/>
  <c r="AT33" i="14"/>
  <c r="AV32" i="14"/>
  <c r="AT32" i="14"/>
  <c r="AV31" i="14"/>
  <c r="AT31" i="14"/>
  <c r="AV30" i="14"/>
  <c r="AT30" i="14"/>
  <c r="AV29" i="14"/>
  <c r="AT29" i="14"/>
  <c r="AV28" i="14"/>
  <c r="AT28" i="14"/>
  <c r="AV27" i="14"/>
  <c r="AT27" i="14"/>
  <c r="AV26" i="14"/>
  <c r="AT26" i="14"/>
  <c r="AV25" i="14"/>
  <c r="AT25" i="14"/>
  <c r="AV24" i="14"/>
  <c r="AT24" i="14"/>
  <c r="AV23" i="14"/>
  <c r="AT23" i="14"/>
  <c r="AR23" i="14"/>
  <c r="AQ23" i="14"/>
  <c r="AP23" i="14"/>
  <c r="AV22" i="14"/>
  <c r="AT22" i="14"/>
  <c r="AV21" i="14"/>
  <c r="AT21" i="14"/>
  <c r="AM21" i="14"/>
  <c r="AL21" i="14"/>
  <c r="AK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AV20" i="14"/>
  <c r="AT20" i="14"/>
  <c r="AM20" i="14"/>
  <c r="AL20" i="14"/>
  <c r="AK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20" i="14"/>
  <c r="AO42" i="14" s="1"/>
  <c r="AV19" i="14"/>
  <c r="AT19" i="14"/>
  <c r="AM19" i="14"/>
  <c r="AL19" i="14"/>
  <c r="AK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19" i="14"/>
  <c r="AO41" i="14" s="1"/>
  <c r="AV18" i="14"/>
  <c r="AT18" i="14"/>
  <c r="AM18" i="14"/>
  <c r="AL18" i="14"/>
  <c r="AK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18" i="14"/>
  <c r="AO40" i="14" s="1"/>
  <c r="AV17" i="14"/>
  <c r="AT17" i="14"/>
  <c r="AM17" i="14"/>
  <c r="AL17" i="14"/>
  <c r="AK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17" i="14"/>
  <c r="AO39" i="14" s="1"/>
  <c r="AV16" i="14"/>
  <c r="AT16" i="14"/>
  <c r="AM16" i="14"/>
  <c r="AL16" i="14"/>
  <c r="AK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16" i="14"/>
  <c r="AO38" i="14" s="1"/>
  <c r="AV15" i="14"/>
  <c r="AT15" i="14"/>
  <c r="AM15" i="14"/>
  <c r="AL15" i="14"/>
  <c r="AK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AO37" i="14" s="1"/>
  <c r="AV14" i="14"/>
  <c r="AT14" i="14"/>
  <c r="AM14" i="14"/>
  <c r="AL14" i="14"/>
  <c r="AK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14" i="14"/>
  <c r="AO36" i="14" s="1"/>
  <c r="AV13" i="14"/>
  <c r="AT13" i="14"/>
  <c r="AM13" i="14"/>
  <c r="AL13" i="14"/>
  <c r="AK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AO35" i="14" s="1"/>
  <c r="AV12" i="14"/>
  <c r="AT12" i="14"/>
  <c r="AM12" i="14"/>
  <c r="AL12" i="14"/>
  <c r="AK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AO34" i="14" s="1"/>
  <c r="AV11" i="14"/>
  <c r="AT11" i="14"/>
  <c r="AM11" i="14"/>
  <c r="AL11" i="14"/>
  <c r="AK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AO33" i="14" s="1"/>
  <c r="AV10" i="14"/>
  <c r="AT10" i="14"/>
  <c r="AM10" i="14"/>
  <c r="AL10" i="14"/>
  <c r="AK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10" i="14"/>
  <c r="AO32" i="14" s="1"/>
  <c r="AV9" i="14"/>
  <c r="AT9" i="14"/>
  <c r="AM9" i="14"/>
  <c r="AL9" i="14"/>
  <c r="AK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9" i="14"/>
  <c r="AO31" i="14" s="1"/>
  <c r="AV8" i="14"/>
  <c r="AT8" i="14"/>
  <c r="AM8" i="14"/>
  <c r="AL8" i="14"/>
  <c r="AK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8" i="14"/>
  <c r="AO30" i="14" s="1"/>
  <c r="AV7" i="14"/>
  <c r="AT7" i="14"/>
  <c r="AM7" i="14"/>
  <c r="AL7" i="14"/>
  <c r="AK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AO29" i="14" s="1"/>
  <c r="AV6" i="14"/>
  <c r="AT6" i="14"/>
  <c r="AM6" i="14"/>
  <c r="AL6" i="14"/>
  <c r="AK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AO28" i="14" s="1"/>
  <c r="AV5" i="14"/>
  <c r="AT5" i="14"/>
  <c r="AM5" i="14"/>
  <c r="AL5" i="14"/>
  <c r="AK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5" i="14"/>
  <c r="AO27" i="14" s="1"/>
  <c r="AV4" i="14"/>
  <c r="AT4" i="14"/>
  <c r="AM4" i="14"/>
  <c r="AL4" i="14"/>
  <c r="AK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4" i="14"/>
  <c r="AO26" i="14" s="1"/>
  <c r="AV3" i="14"/>
  <c r="AT3" i="14"/>
  <c r="AM3" i="14"/>
  <c r="AL3" i="14"/>
  <c r="AK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3" i="14"/>
  <c r="AO25" i="14" s="1"/>
  <c r="AV2" i="14"/>
  <c r="AT2" i="14"/>
  <c r="AM2" i="14"/>
  <c r="AL2" i="14"/>
  <c r="AK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2" i="14"/>
  <c r="AO24" i="14" s="1"/>
  <c r="AR67" i="22"/>
  <c r="AQ67" i="22"/>
  <c r="AP67" i="22"/>
  <c r="AV41" i="22"/>
  <c r="AT41" i="22"/>
  <c r="AV40" i="22"/>
  <c r="AT40" i="22"/>
  <c r="AV39" i="22"/>
  <c r="AT39" i="22"/>
  <c r="AV38" i="22"/>
  <c r="AT38" i="22"/>
  <c r="AV37" i="22"/>
  <c r="AT37" i="22"/>
  <c r="AV36" i="22"/>
  <c r="AT36" i="22"/>
  <c r="AV35" i="22"/>
  <c r="AT35" i="22"/>
  <c r="AV34" i="22"/>
  <c r="AT34" i="22"/>
  <c r="AV33" i="22"/>
  <c r="AT33" i="22"/>
  <c r="AV32" i="22"/>
  <c r="AT32" i="22"/>
  <c r="AV31" i="22"/>
  <c r="AT31" i="22"/>
  <c r="AV30" i="22"/>
  <c r="AT30" i="22"/>
  <c r="AV29" i="22"/>
  <c r="AT29" i="22"/>
  <c r="AV28" i="22"/>
  <c r="AT28" i="22"/>
  <c r="AV27" i="22"/>
  <c r="AT27" i="22"/>
  <c r="AV26" i="22"/>
  <c r="AT26" i="22"/>
  <c r="AV25" i="22"/>
  <c r="AT25" i="22"/>
  <c r="AV24" i="22"/>
  <c r="AT24" i="22"/>
  <c r="AV23" i="22"/>
  <c r="AT23" i="22"/>
  <c r="AR23" i="22"/>
  <c r="AQ23" i="22"/>
  <c r="AP23" i="22"/>
  <c r="AV22" i="22"/>
  <c r="AT22" i="22"/>
  <c r="AV21" i="22"/>
  <c r="AT21" i="22"/>
  <c r="AM21" i="22"/>
  <c r="AL21" i="22"/>
  <c r="AK21" i="22"/>
  <c r="AJ21" i="22"/>
  <c r="AI21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21" i="22"/>
  <c r="A43" i="22" s="1"/>
  <c r="A65" i="22" s="1"/>
  <c r="I65" i="22" s="1"/>
  <c r="AV20" i="22"/>
  <c r="AT20" i="22"/>
  <c r="AM20" i="22"/>
  <c r="AL20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20" i="22"/>
  <c r="AV19" i="22"/>
  <c r="AT19" i="22"/>
  <c r="AM19" i="22"/>
  <c r="AL19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19" i="22"/>
  <c r="AO41" i="22" s="1"/>
  <c r="AV18" i="22"/>
  <c r="AT18" i="22"/>
  <c r="AM18" i="22"/>
  <c r="AL18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18" i="22"/>
  <c r="AO40" i="22" s="1"/>
  <c r="AV17" i="22"/>
  <c r="AT17" i="22"/>
  <c r="AM17" i="22"/>
  <c r="AL17" i="22"/>
  <c r="AK17" i="22"/>
  <c r="AJ17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17" i="22"/>
  <c r="AO39" i="22" s="1"/>
  <c r="AV16" i="22"/>
  <c r="AT16" i="22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16" i="22"/>
  <c r="AV15" i="22"/>
  <c r="AT15" i="22"/>
  <c r="AM15" i="22"/>
  <c r="AL15" i="22"/>
  <c r="AK15" i="22"/>
  <c r="AJ15" i="22"/>
  <c r="AI15" i="22"/>
  <c r="AH15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A15" i="22"/>
  <c r="AO37" i="22" s="1"/>
  <c r="AV14" i="22"/>
  <c r="AT14" i="22"/>
  <c r="AM14" i="22"/>
  <c r="AL14" i="22"/>
  <c r="AK14" i="22"/>
  <c r="AJ14" i="22"/>
  <c r="AI14" i="22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A14" i="22"/>
  <c r="AO36" i="22" s="1"/>
  <c r="AV13" i="22"/>
  <c r="AT13" i="22"/>
  <c r="AM13" i="22"/>
  <c r="AL13" i="22"/>
  <c r="AK13" i="22"/>
  <c r="AJ13" i="22"/>
  <c r="AI13" i="22"/>
  <c r="AH13" i="22"/>
  <c r="AG13" i="22"/>
  <c r="AF13" i="22"/>
  <c r="AE13" i="22"/>
  <c r="AD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A13" i="22"/>
  <c r="AV12" i="22"/>
  <c r="AT12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A12" i="22"/>
  <c r="AV11" i="22"/>
  <c r="AT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11" i="22"/>
  <c r="AV10" i="22"/>
  <c r="AT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A10" i="22"/>
  <c r="AV9" i="22"/>
  <c r="AT9" i="22"/>
  <c r="AM9" i="22"/>
  <c r="AL9" i="22"/>
  <c r="AK9" i="22"/>
  <c r="AJ9" i="22"/>
  <c r="AI9" i="22"/>
  <c r="AH9" i="22"/>
  <c r="AG9" i="22"/>
  <c r="AF9" i="22"/>
  <c r="AE9" i="22"/>
  <c r="AD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A9" i="22"/>
  <c r="AV8" i="22"/>
  <c r="AT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8" i="22"/>
  <c r="AV7" i="22"/>
  <c r="AT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A7" i="22"/>
  <c r="AV6" i="22"/>
  <c r="AT6" i="22"/>
  <c r="AM6" i="22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A6" i="22"/>
  <c r="AV5" i="22"/>
  <c r="AT5" i="22"/>
  <c r="AM5" i="22"/>
  <c r="AL5" i="22"/>
  <c r="AK5" i="22"/>
  <c r="AJ5" i="22"/>
  <c r="AI5" i="22"/>
  <c r="AH5" i="22"/>
  <c r="AG5" i="22"/>
  <c r="AF5" i="22"/>
  <c r="AE5" i="22"/>
  <c r="AD5" i="22"/>
  <c r="AC5" i="22"/>
  <c r="AB5" i="22"/>
  <c r="AA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A5" i="22"/>
  <c r="AV4" i="22"/>
  <c r="AT4" i="22"/>
  <c r="AM4" i="22"/>
  <c r="AL4" i="22"/>
  <c r="AK4" i="22"/>
  <c r="AJ4" i="22"/>
  <c r="AI4" i="22"/>
  <c r="AH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A4" i="22"/>
  <c r="AV3" i="22"/>
  <c r="AT3" i="22"/>
  <c r="AM3" i="22"/>
  <c r="AL3" i="22"/>
  <c r="AK3" i="22"/>
  <c r="AJ3" i="22"/>
  <c r="AI3" i="22"/>
  <c r="AH3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A3" i="22"/>
  <c r="AV2" i="22"/>
  <c r="AT2" i="22"/>
  <c r="AM2" i="22"/>
  <c r="AL2" i="22"/>
  <c r="AK2" i="22"/>
  <c r="AJ2" i="22"/>
  <c r="AI2" i="22"/>
  <c r="AH2" i="22"/>
  <c r="AG2" i="22"/>
  <c r="AF2" i="22"/>
  <c r="AE2" i="22"/>
  <c r="AD2" i="22"/>
  <c r="AC2" i="22"/>
  <c r="AB2" i="22"/>
  <c r="AA2" i="22"/>
  <c r="Z2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A2" i="22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2" i="34"/>
  <c r="AV68" i="33"/>
  <c r="AU68" i="33"/>
  <c r="AT68" i="33"/>
  <c r="AS68" i="33"/>
  <c r="AR68" i="33"/>
  <c r="AQ68" i="33"/>
  <c r="AP68" i="33"/>
  <c r="AO68" i="33"/>
  <c r="AN68" i="33"/>
  <c r="AM68" i="33"/>
  <c r="AL68" i="33"/>
  <c r="AK68" i="33"/>
  <c r="AJ68" i="33"/>
  <c r="AI68" i="33"/>
  <c r="AH68" i="33"/>
  <c r="AG68" i="33"/>
  <c r="AF68" i="33"/>
  <c r="AE68" i="33"/>
  <c r="AD68" i="33"/>
  <c r="AC68" i="33"/>
  <c r="AB68" i="33"/>
  <c r="AA68" i="33"/>
  <c r="Z68" i="33"/>
  <c r="Y68" i="33"/>
  <c r="X68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AV67" i="33"/>
  <c r="AU67" i="33"/>
  <c r="AT67" i="33"/>
  <c r="AS67" i="33"/>
  <c r="AR67" i="33"/>
  <c r="AQ67" i="33"/>
  <c r="AP67" i="33"/>
  <c r="AO67" i="33"/>
  <c r="AN67" i="33"/>
  <c r="AM67" i="33"/>
  <c r="AL67" i="33"/>
  <c r="AK67" i="33"/>
  <c r="AJ67" i="33"/>
  <c r="AI67" i="33"/>
  <c r="AH67" i="33"/>
  <c r="AG67" i="33"/>
  <c r="AF67" i="33"/>
  <c r="AE67" i="33"/>
  <c r="AD67" i="33"/>
  <c r="AC67" i="33"/>
  <c r="AB67" i="33"/>
  <c r="AA67" i="33"/>
  <c r="Z67" i="33"/>
  <c r="Y67" i="33"/>
  <c r="X67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J67" i="33"/>
  <c r="AV66" i="33"/>
  <c r="AU66" i="33"/>
  <c r="AT66" i="33"/>
  <c r="AS66" i="33"/>
  <c r="AR66" i="33"/>
  <c r="AQ66" i="33"/>
  <c r="AP66" i="33"/>
  <c r="AO66" i="33"/>
  <c r="AN66" i="33"/>
  <c r="AM66" i="33"/>
  <c r="AL66" i="33"/>
  <c r="AK66" i="33"/>
  <c r="AJ66" i="33"/>
  <c r="AI66" i="33"/>
  <c r="AH66" i="33"/>
  <c r="AG66" i="33"/>
  <c r="AF66" i="33"/>
  <c r="AE66" i="33"/>
  <c r="AD66" i="33"/>
  <c r="AC66" i="33"/>
  <c r="AB66" i="33"/>
  <c r="AA66" i="33"/>
  <c r="Z66" i="33"/>
  <c r="Y66" i="33"/>
  <c r="X66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AV65" i="33"/>
  <c r="AU65" i="33"/>
  <c r="AT65" i="33"/>
  <c r="AS65" i="33"/>
  <c r="AR65" i="33"/>
  <c r="AQ65" i="33"/>
  <c r="AP65" i="33"/>
  <c r="AO65" i="33"/>
  <c r="AN65" i="33"/>
  <c r="AM65" i="33"/>
  <c r="AL65" i="33"/>
  <c r="AK65" i="33"/>
  <c r="AJ65" i="33"/>
  <c r="AI65" i="33"/>
  <c r="AH65" i="33"/>
  <c r="AG65" i="33"/>
  <c r="AF65" i="33"/>
  <c r="AE65" i="33"/>
  <c r="AD65" i="33"/>
  <c r="AC65" i="33"/>
  <c r="AB65" i="33"/>
  <c r="AA65" i="33"/>
  <c r="Z65" i="33"/>
  <c r="Y65" i="33"/>
  <c r="X65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J65" i="33"/>
  <c r="AV64" i="33"/>
  <c r="AU64" i="33"/>
  <c r="AT64" i="33"/>
  <c r="AS64" i="33"/>
  <c r="AR64" i="33"/>
  <c r="AQ64" i="33"/>
  <c r="AP64" i="33"/>
  <c r="AO64" i="33"/>
  <c r="AN64" i="33"/>
  <c r="AM64" i="33"/>
  <c r="AL64" i="33"/>
  <c r="AK64" i="33"/>
  <c r="AJ64" i="33"/>
  <c r="AI64" i="33"/>
  <c r="AH64" i="33"/>
  <c r="AG64" i="33"/>
  <c r="AF64" i="33"/>
  <c r="AE64" i="33"/>
  <c r="AD64" i="33"/>
  <c r="AC64" i="33"/>
  <c r="AB64" i="33"/>
  <c r="AA64" i="33"/>
  <c r="Z64" i="33"/>
  <c r="Y64" i="33"/>
  <c r="X64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J64" i="33"/>
  <c r="AV63" i="33"/>
  <c r="AU63" i="33"/>
  <c r="AT63" i="33"/>
  <c r="AS63" i="33"/>
  <c r="AR63" i="33"/>
  <c r="AQ63" i="33"/>
  <c r="AP63" i="33"/>
  <c r="AO63" i="33"/>
  <c r="AN63" i="33"/>
  <c r="AM63" i="33"/>
  <c r="AL63" i="33"/>
  <c r="AK63" i="33"/>
  <c r="AJ63" i="33"/>
  <c r="AI63" i="33"/>
  <c r="AH63" i="33"/>
  <c r="AG63" i="33"/>
  <c r="AF63" i="33"/>
  <c r="AE63" i="33"/>
  <c r="AD63" i="33"/>
  <c r="AC63" i="33"/>
  <c r="AB63" i="33"/>
  <c r="AA63" i="33"/>
  <c r="Z63" i="33"/>
  <c r="Y63" i="33"/>
  <c r="X63" i="33"/>
  <c r="W63" i="33"/>
  <c r="V63" i="33"/>
  <c r="U63" i="33"/>
  <c r="T63" i="33"/>
  <c r="S63" i="33"/>
  <c r="R63" i="33"/>
  <c r="Q63" i="33"/>
  <c r="P63" i="33"/>
  <c r="O63" i="33"/>
  <c r="N63" i="33"/>
  <c r="M63" i="33"/>
  <c r="L63" i="33"/>
  <c r="K63" i="33"/>
  <c r="J63" i="33"/>
  <c r="AV62" i="33"/>
  <c r="AU62" i="33"/>
  <c r="AT62" i="33"/>
  <c r="AS62" i="33"/>
  <c r="AR62" i="33"/>
  <c r="AQ62" i="33"/>
  <c r="AP62" i="33"/>
  <c r="AO62" i="33"/>
  <c r="AN62" i="33"/>
  <c r="AM62" i="33"/>
  <c r="AL62" i="33"/>
  <c r="AK62" i="33"/>
  <c r="AJ62" i="33"/>
  <c r="AI62" i="33"/>
  <c r="AH62" i="33"/>
  <c r="AG62" i="33"/>
  <c r="AF62" i="33"/>
  <c r="AE62" i="33"/>
  <c r="AD62" i="33"/>
  <c r="AC62" i="33"/>
  <c r="AB62" i="33"/>
  <c r="AA62" i="33"/>
  <c r="Z62" i="33"/>
  <c r="Y62" i="33"/>
  <c r="X62" i="33"/>
  <c r="W62" i="33"/>
  <c r="V62" i="33"/>
  <c r="U62" i="33"/>
  <c r="T62" i="33"/>
  <c r="S62" i="33"/>
  <c r="R62" i="33"/>
  <c r="Q62" i="33"/>
  <c r="P62" i="33"/>
  <c r="O62" i="33"/>
  <c r="N62" i="33"/>
  <c r="M62" i="33"/>
  <c r="L62" i="33"/>
  <c r="K62" i="33"/>
  <c r="J62" i="33"/>
  <c r="AV61" i="33"/>
  <c r="AU61" i="33"/>
  <c r="AT61" i="33"/>
  <c r="AS61" i="33"/>
  <c r="AR61" i="33"/>
  <c r="AQ61" i="33"/>
  <c r="AP61" i="33"/>
  <c r="AO61" i="33"/>
  <c r="AN61" i="33"/>
  <c r="AM61" i="33"/>
  <c r="AL61" i="33"/>
  <c r="AK61" i="33"/>
  <c r="AJ61" i="33"/>
  <c r="AI61" i="33"/>
  <c r="AH61" i="33"/>
  <c r="AG61" i="33"/>
  <c r="AF61" i="33"/>
  <c r="AE61" i="33"/>
  <c r="AD61" i="33"/>
  <c r="AC61" i="33"/>
  <c r="AB61" i="33"/>
  <c r="AA61" i="33"/>
  <c r="Z61" i="33"/>
  <c r="Y61" i="33"/>
  <c r="X61" i="33"/>
  <c r="W61" i="33"/>
  <c r="V61" i="33"/>
  <c r="U61" i="33"/>
  <c r="T61" i="33"/>
  <c r="S61" i="33"/>
  <c r="R61" i="33"/>
  <c r="Q61" i="33"/>
  <c r="P61" i="33"/>
  <c r="O61" i="33"/>
  <c r="N61" i="33"/>
  <c r="M61" i="33"/>
  <c r="L61" i="33"/>
  <c r="K61" i="33"/>
  <c r="J61" i="33"/>
  <c r="AV60" i="33"/>
  <c r="AU60" i="33"/>
  <c r="AT60" i="33"/>
  <c r="AS60" i="33"/>
  <c r="AR60" i="33"/>
  <c r="AQ60" i="33"/>
  <c r="AP60" i="33"/>
  <c r="AO60" i="33"/>
  <c r="AN60" i="33"/>
  <c r="AM60" i="33"/>
  <c r="AL60" i="33"/>
  <c r="AK60" i="33"/>
  <c r="AJ60" i="33"/>
  <c r="AI60" i="33"/>
  <c r="AH60" i="33"/>
  <c r="AG60" i="33"/>
  <c r="AF60" i="33"/>
  <c r="AE60" i="33"/>
  <c r="AD60" i="33"/>
  <c r="AC60" i="33"/>
  <c r="AB60" i="33"/>
  <c r="AA60" i="33"/>
  <c r="Z60" i="33"/>
  <c r="Y60" i="33"/>
  <c r="X60" i="33"/>
  <c r="W60" i="33"/>
  <c r="V60" i="33"/>
  <c r="U60" i="33"/>
  <c r="T60" i="33"/>
  <c r="S60" i="33"/>
  <c r="R60" i="33"/>
  <c r="Q60" i="33"/>
  <c r="P60" i="33"/>
  <c r="O60" i="33"/>
  <c r="N60" i="33"/>
  <c r="M60" i="33"/>
  <c r="L60" i="33"/>
  <c r="K60" i="33"/>
  <c r="J60" i="33"/>
  <c r="AV59" i="33"/>
  <c r="AU59" i="33"/>
  <c r="AT59" i="33"/>
  <c r="AS59" i="33"/>
  <c r="AR59" i="33"/>
  <c r="AQ59" i="33"/>
  <c r="AP59" i="33"/>
  <c r="AO59" i="33"/>
  <c r="AN59" i="33"/>
  <c r="AM59" i="33"/>
  <c r="AL59" i="33"/>
  <c r="AK59" i="33"/>
  <c r="AJ59" i="33"/>
  <c r="AI59" i="33"/>
  <c r="AH59" i="33"/>
  <c r="AG59" i="33"/>
  <c r="AF59" i="33"/>
  <c r="AE59" i="33"/>
  <c r="AD59" i="33"/>
  <c r="AC59" i="33"/>
  <c r="AB59" i="33"/>
  <c r="AA59" i="33"/>
  <c r="Z59" i="33"/>
  <c r="Y59" i="33"/>
  <c r="X59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AV58" i="33"/>
  <c r="AU58" i="33"/>
  <c r="AT58" i="33"/>
  <c r="AS58" i="33"/>
  <c r="AR58" i="33"/>
  <c r="AQ58" i="33"/>
  <c r="AP58" i="33"/>
  <c r="AO58" i="33"/>
  <c r="AN58" i="33"/>
  <c r="AM58" i="33"/>
  <c r="AL58" i="33"/>
  <c r="AK58" i="33"/>
  <c r="AJ58" i="33"/>
  <c r="AI58" i="33"/>
  <c r="AH58" i="33"/>
  <c r="AG58" i="33"/>
  <c r="AF58" i="33"/>
  <c r="AE58" i="33"/>
  <c r="AD58" i="33"/>
  <c r="AC58" i="33"/>
  <c r="AB58" i="33"/>
  <c r="AA58" i="33"/>
  <c r="Z58" i="33"/>
  <c r="Y58" i="33"/>
  <c r="X58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AV57" i="33"/>
  <c r="AU57" i="33"/>
  <c r="AT57" i="33"/>
  <c r="AS57" i="33"/>
  <c r="AR57" i="33"/>
  <c r="AQ57" i="33"/>
  <c r="AP57" i="33"/>
  <c r="AO57" i="33"/>
  <c r="AN57" i="33"/>
  <c r="AM57" i="33"/>
  <c r="AL57" i="33"/>
  <c r="AK57" i="33"/>
  <c r="AJ57" i="33"/>
  <c r="AI57" i="33"/>
  <c r="AH57" i="33"/>
  <c r="AG57" i="33"/>
  <c r="AF57" i="33"/>
  <c r="AE57" i="33"/>
  <c r="AD57" i="33"/>
  <c r="AC57" i="33"/>
  <c r="AB57" i="33"/>
  <c r="AA57" i="33"/>
  <c r="Z57" i="33"/>
  <c r="Y57" i="33"/>
  <c r="X57" i="33"/>
  <c r="W57" i="33"/>
  <c r="V57" i="33"/>
  <c r="U57" i="33"/>
  <c r="T57" i="33"/>
  <c r="S57" i="33"/>
  <c r="R57" i="33"/>
  <c r="Q57" i="33"/>
  <c r="P57" i="33"/>
  <c r="O57" i="33"/>
  <c r="N57" i="33"/>
  <c r="M57" i="33"/>
  <c r="L57" i="33"/>
  <c r="K57" i="33"/>
  <c r="J57" i="33"/>
  <c r="AV56" i="33"/>
  <c r="AU56" i="33"/>
  <c r="AT56" i="33"/>
  <c r="AS56" i="33"/>
  <c r="AR56" i="33"/>
  <c r="AQ56" i="33"/>
  <c r="AP56" i="33"/>
  <c r="AO56" i="33"/>
  <c r="AN56" i="33"/>
  <c r="AM56" i="33"/>
  <c r="AL56" i="33"/>
  <c r="AK56" i="33"/>
  <c r="AJ56" i="33"/>
  <c r="AI56" i="33"/>
  <c r="AH56" i="33"/>
  <c r="AG56" i="33"/>
  <c r="AF56" i="33"/>
  <c r="AE56" i="33"/>
  <c r="AD56" i="33"/>
  <c r="AC56" i="33"/>
  <c r="AB56" i="33"/>
  <c r="AA56" i="33"/>
  <c r="Z56" i="33"/>
  <c r="Y56" i="33"/>
  <c r="X56" i="33"/>
  <c r="W56" i="33"/>
  <c r="V56" i="33"/>
  <c r="U56" i="33"/>
  <c r="T56" i="33"/>
  <c r="S56" i="33"/>
  <c r="R56" i="33"/>
  <c r="Q56" i="33"/>
  <c r="P56" i="33"/>
  <c r="O56" i="33"/>
  <c r="N56" i="33"/>
  <c r="M56" i="33"/>
  <c r="L56" i="33"/>
  <c r="K56" i="33"/>
  <c r="J56" i="33"/>
  <c r="AV55" i="33"/>
  <c r="AU55" i="33"/>
  <c r="AT55" i="33"/>
  <c r="AS55" i="33"/>
  <c r="AR55" i="33"/>
  <c r="AQ55" i="33"/>
  <c r="AP55" i="33"/>
  <c r="AO55" i="33"/>
  <c r="AN55" i="33"/>
  <c r="AM55" i="33"/>
  <c r="AL55" i="33"/>
  <c r="AK55" i="33"/>
  <c r="AJ55" i="33"/>
  <c r="AI55" i="33"/>
  <c r="AH55" i="33"/>
  <c r="AG55" i="33"/>
  <c r="AF55" i="33"/>
  <c r="AE55" i="33"/>
  <c r="AD55" i="33"/>
  <c r="AC55" i="33"/>
  <c r="AB55" i="33"/>
  <c r="AA55" i="33"/>
  <c r="Z55" i="33"/>
  <c r="Y55" i="33"/>
  <c r="X55" i="33"/>
  <c r="W55" i="33"/>
  <c r="V55" i="33"/>
  <c r="U55" i="33"/>
  <c r="T55" i="33"/>
  <c r="S55" i="33"/>
  <c r="R55" i="33"/>
  <c r="Q55" i="33"/>
  <c r="P55" i="33"/>
  <c r="O55" i="33"/>
  <c r="N55" i="33"/>
  <c r="M55" i="33"/>
  <c r="L55" i="33"/>
  <c r="K55" i="33"/>
  <c r="J55" i="33"/>
  <c r="AV54" i="33"/>
  <c r="AU54" i="33"/>
  <c r="AT54" i="33"/>
  <c r="AS54" i="33"/>
  <c r="AR54" i="33"/>
  <c r="AQ54" i="33"/>
  <c r="AP54" i="33"/>
  <c r="AO54" i="33"/>
  <c r="AN54" i="33"/>
  <c r="AM54" i="33"/>
  <c r="AL54" i="33"/>
  <c r="AK54" i="33"/>
  <c r="AJ54" i="33"/>
  <c r="AI54" i="33"/>
  <c r="AH54" i="33"/>
  <c r="AG54" i="33"/>
  <c r="AF54" i="33"/>
  <c r="AE54" i="33"/>
  <c r="AD54" i="33"/>
  <c r="AC54" i="33"/>
  <c r="AB54" i="33"/>
  <c r="AA54" i="33"/>
  <c r="Z54" i="33"/>
  <c r="Y54" i="33"/>
  <c r="X54" i="33"/>
  <c r="W54" i="33"/>
  <c r="V54" i="33"/>
  <c r="U54" i="33"/>
  <c r="T54" i="33"/>
  <c r="S54" i="33"/>
  <c r="R54" i="33"/>
  <c r="Q54" i="33"/>
  <c r="P54" i="33"/>
  <c r="O54" i="33"/>
  <c r="N54" i="33"/>
  <c r="M54" i="33"/>
  <c r="L54" i="33"/>
  <c r="K54" i="33"/>
  <c r="J54" i="33"/>
  <c r="AV53" i="33"/>
  <c r="AU53" i="33"/>
  <c r="AT53" i="33"/>
  <c r="AS53" i="33"/>
  <c r="AR53" i="33"/>
  <c r="AQ53" i="33"/>
  <c r="AP53" i="33"/>
  <c r="AO53" i="33"/>
  <c r="AN53" i="33"/>
  <c r="AM53" i="33"/>
  <c r="AL53" i="33"/>
  <c r="AK53" i="33"/>
  <c r="AJ53" i="33"/>
  <c r="AI53" i="33"/>
  <c r="AH53" i="33"/>
  <c r="AG53" i="33"/>
  <c r="AF53" i="33"/>
  <c r="AE53" i="33"/>
  <c r="AD53" i="33"/>
  <c r="AC53" i="33"/>
  <c r="AB53" i="33"/>
  <c r="AA53" i="33"/>
  <c r="Z53" i="33"/>
  <c r="Y53" i="33"/>
  <c r="X53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AV52" i="33"/>
  <c r="AU52" i="33"/>
  <c r="AT52" i="33"/>
  <c r="AS52" i="33"/>
  <c r="AR52" i="33"/>
  <c r="AQ52" i="33"/>
  <c r="AP52" i="33"/>
  <c r="AO52" i="33"/>
  <c r="AN52" i="33"/>
  <c r="AM52" i="33"/>
  <c r="AL52" i="33"/>
  <c r="AK52" i="33"/>
  <c r="AJ52" i="33"/>
  <c r="AI52" i="33"/>
  <c r="AH52" i="33"/>
  <c r="AG52" i="33"/>
  <c r="AF52" i="33"/>
  <c r="AE52" i="33"/>
  <c r="AD52" i="33"/>
  <c r="AC52" i="33"/>
  <c r="AB52" i="33"/>
  <c r="AA52" i="33"/>
  <c r="Z52" i="33"/>
  <c r="Y52" i="33"/>
  <c r="X52" i="33"/>
  <c r="W52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J52" i="33"/>
  <c r="AV51" i="33"/>
  <c r="AU51" i="33"/>
  <c r="AT51" i="33"/>
  <c r="AS51" i="33"/>
  <c r="AR51" i="33"/>
  <c r="AQ51" i="33"/>
  <c r="AP51" i="33"/>
  <c r="AO51" i="33"/>
  <c r="AN51" i="33"/>
  <c r="AM51" i="33"/>
  <c r="AL51" i="33"/>
  <c r="AK51" i="33"/>
  <c r="AJ51" i="33"/>
  <c r="AI51" i="33"/>
  <c r="AH51" i="33"/>
  <c r="AG51" i="33"/>
  <c r="AF51" i="33"/>
  <c r="AE51" i="33"/>
  <c r="AD51" i="33"/>
  <c r="AC51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J51" i="33"/>
  <c r="AV50" i="33"/>
  <c r="AU50" i="33"/>
  <c r="AT50" i="33"/>
  <c r="AS50" i="33"/>
  <c r="AR50" i="33"/>
  <c r="AQ50" i="33"/>
  <c r="AP50" i="33"/>
  <c r="AO50" i="33"/>
  <c r="AN50" i="33"/>
  <c r="AM50" i="33"/>
  <c r="AL50" i="33"/>
  <c r="AK50" i="33"/>
  <c r="AJ50" i="33"/>
  <c r="AI50" i="33"/>
  <c r="AH50" i="33"/>
  <c r="AG50" i="33"/>
  <c r="AF50" i="33"/>
  <c r="AE50" i="33"/>
  <c r="AD50" i="33"/>
  <c r="AC50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J50" i="33"/>
  <c r="AV49" i="33"/>
  <c r="AU49" i="33"/>
  <c r="AT49" i="33"/>
  <c r="AS49" i="33"/>
  <c r="AR49" i="33"/>
  <c r="AQ49" i="33"/>
  <c r="AP49" i="33"/>
  <c r="AO49" i="33"/>
  <c r="AN49" i="33"/>
  <c r="AM49" i="33"/>
  <c r="AL49" i="33"/>
  <c r="AK49" i="33"/>
  <c r="AJ49" i="33"/>
  <c r="AI49" i="33"/>
  <c r="AH49" i="33"/>
  <c r="AG49" i="33"/>
  <c r="AF49" i="33"/>
  <c r="AE49" i="33"/>
  <c r="AD49" i="33"/>
  <c r="AC49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J49" i="33"/>
  <c r="J45" i="33"/>
  <c r="J44" i="33"/>
  <c r="J43" i="33"/>
  <c r="J42" i="33"/>
  <c r="J41" i="33"/>
  <c r="G41" i="33"/>
  <c r="E41" i="33"/>
  <c r="J40" i="33"/>
  <c r="G40" i="33"/>
  <c r="E40" i="33"/>
  <c r="J39" i="33"/>
  <c r="G39" i="33"/>
  <c r="E39" i="33"/>
  <c r="J38" i="33"/>
  <c r="G38" i="33"/>
  <c r="E38" i="33"/>
  <c r="J37" i="33"/>
  <c r="G37" i="33"/>
  <c r="E37" i="33"/>
  <c r="J36" i="33"/>
  <c r="G36" i="33"/>
  <c r="E36" i="33"/>
  <c r="J35" i="33"/>
  <c r="G35" i="33"/>
  <c r="E35" i="33"/>
  <c r="J34" i="33"/>
  <c r="G34" i="33"/>
  <c r="E34" i="33"/>
  <c r="J33" i="33"/>
  <c r="G33" i="33"/>
  <c r="E33" i="33"/>
  <c r="J32" i="33"/>
  <c r="G32" i="33"/>
  <c r="E32" i="33"/>
  <c r="J31" i="33"/>
  <c r="G31" i="33"/>
  <c r="E31" i="33"/>
  <c r="J30" i="33"/>
  <c r="G30" i="33"/>
  <c r="E30" i="33"/>
  <c r="J29" i="33"/>
  <c r="G29" i="33"/>
  <c r="E29" i="33"/>
  <c r="J28" i="33"/>
  <c r="G28" i="33"/>
  <c r="E28" i="33"/>
  <c r="J27" i="33"/>
  <c r="G27" i="33"/>
  <c r="E27" i="33"/>
  <c r="J26" i="33"/>
  <c r="G26" i="33"/>
  <c r="E26" i="33"/>
  <c r="G25" i="33"/>
  <c r="E25" i="33"/>
  <c r="G24" i="33"/>
  <c r="E24" i="33"/>
  <c r="G23" i="33"/>
  <c r="E23" i="33"/>
  <c r="J22" i="33"/>
  <c r="G22" i="33"/>
  <c r="E22" i="33"/>
  <c r="J21" i="33"/>
  <c r="G21" i="33"/>
  <c r="E21" i="33"/>
  <c r="A21" i="33"/>
  <c r="J20" i="33"/>
  <c r="G20" i="33"/>
  <c r="E20" i="33"/>
  <c r="A20" i="33"/>
  <c r="J19" i="33"/>
  <c r="G19" i="33"/>
  <c r="E19" i="33"/>
  <c r="A19" i="33"/>
  <c r="J18" i="33"/>
  <c r="G18" i="33"/>
  <c r="E18" i="33"/>
  <c r="A18" i="33"/>
  <c r="J17" i="33"/>
  <c r="G17" i="33"/>
  <c r="E17" i="33"/>
  <c r="A17" i="33"/>
  <c r="J16" i="33"/>
  <c r="G16" i="33"/>
  <c r="E16" i="33"/>
  <c r="A16" i="33"/>
  <c r="J15" i="33"/>
  <c r="G15" i="33"/>
  <c r="E15" i="33"/>
  <c r="A15" i="33"/>
  <c r="J14" i="33"/>
  <c r="G14" i="33"/>
  <c r="E14" i="33"/>
  <c r="A14" i="33"/>
  <c r="J13" i="33"/>
  <c r="G13" i="33"/>
  <c r="E13" i="33"/>
  <c r="A13" i="33"/>
  <c r="J12" i="33"/>
  <c r="G12" i="33"/>
  <c r="E12" i="33"/>
  <c r="A12" i="33"/>
  <c r="J11" i="33"/>
  <c r="G11" i="33"/>
  <c r="E11" i="33"/>
  <c r="A11" i="33"/>
  <c r="J10" i="33"/>
  <c r="G10" i="33"/>
  <c r="E10" i="33"/>
  <c r="A10" i="33"/>
  <c r="J9" i="33"/>
  <c r="G9" i="33"/>
  <c r="E9" i="33"/>
  <c r="A9" i="33"/>
  <c r="J8" i="33"/>
  <c r="G8" i="33"/>
  <c r="E8" i="33"/>
  <c r="A8" i="33"/>
  <c r="J7" i="33"/>
  <c r="G7" i="33"/>
  <c r="E7" i="33"/>
  <c r="A7" i="33"/>
  <c r="J6" i="33"/>
  <c r="G6" i="33"/>
  <c r="E6" i="33"/>
  <c r="A6" i="33"/>
  <c r="J5" i="33"/>
  <c r="G5" i="33"/>
  <c r="E5" i="33"/>
  <c r="A5" i="33"/>
  <c r="J4" i="33"/>
  <c r="G4" i="33"/>
  <c r="E4" i="33"/>
  <c r="A4" i="33"/>
  <c r="J3" i="33"/>
  <c r="G3" i="33"/>
  <c r="E3" i="33"/>
  <c r="A3" i="33"/>
  <c r="G2" i="33"/>
  <c r="E2" i="33"/>
  <c r="A2" i="33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1" i="59"/>
  <c r="B20" i="59"/>
  <c r="B19" i="59"/>
  <c r="B18" i="59"/>
  <c r="B17" i="59"/>
  <c r="B16" i="59"/>
  <c r="B15" i="59"/>
  <c r="B14" i="59"/>
  <c r="B13" i="59"/>
  <c r="B12" i="59"/>
  <c r="B11" i="59"/>
  <c r="B10" i="59"/>
  <c r="B9" i="59"/>
  <c r="B8" i="59"/>
  <c r="B7" i="59"/>
  <c r="B6" i="59"/>
  <c r="B5" i="59"/>
  <c r="B4" i="59"/>
  <c r="B3" i="59"/>
  <c r="B2" i="59"/>
  <c r="L21" i="31"/>
  <c r="Q21" i="31"/>
  <c r="D21" i="31"/>
  <c r="G20" i="31"/>
  <c r="D20" i="31"/>
  <c r="L19" i="31"/>
  <c r="M19" i="31" s="1"/>
  <c r="G19" i="31"/>
  <c r="H19" i="31" s="1"/>
  <c r="D19" i="31"/>
  <c r="Q18" i="31"/>
  <c r="G18" i="31"/>
  <c r="H18" i="31" s="1"/>
  <c r="D18" i="31"/>
  <c r="L17" i="31"/>
  <c r="Q17" i="31"/>
  <c r="D17" i="31"/>
  <c r="L16" i="31"/>
  <c r="M16" i="31" s="1"/>
  <c r="G16" i="31"/>
  <c r="D16" i="31"/>
  <c r="L15" i="31"/>
  <c r="M15" i="31" s="1"/>
  <c r="D15" i="31"/>
  <c r="G14" i="31"/>
  <c r="H14" i="31" s="1"/>
  <c r="D14" i="31"/>
  <c r="L13" i="31"/>
  <c r="Q13" i="31"/>
  <c r="D13" i="31"/>
  <c r="L12" i="31"/>
  <c r="M12" i="31" s="1"/>
  <c r="Q12" i="31"/>
  <c r="G12" i="31"/>
  <c r="D12" i="31"/>
  <c r="L11" i="31"/>
  <c r="M11" i="31" s="1"/>
  <c r="G11" i="31"/>
  <c r="H11" i="31" s="1"/>
  <c r="D11" i="31"/>
  <c r="Q10" i="31"/>
  <c r="G10" i="31"/>
  <c r="H10" i="31" s="1"/>
  <c r="D10" i="31"/>
  <c r="L9" i="31"/>
  <c r="D9" i="31"/>
  <c r="L8" i="31"/>
  <c r="M8" i="31" s="1"/>
  <c r="D8" i="31"/>
  <c r="L7" i="31"/>
  <c r="M7" i="31" s="1"/>
  <c r="G7" i="31"/>
  <c r="D7" i="31"/>
  <c r="G6" i="31"/>
  <c r="H6" i="31" s="1"/>
  <c r="D6" i="31"/>
  <c r="L5" i="31"/>
  <c r="Q5" i="31"/>
  <c r="D5" i="31"/>
  <c r="L4" i="31"/>
  <c r="M4" i="31" s="1"/>
  <c r="G4" i="31"/>
  <c r="D4" i="31"/>
  <c r="L3" i="31"/>
  <c r="M3" i="31" s="1"/>
  <c r="G3" i="31"/>
  <c r="H3" i="31" s="1"/>
  <c r="D3" i="31"/>
  <c r="Q2" i="31"/>
  <c r="H2" i="31"/>
  <c r="D2" i="31"/>
  <c r="C64" i="14" l="1"/>
  <c r="A28" i="14"/>
  <c r="A50" i="14" s="1"/>
  <c r="V50" i="14" s="1"/>
  <c r="A39" i="14"/>
  <c r="A61" i="14" s="1"/>
  <c r="B61" i="14" s="1"/>
  <c r="A36" i="14"/>
  <c r="A58" i="14" s="1"/>
  <c r="P58" i="14" s="1"/>
  <c r="R64" i="14"/>
  <c r="G64" i="14"/>
  <c r="K64" i="14"/>
  <c r="O64" i="14"/>
  <c r="S64" i="14"/>
  <c r="W64" i="14"/>
  <c r="AL64" i="14"/>
  <c r="A27" i="14"/>
  <c r="A49" i="14" s="1"/>
  <c r="H49" i="14" s="1"/>
  <c r="A35" i="14"/>
  <c r="A57" i="14" s="1"/>
  <c r="AF57" i="14" s="1"/>
  <c r="A38" i="14"/>
  <c r="A60" i="14" s="1"/>
  <c r="AC60" i="14" s="1"/>
  <c r="J61" i="14"/>
  <c r="N61" i="14"/>
  <c r="D64" i="14"/>
  <c r="H64" i="14"/>
  <c r="L64" i="14"/>
  <c r="P64" i="14"/>
  <c r="T64" i="14"/>
  <c r="X64" i="14"/>
  <c r="AM64" i="14"/>
  <c r="A24" i="14"/>
  <c r="A46" i="14" s="1"/>
  <c r="V46" i="14" s="1"/>
  <c r="A32" i="14"/>
  <c r="A54" i="14" s="1"/>
  <c r="X54" i="14" s="1"/>
  <c r="D65" i="22"/>
  <c r="H65" i="22"/>
  <c r="L65" i="22"/>
  <c r="P65" i="22"/>
  <c r="T65" i="22"/>
  <c r="X65" i="22"/>
  <c r="AB65" i="22"/>
  <c r="AF65" i="22"/>
  <c r="AJ65" i="22"/>
  <c r="O61" i="14"/>
  <c r="A31" i="14"/>
  <c r="A53" i="14" s="1"/>
  <c r="AH53" i="14" s="1"/>
  <c r="A40" i="14"/>
  <c r="A62" i="14" s="1"/>
  <c r="AI62" i="14" s="1"/>
  <c r="AO72" i="14"/>
  <c r="AI50" i="14"/>
  <c r="AE50" i="14"/>
  <c r="AA50" i="14"/>
  <c r="A72" i="14"/>
  <c r="A94" i="14" s="1"/>
  <c r="A116" i="14" s="1"/>
  <c r="AJ50" i="14"/>
  <c r="AD50" i="14"/>
  <c r="AH50" i="14"/>
  <c r="AC50" i="14"/>
  <c r="Z50" i="14"/>
  <c r="AF50" i="14"/>
  <c r="AB50" i="14"/>
  <c r="F50" i="14"/>
  <c r="AG50" i="14"/>
  <c r="J50" i="14"/>
  <c r="AL50" i="14"/>
  <c r="Q50" i="14"/>
  <c r="AD49" i="14"/>
  <c r="L50" i="14"/>
  <c r="P50" i="14"/>
  <c r="AI46" i="14"/>
  <c r="AE46" i="14"/>
  <c r="AG46" i="14"/>
  <c r="AL46" i="14"/>
  <c r="E50" i="14"/>
  <c r="U50" i="14"/>
  <c r="AJ53" i="14"/>
  <c r="AG53" i="14"/>
  <c r="AF62" i="14"/>
  <c r="P46" i="14"/>
  <c r="AM46" i="14"/>
  <c r="D50" i="14"/>
  <c r="T50" i="14"/>
  <c r="AM50" i="14"/>
  <c r="V53" i="14"/>
  <c r="AO43" i="22"/>
  <c r="Y46" i="14"/>
  <c r="I50" i="14"/>
  <c r="Y50" i="14"/>
  <c r="O53" i="14"/>
  <c r="AH61" i="14"/>
  <c r="AD61" i="14"/>
  <c r="AG61" i="14"/>
  <c r="AC61" i="14"/>
  <c r="AI61" i="14"/>
  <c r="AA61" i="14"/>
  <c r="G61" i="14"/>
  <c r="AD65" i="22"/>
  <c r="B50" i="14"/>
  <c r="N50" i="14"/>
  <c r="R50" i="14"/>
  <c r="D57" i="14"/>
  <c r="A26" i="14"/>
  <c r="A48" i="14" s="1"/>
  <c r="A30" i="14"/>
  <c r="A52" i="14" s="1"/>
  <c r="AK52" i="14" s="1"/>
  <c r="A34" i="14"/>
  <c r="A56" i="14" s="1"/>
  <c r="P56" i="14" s="1"/>
  <c r="Z60" i="14"/>
  <c r="AG64" i="14"/>
  <c r="AC64" i="14"/>
  <c r="AJ64" i="14"/>
  <c r="AF64" i="14"/>
  <c r="AB64" i="14"/>
  <c r="AO86" i="14"/>
  <c r="AE64" i="14"/>
  <c r="AD64" i="14"/>
  <c r="A86" i="14"/>
  <c r="A108" i="14" s="1"/>
  <c r="A130" i="14" s="1"/>
  <c r="AA64" i="14"/>
  <c r="Z64" i="14"/>
  <c r="J64" i="14"/>
  <c r="H50" i="14"/>
  <c r="X50" i="14"/>
  <c r="AO76" i="14"/>
  <c r="AC54" i="14"/>
  <c r="U46" i="14"/>
  <c r="M50" i="14"/>
  <c r="AL53" i="14"/>
  <c r="AM61" i="14"/>
  <c r="C46" i="14"/>
  <c r="S46" i="14"/>
  <c r="W46" i="14"/>
  <c r="C50" i="14"/>
  <c r="G50" i="14"/>
  <c r="K50" i="14"/>
  <c r="O50" i="14"/>
  <c r="S50" i="14"/>
  <c r="W50" i="14"/>
  <c r="G54" i="14"/>
  <c r="S56" i="14"/>
  <c r="M61" i="14"/>
  <c r="Q61" i="14"/>
  <c r="K62" i="14"/>
  <c r="A43" i="14"/>
  <c r="A65" i="14" s="1"/>
  <c r="U65" i="14" s="1"/>
  <c r="AO43" i="14"/>
  <c r="A25" i="14"/>
  <c r="A47" i="14" s="1"/>
  <c r="B47" i="14" s="1"/>
  <c r="A29" i="14"/>
  <c r="A51" i="14" s="1"/>
  <c r="L51" i="14" s="1"/>
  <c r="A33" i="14"/>
  <c r="A55" i="14" s="1"/>
  <c r="A37" i="14"/>
  <c r="A59" i="14" s="1"/>
  <c r="B59" i="14" s="1"/>
  <c r="A41" i="14"/>
  <c r="A63" i="14" s="1"/>
  <c r="R63" i="14" s="1"/>
  <c r="W61" i="14"/>
  <c r="B64" i="14"/>
  <c r="AH64" i="14"/>
  <c r="M60" i="14"/>
  <c r="C61" i="14"/>
  <c r="K61" i="14"/>
  <c r="M62" i="14"/>
  <c r="O63" i="14"/>
  <c r="E64" i="14"/>
  <c r="I64" i="14"/>
  <c r="M64" i="14"/>
  <c r="Q64" i="14"/>
  <c r="U64" i="14"/>
  <c r="Y64" i="14"/>
  <c r="J60" i="14"/>
  <c r="L61" i="14"/>
  <c r="T61" i="14"/>
  <c r="N62" i="14"/>
  <c r="F64" i="14"/>
  <c r="N64" i="14"/>
  <c r="V64" i="14"/>
  <c r="AK64" i="14"/>
  <c r="Q9" i="31"/>
  <c r="Q20" i="31"/>
  <c r="F20" i="59"/>
  <c r="F42" i="59"/>
  <c r="AO24" i="22"/>
  <c r="A24" i="22"/>
  <c r="A46" i="22" s="1"/>
  <c r="P46" i="22" s="1"/>
  <c r="AO25" i="22"/>
  <c r="A25" i="22"/>
  <c r="A47" i="22" s="1"/>
  <c r="Y47" i="22" s="1"/>
  <c r="AO29" i="22"/>
  <c r="A29" i="22"/>
  <c r="A51" i="22" s="1"/>
  <c r="AG51" i="22" s="1"/>
  <c r="AO33" i="22"/>
  <c r="A33" i="22"/>
  <c r="A55" i="22" s="1"/>
  <c r="P55" i="22" s="1"/>
  <c r="AO32" i="22"/>
  <c r="A32" i="22"/>
  <c r="A54" i="22" s="1"/>
  <c r="AD54" i="22" s="1"/>
  <c r="AO26" i="22"/>
  <c r="A26" i="22"/>
  <c r="A48" i="22" s="1"/>
  <c r="O48" i="22" s="1"/>
  <c r="AO34" i="22"/>
  <c r="A34" i="22"/>
  <c r="A56" i="22" s="1"/>
  <c r="H56" i="22" s="1"/>
  <c r="AO38" i="22"/>
  <c r="A38" i="22"/>
  <c r="A60" i="22" s="1"/>
  <c r="E60" i="22" s="1"/>
  <c r="AO42" i="22"/>
  <c r="A42" i="22"/>
  <c r="A64" i="22" s="1"/>
  <c r="AG64" i="22" s="1"/>
  <c r="AO28" i="22"/>
  <c r="A28" i="22"/>
  <c r="A50" i="22" s="1"/>
  <c r="AC50" i="22" s="1"/>
  <c r="AO30" i="22"/>
  <c r="A30" i="22"/>
  <c r="A52" i="22" s="1"/>
  <c r="L52" i="22" s="1"/>
  <c r="AO27" i="22"/>
  <c r="A27" i="22"/>
  <c r="A49" i="22" s="1"/>
  <c r="K49" i="22" s="1"/>
  <c r="AO31" i="22"/>
  <c r="A31" i="22"/>
  <c r="A53" i="22" s="1"/>
  <c r="C53" i="22" s="1"/>
  <c r="G55" i="22"/>
  <c r="AO35" i="22"/>
  <c r="A35" i="22"/>
  <c r="A57" i="22" s="1"/>
  <c r="L57" i="22" s="1"/>
  <c r="AO87" i="22"/>
  <c r="A87" i="22"/>
  <c r="A109" i="22" s="1"/>
  <c r="A131" i="22" s="1"/>
  <c r="E65" i="22"/>
  <c r="M65" i="22"/>
  <c r="Q65" i="22"/>
  <c r="U65" i="22"/>
  <c r="Y65" i="22"/>
  <c r="AC65" i="22"/>
  <c r="AG65" i="22"/>
  <c r="AK65" i="22"/>
  <c r="A36" i="22"/>
  <c r="A58" i="22" s="1"/>
  <c r="K58" i="22" s="1"/>
  <c r="A37" i="22"/>
  <c r="A59" i="22" s="1"/>
  <c r="B59" i="22" s="1"/>
  <c r="A39" i="22"/>
  <c r="A61" i="22" s="1"/>
  <c r="P61" i="22" s="1"/>
  <c r="A40" i="22"/>
  <c r="A62" i="22" s="1"/>
  <c r="C62" i="22" s="1"/>
  <c r="A41" i="22"/>
  <c r="A63" i="22" s="1"/>
  <c r="AM63" i="22" s="1"/>
  <c r="J57" i="22"/>
  <c r="S60" i="22"/>
  <c r="E62" i="22"/>
  <c r="AC62" i="22"/>
  <c r="B65" i="22"/>
  <c r="F65" i="22"/>
  <c r="J65" i="22"/>
  <c r="N65" i="22"/>
  <c r="R65" i="22"/>
  <c r="V65" i="22"/>
  <c r="Z65" i="22"/>
  <c r="AH65" i="22"/>
  <c r="AL65" i="22"/>
  <c r="R58" i="22"/>
  <c r="R62" i="22"/>
  <c r="AH62" i="22"/>
  <c r="C65" i="22"/>
  <c r="G65" i="22"/>
  <c r="K65" i="22"/>
  <c r="O65" i="22"/>
  <c r="S65" i="22"/>
  <c r="W65" i="22"/>
  <c r="AA65" i="22"/>
  <c r="AE65" i="22"/>
  <c r="AI65" i="22"/>
  <c r="AM65" i="22"/>
  <c r="E31" i="59"/>
  <c r="F10" i="59"/>
  <c r="E35" i="59"/>
  <c r="F36" i="59"/>
  <c r="E17" i="59"/>
  <c r="P18" i="31"/>
  <c r="P20" i="31"/>
  <c r="F12" i="59"/>
  <c r="F2" i="59"/>
  <c r="P4" i="31"/>
  <c r="F28" i="59"/>
  <c r="P12" i="31"/>
  <c r="F18" i="59"/>
  <c r="F8" i="59"/>
  <c r="E33" i="59"/>
  <c r="F16" i="59"/>
  <c r="H7" i="31"/>
  <c r="P5" i="31"/>
  <c r="F4" i="59"/>
  <c r="F38" i="59"/>
  <c r="F34" i="59"/>
  <c r="E41" i="59"/>
  <c r="E5" i="59"/>
  <c r="E13" i="59"/>
  <c r="E21" i="59"/>
  <c r="F24" i="59"/>
  <c r="E27" i="59"/>
  <c r="E39" i="59"/>
  <c r="F40" i="59"/>
  <c r="E43" i="59"/>
  <c r="F26" i="59"/>
  <c r="F30" i="59"/>
  <c r="E37" i="59"/>
  <c r="P16" i="31"/>
  <c r="E25" i="59"/>
  <c r="M5" i="31"/>
  <c r="Q7" i="31"/>
  <c r="P8" i="31"/>
  <c r="P9" i="31"/>
  <c r="P10" i="31"/>
  <c r="Q15" i="31"/>
  <c r="E20" i="59"/>
  <c r="P7" i="31"/>
  <c r="H8" i="31"/>
  <c r="M13" i="31"/>
  <c r="G15" i="31"/>
  <c r="H15" i="31" s="1"/>
  <c r="Q16" i="31"/>
  <c r="L20" i="31"/>
  <c r="M20" i="31" s="1"/>
  <c r="P21" i="31"/>
  <c r="E2" i="59"/>
  <c r="E8" i="59"/>
  <c r="E10" i="59"/>
  <c r="E16" i="59"/>
  <c r="E18" i="59"/>
  <c r="E30" i="59"/>
  <c r="F35" i="59"/>
  <c r="Q8" i="31"/>
  <c r="P13" i="31"/>
  <c r="P17" i="31"/>
  <c r="F9" i="59"/>
  <c r="F17" i="59"/>
  <c r="E26" i="59"/>
  <c r="F31" i="59"/>
  <c r="E42" i="59"/>
  <c r="E4" i="59"/>
  <c r="F7" i="59"/>
  <c r="E9" i="59"/>
  <c r="E12" i="59"/>
  <c r="F15" i="59"/>
  <c r="F27" i="59"/>
  <c r="E29" i="59"/>
  <c r="F32" i="59"/>
  <c r="E38" i="59"/>
  <c r="F43" i="59"/>
  <c r="G43" i="59" s="1"/>
  <c r="T21" i="31" s="1"/>
  <c r="U21" i="31" s="1"/>
  <c r="K22" i="31"/>
  <c r="Q4" i="31"/>
  <c r="P15" i="31"/>
  <c r="H16" i="31"/>
  <c r="M21" i="31"/>
  <c r="F5" i="59"/>
  <c r="F13" i="59"/>
  <c r="F21" i="59"/>
  <c r="E34" i="59"/>
  <c r="F39" i="59"/>
  <c r="G5" i="31"/>
  <c r="Q6" i="31"/>
  <c r="G13" i="31"/>
  <c r="H13" i="31" s="1"/>
  <c r="Q14" i="31"/>
  <c r="O22" i="31"/>
  <c r="E3" i="59"/>
  <c r="E11" i="59"/>
  <c r="E19" i="59"/>
  <c r="N22" i="31"/>
  <c r="P2" i="31"/>
  <c r="L14" i="31"/>
  <c r="M14" i="31" s="1"/>
  <c r="F22" i="31"/>
  <c r="G21" i="31"/>
  <c r="H21" i="31" s="1"/>
  <c r="P3" i="31"/>
  <c r="L6" i="31"/>
  <c r="M6" i="31" s="1"/>
  <c r="P11" i="31"/>
  <c r="P19" i="31"/>
  <c r="F6" i="59"/>
  <c r="F14" i="59"/>
  <c r="F25" i="59"/>
  <c r="E28" i="59"/>
  <c r="F33" i="59"/>
  <c r="E36" i="59"/>
  <c r="F41" i="59"/>
  <c r="G9" i="31"/>
  <c r="H9" i="31" s="1"/>
  <c r="G17" i="31"/>
  <c r="H17" i="31" s="1"/>
  <c r="E7" i="59"/>
  <c r="E15" i="59"/>
  <c r="J22" i="31"/>
  <c r="L2" i="31"/>
  <c r="E22" i="31"/>
  <c r="Q3" i="31"/>
  <c r="H4" i="31"/>
  <c r="P6" i="31"/>
  <c r="M9" i="31"/>
  <c r="L10" i="31"/>
  <c r="M10" i="31" s="1"/>
  <c r="Q11" i="31"/>
  <c r="H12" i="31"/>
  <c r="P14" i="31"/>
  <c r="M17" i="31"/>
  <c r="L18" i="31"/>
  <c r="M18" i="31" s="1"/>
  <c r="Q19" i="31"/>
  <c r="H20" i="31"/>
  <c r="F3" i="59"/>
  <c r="E6" i="59"/>
  <c r="F11" i="59"/>
  <c r="E14" i="59"/>
  <c r="F19" i="59"/>
  <c r="E24" i="59"/>
  <c r="F29" i="59"/>
  <c r="E32" i="59"/>
  <c r="F37" i="59"/>
  <c r="E40" i="59"/>
  <c r="I22" i="31"/>
  <c r="J62" i="22" l="1"/>
  <c r="Y62" i="22"/>
  <c r="AL52" i="14"/>
  <c r="AL62" i="22"/>
  <c r="I62" i="22"/>
  <c r="L63" i="14"/>
  <c r="K52" i="14"/>
  <c r="Y52" i="14"/>
  <c r="P52" i="14"/>
  <c r="AK61" i="14"/>
  <c r="G20" i="59"/>
  <c r="R20" i="31" s="1"/>
  <c r="S20" i="31" s="1"/>
  <c r="T49" i="14"/>
  <c r="AB49" i="14"/>
  <c r="Q49" i="14"/>
  <c r="U49" i="14"/>
  <c r="J49" i="14"/>
  <c r="AJ49" i="14"/>
  <c r="I49" i="14"/>
  <c r="V49" i="14"/>
  <c r="P49" i="14"/>
  <c r="B49" i="14"/>
  <c r="W49" i="14"/>
  <c r="AC49" i="14"/>
  <c r="AM49" i="14"/>
  <c r="AA49" i="14"/>
  <c r="AH49" i="14"/>
  <c r="L49" i="14"/>
  <c r="E49" i="14"/>
  <c r="K49" i="14"/>
  <c r="N49" i="14"/>
  <c r="D49" i="14"/>
  <c r="AL49" i="14"/>
  <c r="AK49" i="14"/>
  <c r="S49" i="14"/>
  <c r="M49" i="14"/>
  <c r="C49" i="14"/>
  <c r="AG49" i="14"/>
  <c r="AF49" i="14"/>
  <c r="A71" i="14"/>
  <c r="A93" i="14" s="1"/>
  <c r="A115" i="14" s="1"/>
  <c r="Y49" i="14"/>
  <c r="F49" i="14"/>
  <c r="O49" i="14"/>
  <c r="R49" i="14"/>
  <c r="G49" i="14"/>
  <c r="AI49" i="14"/>
  <c r="X49" i="14"/>
  <c r="AE49" i="14"/>
  <c r="Z49" i="14"/>
  <c r="AO71" i="14"/>
  <c r="Z56" i="22"/>
  <c r="C54" i="14"/>
  <c r="A76" i="14"/>
  <c r="A98" i="14" s="1"/>
  <c r="A120" i="14" s="1"/>
  <c r="T56" i="14"/>
  <c r="V54" i="14"/>
  <c r="Q53" i="14"/>
  <c r="Z53" i="14"/>
  <c r="AH58" i="14"/>
  <c r="Z62" i="22"/>
  <c r="F62" i="22"/>
  <c r="D63" i="22"/>
  <c r="U62" i="22"/>
  <c r="D61" i="14"/>
  <c r="AL61" i="14"/>
  <c r="U60" i="14"/>
  <c r="Q56" i="14"/>
  <c r="Y61" i="14"/>
  <c r="I61" i="14"/>
  <c r="S54" i="14"/>
  <c r="Y53" i="14"/>
  <c r="K46" i="14"/>
  <c r="N54" i="14"/>
  <c r="U54" i="14"/>
  <c r="AA54" i="14"/>
  <c r="R53" i="14"/>
  <c r="T46" i="14"/>
  <c r="AJ60" i="14"/>
  <c r="X53" i="14"/>
  <c r="N46" i="14"/>
  <c r="AE61" i="14"/>
  <c r="AB61" i="14"/>
  <c r="A83" i="14"/>
  <c r="A105" i="14" s="1"/>
  <c r="A127" i="14" s="1"/>
  <c r="AO83" i="14"/>
  <c r="AA53" i="14"/>
  <c r="A75" i="14"/>
  <c r="A97" i="14" s="1"/>
  <c r="A119" i="14" s="1"/>
  <c r="AB46" i="14"/>
  <c r="A68" i="14"/>
  <c r="A90" i="14" s="1"/>
  <c r="A112" i="14" s="1"/>
  <c r="V61" i="14"/>
  <c r="F61" i="14"/>
  <c r="X61" i="14"/>
  <c r="AD52" i="22"/>
  <c r="B60" i="14"/>
  <c r="E60" i="14"/>
  <c r="W54" i="14"/>
  <c r="AH54" i="14"/>
  <c r="AH60" i="14"/>
  <c r="Y63" i="22"/>
  <c r="V62" i="22"/>
  <c r="B62" i="22"/>
  <c r="AK62" i="22"/>
  <c r="M62" i="22"/>
  <c r="R60" i="14"/>
  <c r="S61" i="14"/>
  <c r="Q60" i="14"/>
  <c r="U61" i="14"/>
  <c r="E61" i="14"/>
  <c r="O54" i="14"/>
  <c r="I53" i="14"/>
  <c r="G46" i="14"/>
  <c r="M54" i="14"/>
  <c r="AB54" i="14"/>
  <c r="AI54" i="14"/>
  <c r="B53" i="14"/>
  <c r="H61" i="14"/>
  <c r="P61" i="14"/>
  <c r="T53" i="14"/>
  <c r="J46" i="14"/>
  <c r="AF61" i="14"/>
  <c r="AJ61" i="14"/>
  <c r="Z61" i="14"/>
  <c r="S53" i="14"/>
  <c r="AF54" i="14"/>
  <c r="G53" i="14"/>
  <c r="AC53" i="14"/>
  <c r="AO75" i="14"/>
  <c r="AC46" i="14"/>
  <c r="Z46" i="14"/>
  <c r="R61" i="14"/>
  <c r="AK50" i="14"/>
  <c r="G36" i="59"/>
  <c r="T14" i="31" s="1"/>
  <c r="U14" i="31" s="1"/>
  <c r="Y22" i="31"/>
  <c r="V22" i="31"/>
  <c r="G18" i="59"/>
  <c r="R18" i="31" s="1"/>
  <c r="S18" i="31" s="1"/>
  <c r="G31" i="59"/>
  <c r="T9" i="31" s="1"/>
  <c r="U9" i="31" s="1"/>
  <c r="G17" i="59"/>
  <c r="R17" i="31" s="1"/>
  <c r="S17" i="31" s="1"/>
  <c r="C46" i="22"/>
  <c r="AJ63" i="22"/>
  <c r="N60" i="22"/>
  <c r="V46" i="22"/>
  <c r="Z55" i="22"/>
  <c r="R46" i="22"/>
  <c r="X60" i="22"/>
  <c r="AM55" i="22"/>
  <c r="AI46" i="22"/>
  <c r="B55" i="22"/>
  <c r="O46" i="22"/>
  <c r="AG55" i="22"/>
  <c r="AL46" i="22"/>
  <c r="F46" i="22"/>
  <c r="C55" i="22"/>
  <c r="AM46" i="22"/>
  <c r="Y59" i="22"/>
  <c r="AM60" i="22"/>
  <c r="AH60" i="22"/>
  <c r="AI55" i="22"/>
  <c r="W47" i="22"/>
  <c r="K46" i="22"/>
  <c r="G46" i="22"/>
  <c r="M55" i="22"/>
  <c r="AH46" i="22"/>
  <c r="B46" i="22"/>
  <c r="U63" i="22"/>
  <c r="N58" i="22"/>
  <c r="X63" i="22"/>
  <c r="I58" i="22"/>
  <c r="J56" i="22"/>
  <c r="Z52" i="22"/>
  <c r="U48" i="22"/>
  <c r="Q46" i="22"/>
  <c r="AM63" i="14"/>
  <c r="D63" i="14"/>
  <c r="J62" i="14"/>
  <c r="N58" i="14"/>
  <c r="K63" i="14"/>
  <c r="E62" i="14"/>
  <c r="M56" i="14"/>
  <c r="Y65" i="14"/>
  <c r="AL62" i="14"/>
  <c r="G62" i="14"/>
  <c r="S58" i="14"/>
  <c r="K56" i="14"/>
  <c r="AJ57" i="14"/>
  <c r="L56" i="14"/>
  <c r="T58" i="14"/>
  <c r="AJ62" i="14"/>
  <c r="AI58" i="14"/>
  <c r="AC58" i="22"/>
  <c r="I63" i="22"/>
  <c r="AH58" i="22"/>
  <c r="B58" i="22"/>
  <c r="T63" i="22"/>
  <c r="L59" i="22"/>
  <c r="L50" i="22"/>
  <c r="X65" i="14"/>
  <c r="T63" i="14"/>
  <c r="AK62" i="14"/>
  <c r="F62" i="14"/>
  <c r="AK56" i="14"/>
  <c r="AL63" i="14"/>
  <c r="G63" i="14"/>
  <c r="Y56" i="14"/>
  <c r="I56" i="14"/>
  <c r="M65" i="14"/>
  <c r="W62" i="14"/>
  <c r="C62" i="14"/>
  <c r="C58" i="14"/>
  <c r="C56" i="14"/>
  <c r="AD57" i="14"/>
  <c r="AM62" i="14"/>
  <c r="AD62" i="14"/>
  <c r="Y58" i="14"/>
  <c r="H58" i="14"/>
  <c r="J57" i="14"/>
  <c r="AK63" i="22"/>
  <c r="E63" i="22"/>
  <c r="AD58" i="22"/>
  <c r="H63" i="22"/>
  <c r="AK58" i="22"/>
  <c r="AE56" i="22"/>
  <c r="AD56" i="22"/>
  <c r="U49" i="22"/>
  <c r="AC56" i="22"/>
  <c r="P63" i="14"/>
  <c r="V62" i="14"/>
  <c r="W65" i="14"/>
  <c r="W63" i="14"/>
  <c r="U62" i="14"/>
  <c r="U56" i="14"/>
  <c r="E56" i="14"/>
  <c r="AM57" i="14"/>
  <c r="S62" i="14"/>
  <c r="M57" i="14"/>
  <c r="Y62" i="14"/>
  <c r="H62" i="14"/>
  <c r="I62" i="14"/>
  <c r="AJ58" i="14"/>
  <c r="E54" i="14"/>
  <c r="O61" i="22"/>
  <c r="T60" i="22"/>
  <c r="AI60" i="22"/>
  <c r="K60" i="22"/>
  <c r="AD60" i="22"/>
  <c r="J60" i="22"/>
  <c r="T59" i="14"/>
  <c r="J58" i="14"/>
  <c r="W57" i="14"/>
  <c r="O58" i="14"/>
  <c r="Y57" i="14"/>
  <c r="I57" i="14"/>
  <c r="AA57" i="14"/>
  <c r="AC57" i="14"/>
  <c r="AH57" i="14"/>
  <c r="M58" i="14"/>
  <c r="AK58" i="14"/>
  <c r="U58" i="14"/>
  <c r="D58" i="14"/>
  <c r="AG58" i="14"/>
  <c r="AC58" i="14"/>
  <c r="A80" i="14"/>
  <c r="A102" i="14" s="1"/>
  <c r="A124" i="14" s="1"/>
  <c r="AO80" i="14"/>
  <c r="K57" i="14"/>
  <c r="F57" i="14"/>
  <c r="AA60" i="22"/>
  <c r="G60" i="22"/>
  <c r="Z60" i="22"/>
  <c r="B60" i="22"/>
  <c r="G51" i="22"/>
  <c r="AA46" i="22"/>
  <c r="D51" i="22"/>
  <c r="AE46" i="22"/>
  <c r="AD46" i="22"/>
  <c r="N46" i="22"/>
  <c r="AK46" i="22"/>
  <c r="P65" i="14"/>
  <c r="V58" i="14"/>
  <c r="F58" i="14"/>
  <c r="O65" i="14"/>
  <c r="AL57" i="14"/>
  <c r="G57" i="14"/>
  <c r="I65" i="14"/>
  <c r="AL58" i="14"/>
  <c r="K58" i="14"/>
  <c r="U57" i="14"/>
  <c r="E57" i="14"/>
  <c r="AI57" i="14"/>
  <c r="AG57" i="14"/>
  <c r="A79" i="14"/>
  <c r="A101" i="14" s="1"/>
  <c r="A123" i="14" s="1"/>
  <c r="AM58" i="14"/>
  <c r="D56" i="14"/>
  <c r="T57" i="14"/>
  <c r="AE57" i="14"/>
  <c r="E58" i="14"/>
  <c r="Q58" i="14"/>
  <c r="AF58" i="14"/>
  <c r="Z58" i="14"/>
  <c r="AA58" i="14"/>
  <c r="X58" i="14"/>
  <c r="C57" i="14"/>
  <c r="AK57" i="14"/>
  <c r="AJ60" i="22"/>
  <c r="P60" i="22"/>
  <c r="T64" i="22"/>
  <c r="AF60" i="22"/>
  <c r="D60" i="22"/>
  <c r="AI64" i="22"/>
  <c r="W60" i="22"/>
  <c r="C60" i="22"/>
  <c r="Z64" i="22"/>
  <c r="R60" i="22"/>
  <c r="C51" i="22"/>
  <c r="B51" i="22"/>
  <c r="S46" i="22"/>
  <c r="AK60" i="22"/>
  <c r="W46" i="22"/>
  <c r="Z46" i="22"/>
  <c r="J46" i="22"/>
  <c r="U46" i="22"/>
  <c r="R58" i="14"/>
  <c r="B58" i="14"/>
  <c r="G65" i="14"/>
  <c r="E65" i="14"/>
  <c r="W58" i="14"/>
  <c r="G58" i="14"/>
  <c r="Q57" i="14"/>
  <c r="O57" i="14"/>
  <c r="AB57" i="14"/>
  <c r="Z57" i="14"/>
  <c r="AO79" i="14"/>
  <c r="L58" i="14"/>
  <c r="L57" i="14"/>
  <c r="I58" i="14"/>
  <c r="AB58" i="14"/>
  <c r="AD58" i="14"/>
  <c r="AE58" i="14"/>
  <c r="V57" i="14"/>
  <c r="H62" i="22"/>
  <c r="L58" i="22"/>
  <c r="Q60" i="22"/>
  <c r="O58" i="22"/>
  <c r="AA52" i="22"/>
  <c r="Q63" i="14"/>
  <c r="W51" i="14"/>
  <c r="G47" i="14"/>
  <c r="P47" i="14"/>
  <c r="C47" i="14"/>
  <c r="V63" i="14"/>
  <c r="W56" i="14"/>
  <c r="H54" i="14"/>
  <c r="E53" i="14"/>
  <c r="S62" i="22"/>
  <c r="I60" i="22"/>
  <c r="I51" i="14"/>
  <c r="AM56" i="14"/>
  <c r="L46" i="14"/>
  <c r="W50" i="22"/>
  <c r="AG46" i="22"/>
  <c r="I46" i="22"/>
  <c r="X46" i="22"/>
  <c r="O59" i="14"/>
  <c r="AK63" i="14"/>
  <c r="B56" i="14"/>
  <c r="AJ62" i="22"/>
  <c r="U60" i="22"/>
  <c r="S56" i="22"/>
  <c r="Y46" i="22"/>
  <c r="E46" i="22"/>
  <c r="S47" i="14"/>
  <c r="H56" i="14"/>
  <c r="P59" i="14"/>
  <c r="G59" i="14"/>
  <c r="AE60" i="14"/>
  <c r="C60" i="14"/>
  <c r="S60" i="14"/>
  <c r="F60" i="14"/>
  <c r="D60" i="14"/>
  <c r="T60" i="14"/>
  <c r="G60" i="14"/>
  <c r="W60" i="14"/>
  <c r="V60" i="14"/>
  <c r="H60" i="14"/>
  <c r="X60" i="14"/>
  <c r="AF60" i="14"/>
  <c r="AI60" i="14"/>
  <c r="AD60" i="14"/>
  <c r="I60" i="14"/>
  <c r="Y60" i="14"/>
  <c r="AK60" i="14"/>
  <c r="N60" i="14"/>
  <c r="K60" i="14"/>
  <c r="AL60" i="14"/>
  <c r="L60" i="14"/>
  <c r="AM60" i="14"/>
  <c r="AG60" i="14"/>
  <c r="AB60" i="14"/>
  <c r="AA60" i="14"/>
  <c r="V59" i="14"/>
  <c r="K59" i="14"/>
  <c r="D59" i="14"/>
  <c r="AM59" i="14"/>
  <c r="I59" i="14"/>
  <c r="X48" i="14"/>
  <c r="AM48" i="14"/>
  <c r="Y48" i="14"/>
  <c r="P64" i="22"/>
  <c r="S64" i="22"/>
  <c r="Q51" i="22"/>
  <c r="M51" i="22"/>
  <c r="Y59" i="14"/>
  <c r="K57" i="22"/>
  <c r="AD61" i="22"/>
  <c r="J63" i="22"/>
  <c r="Z63" i="22"/>
  <c r="S63" i="22"/>
  <c r="D62" i="22"/>
  <c r="AM59" i="22"/>
  <c r="AM51" i="22"/>
  <c r="AB50" i="22"/>
  <c r="I52" i="22"/>
  <c r="S50" i="22"/>
  <c r="N63" i="22"/>
  <c r="Q56" i="22"/>
  <c r="L59" i="14"/>
  <c r="F65" i="14"/>
  <c r="S65" i="14"/>
  <c r="AK65" i="14"/>
  <c r="B65" i="14"/>
  <c r="Q65" i="14"/>
  <c r="AL65" i="14"/>
  <c r="H65" i="14"/>
  <c r="Q59" i="14"/>
  <c r="AL48" i="14"/>
  <c r="A82" i="14"/>
  <c r="A104" i="14" s="1"/>
  <c r="A126" i="14" s="1"/>
  <c r="F59" i="14"/>
  <c r="O60" i="14"/>
  <c r="AK47" i="22"/>
  <c r="AJ47" i="22"/>
  <c r="V47" i="22"/>
  <c r="Q57" i="22"/>
  <c r="L54" i="22"/>
  <c r="S47" i="22"/>
  <c r="B47" i="22"/>
  <c r="Z50" i="22"/>
  <c r="AE50" i="22"/>
  <c r="AE61" i="22"/>
  <c r="AC59" i="22"/>
  <c r="N61" i="22"/>
  <c r="AD64" i="22"/>
  <c r="C63" i="22"/>
  <c r="AB58" i="22"/>
  <c r="AI51" i="22"/>
  <c r="X50" i="22"/>
  <c r="K50" i="22"/>
  <c r="P51" i="22"/>
  <c r="M64" i="22"/>
  <c r="AE62" i="22"/>
  <c r="AA58" i="22"/>
  <c r="L56" i="22"/>
  <c r="AG56" i="22"/>
  <c r="K54" i="22"/>
  <c r="H52" i="22"/>
  <c r="AD50" i="22"/>
  <c r="W59" i="14"/>
  <c r="J63" i="14"/>
  <c r="M63" i="14"/>
  <c r="C63" i="14"/>
  <c r="S63" i="14"/>
  <c r="H63" i="14"/>
  <c r="X63" i="14"/>
  <c r="O47" i="14"/>
  <c r="T47" i="14"/>
  <c r="F47" i="14"/>
  <c r="D47" i="14"/>
  <c r="X47" i="14"/>
  <c r="Y47" i="14"/>
  <c r="J47" i="14"/>
  <c r="H47" i="14"/>
  <c r="U63" i="14"/>
  <c r="M47" i="14"/>
  <c r="C65" i="14"/>
  <c r="R65" i="14"/>
  <c r="AO82" i="14"/>
  <c r="X52" i="14"/>
  <c r="E52" i="14"/>
  <c r="H52" i="14"/>
  <c r="I52" i="14"/>
  <c r="AM52" i="14"/>
  <c r="V52" i="14"/>
  <c r="D52" i="14"/>
  <c r="AE62" i="14"/>
  <c r="Z62" i="14"/>
  <c r="AB62" i="14"/>
  <c r="Q62" i="14"/>
  <c r="D62" i="14"/>
  <c r="AA62" i="14"/>
  <c r="AO84" i="14"/>
  <c r="A84" i="14"/>
  <c r="A106" i="14" s="1"/>
  <c r="A128" i="14" s="1"/>
  <c r="L62" i="14"/>
  <c r="T62" i="14"/>
  <c r="O62" i="14"/>
  <c r="B62" i="14"/>
  <c r="R62" i="14"/>
  <c r="P62" i="14"/>
  <c r="AH62" i="14"/>
  <c r="AC62" i="14"/>
  <c r="AG62" i="14"/>
  <c r="X62" i="14"/>
  <c r="Z54" i="14"/>
  <c r="L54" i="14"/>
  <c r="AM54" i="14"/>
  <c r="I54" i="14"/>
  <c r="Q54" i="14"/>
  <c r="B54" i="14"/>
  <c r="P54" i="14"/>
  <c r="Y54" i="14"/>
  <c r="F54" i="14"/>
  <c r="AE54" i="14"/>
  <c r="AG54" i="14"/>
  <c r="K54" i="14"/>
  <c r="AL54" i="14"/>
  <c r="AD54" i="14"/>
  <c r="D54" i="14"/>
  <c r="T54" i="14"/>
  <c r="J54" i="14"/>
  <c r="AJ54" i="14"/>
  <c r="R54" i="14"/>
  <c r="P60" i="14"/>
  <c r="AK54" i="14"/>
  <c r="W53" i="14"/>
  <c r="P53" i="14"/>
  <c r="H46" i="14"/>
  <c r="L53" i="14"/>
  <c r="L60" i="22"/>
  <c r="M53" i="14"/>
  <c r="Q51" i="14"/>
  <c r="O46" i="14"/>
  <c r="E46" i="14"/>
  <c r="J53" i="14"/>
  <c r="P57" i="14"/>
  <c r="J56" i="14"/>
  <c r="H53" i="14"/>
  <c r="AM51" i="14"/>
  <c r="C53" i="14"/>
  <c r="I46" i="14"/>
  <c r="N53" i="14"/>
  <c r="D46" i="14"/>
  <c r="AB53" i="14"/>
  <c r="AM53" i="14"/>
  <c r="AI53" i="14"/>
  <c r="AD53" i="14"/>
  <c r="M46" i="14"/>
  <c r="B46" i="14"/>
  <c r="AD46" i="14"/>
  <c r="AF46" i="14"/>
  <c r="AO68" i="14"/>
  <c r="G56" i="14"/>
  <c r="K53" i="14"/>
  <c r="R57" i="14"/>
  <c r="B57" i="14"/>
  <c r="AK53" i="14"/>
  <c r="X57" i="14"/>
  <c r="D53" i="14"/>
  <c r="AK46" i="14"/>
  <c r="F53" i="14"/>
  <c r="AF53" i="14"/>
  <c r="U53" i="14"/>
  <c r="AE53" i="14"/>
  <c r="F46" i="14"/>
  <c r="AH46" i="14"/>
  <c r="AJ46" i="14"/>
  <c r="AA46" i="14"/>
  <c r="S57" i="14"/>
  <c r="Q46" i="14"/>
  <c r="R46" i="14"/>
  <c r="N57" i="14"/>
  <c r="X46" i="14"/>
  <c r="H57" i="14"/>
  <c r="P49" i="22"/>
  <c r="D49" i="22"/>
  <c r="AH49" i="22"/>
  <c r="Z54" i="22"/>
  <c r="V49" i="22"/>
  <c r="C49" i="22"/>
  <c r="AO77" i="14"/>
  <c r="A77" i="14"/>
  <c r="A99" i="14" s="1"/>
  <c r="A121" i="14" s="1"/>
  <c r="AJ55" i="14"/>
  <c r="AF55" i="14"/>
  <c r="AB55" i="14"/>
  <c r="AI55" i="14"/>
  <c r="AE55" i="14"/>
  <c r="AH55" i="14"/>
  <c r="AA55" i="14"/>
  <c r="AG55" i="14"/>
  <c r="Z55" i="14"/>
  <c r="AC55" i="14"/>
  <c r="AL55" i="14"/>
  <c r="C55" i="14"/>
  <c r="AD55" i="14"/>
  <c r="Y55" i="14"/>
  <c r="F55" i="14"/>
  <c r="P55" i="14"/>
  <c r="F48" i="14"/>
  <c r="M48" i="14"/>
  <c r="G55" i="14"/>
  <c r="AA61" i="22"/>
  <c r="J61" i="22"/>
  <c r="E61" i="22"/>
  <c r="AI59" i="22"/>
  <c r="AK49" i="22"/>
  <c r="AC52" i="22"/>
  <c r="H51" i="22"/>
  <c r="AO73" i="14"/>
  <c r="A73" i="14"/>
  <c r="A95" i="14" s="1"/>
  <c r="A117" i="14" s="1"/>
  <c r="AJ51" i="14"/>
  <c r="AF51" i="14"/>
  <c r="AB51" i="14"/>
  <c r="AH51" i="14"/>
  <c r="AC51" i="14"/>
  <c r="AG51" i="14"/>
  <c r="AA51" i="14"/>
  <c r="AD51" i="14"/>
  <c r="Y51" i="14"/>
  <c r="U51" i="14"/>
  <c r="Z51" i="14"/>
  <c r="AI51" i="14"/>
  <c r="AE51" i="14"/>
  <c r="Q55" i="14"/>
  <c r="M51" i="14"/>
  <c r="W48" i="14"/>
  <c r="K51" i="14"/>
  <c r="Q48" i="14"/>
  <c r="R51" i="14"/>
  <c r="L48" i="14"/>
  <c r="AM55" i="14"/>
  <c r="L55" i="14"/>
  <c r="X51" i="14"/>
  <c r="H51" i="14"/>
  <c r="AK48" i="14"/>
  <c r="B48" i="14"/>
  <c r="O55" i="14"/>
  <c r="AL51" i="14"/>
  <c r="E48" i="14"/>
  <c r="V51" i="14"/>
  <c r="S51" i="14"/>
  <c r="I55" i="14"/>
  <c r="O48" i="14"/>
  <c r="AK59" i="14"/>
  <c r="AK55" i="14"/>
  <c r="AK51" i="14"/>
  <c r="D48" i="14"/>
  <c r="B55" i="14"/>
  <c r="K61" i="22"/>
  <c r="Z61" i="22"/>
  <c r="H54" i="22"/>
  <c r="Q49" i="22"/>
  <c r="X61" i="22"/>
  <c r="AL59" i="22"/>
  <c r="AE54" i="22"/>
  <c r="J54" i="22"/>
  <c r="R49" i="22"/>
  <c r="T47" i="22"/>
  <c r="AG47" i="22"/>
  <c r="AD62" i="22"/>
  <c r="N62" i="22"/>
  <c r="AM61" i="22"/>
  <c r="W61" i="22"/>
  <c r="G61" i="22"/>
  <c r="AB60" i="22"/>
  <c r="H60" i="22"/>
  <c r="M59" i="22"/>
  <c r="AG62" i="22"/>
  <c r="Q62" i="22"/>
  <c r="AL61" i="22"/>
  <c r="V61" i="22"/>
  <c r="F61" i="22"/>
  <c r="AE60" i="22"/>
  <c r="O60" i="22"/>
  <c r="AF59" i="22"/>
  <c r="AI63" i="22"/>
  <c r="X62" i="22"/>
  <c r="Y61" i="22"/>
  <c r="AL60" i="22"/>
  <c r="V60" i="22"/>
  <c r="F60" i="22"/>
  <c r="G59" i="22"/>
  <c r="H58" i="22"/>
  <c r="N56" i="22"/>
  <c r="W55" i="22"/>
  <c r="AB54" i="22"/>
  <c r="N52" i="22"/>
  <c r="W51" i="22"/>
  <c r="AG49" i="22"/>
  <c r="I49" i="22"/>
  <c r="AM47" i="22"/>
  <c r="G47" i="22"/>
  <c r="AH47" i="22"/>
  <c r="I54" i="22"/>
  <c r="O62" i="22"/>
  <c r="T61" i="22"/>
  <c r="Y60" i="22"/>
  <c r="R59" i="22"/>
  <c r="M56" i="22"/>
  <c r="V55" i="22"/>
  <c r="AA54" i="22"/>
  <c r="Y52" i="22"/>
  <c r="AJ49" i="22"/>
  <c r="AJ55" i="22"/>
  <c r="AJ51" i="22"/>
  <c r="X56" i="22"/>
  <c r="AC55" i="22"/>
  <c r="X52" i="22"/>
  <c r="AC51" i="22"/>
  <c r="AF55" i="22"/>
  <c r="K56" i="22"/>
  <c r="F49" i="22"/>
  <c r="D47" i="22"/>
  <c r="N51" i="22"/>
  <c r="X59" i="14"/>
  <c r="H59" i="14"/>
  <c r="S59" i="14"/>
  <c r="C59" i="14"/>
  <c r="AO85" i="14"/>
  <c r="AJ63" i="14"/>
  <c r="AF63" i="14"/>
  <c r="AB63" i="14"/>
  <c r="A85" i="14"/>
  <c r="A107" i="14" s="1"/>
  <c r="A129" i="14" s="1"/>
  <c r="AI63" i="14"/>
  <c r="AE63" i="14"/>
  <c r="AA63" i="14"/>
  <c r="AD63" i="14"/>
  <c r="AC63" i="14"/>
  <c r="AH63" i="14"/>
  <c r="AG63" i="14"/>
  <c r="Y63" i="14"/>
  <c r="Z63" i="14"/>
  <c r="AO69" i="14"/>
  <c r="A69" i="14"/>
  <c r="A91" i="14" s="1"/>
  <c r="A113" i="14" s="1"/>
  <c r="AJ47" i="14"/>
  <c r="AF47" i="14"/>
  <c r="AB47" i="14"/>
  <c r="AI47" i="14"/>
  <c r="AD47" i="14"/>
  <c r="AH47" i="14"/>
  <c r="AC47" i="14"/>
  <c r="Z47" i="14"/>
  <c r="AE47" i="14"/>
  <c r="AA47" i="14"/>
  <c r="AG47" i="14"/>
  <c r="U47" i="14"/>
  <c r="AL47" i="14"/>
  <c r="Q47" i="14"/>
  <c r="AO87" i="14"/>
  <c r="AH65" i="14"/>
  <c r="AD65" i="14"/>
  <c r="Z65" i="14"/>
  <c r="A87" i="14"/>
  <c r="A109" i="14" s="1"/>
  <c r="A131" i="14" s="1"/>
  <c r="AG65" i="14"/>
  <c r="AC65" i="14"/>
  <c r="AJ65" i="14"/>
  <c r="AF65" i="14"/>
  <c r="AI65" i="14"/>
  <c r="AE65" i="14"/>
  <c r="T65" i="14"/>
  <c r="D65" i="14"/>
  <c r="AM65" i="14"/>
  <c r="AA65" i="14"/>
  <c r="K65" i="14"/>
  <c r="L65" i="14"/>
  <c r="AB65" i="14"/>
  <c r="E63" i="14"/>
  <c r="M59" i="14"/>
  <c r="E55" i="14"/>
  <c r="O52" i="14"/>
  <c r="K48" i="14"/>
  <c r="I47" i="14"/>
  <c r="K55" i="14"/>
  <c r="M52" i="14"/>
  <c r="I48" i="14"/>
  <c r="J65" i="14"/>
  <c r="F63" i="14"/>
  <c r="R59" i="14"/>
  <c r="B51" i="14"/>
  <c r="R47" i="14"/>
  <c r="AO78" i="14"/>
  <c r="AG56" i="14"/>
  <c r="AC56" i="14"/>
  <c r="AJ56" i="14"/>
  <c r="AF56" i="14"/>
  <c r="AB56" i="14"/>
  <c r="AI56" i="14"/>
  <c r="AA56" i="14"/>
  <c r="AH56" i="14"/>
  <c r="Z56" i="14"/>
  <c r="AD56" i="14"/>
  <c r="V56" i="14"/>
  <c r="AE56" i="14"/>
  <c r="A78" i="14"/>
  <c r="A100" i="14" s="1"/>
  <c r="A122" i="14" s="1"/>
  <c r="AL56" i="14"/>
  <c r="F56" i="14"/>
  <c r="O56" i="14"/>
  <c r="R56" i="14"/>
  <c r="X55" i="14"/>
  <c r="H55" i="14"/>
  <c r="J52" i="14"/>
  <c r="T51" i="14"/>
  <c r="D51" i="14"/>
  <c r="V48" i="14"/>
  <c r="AM47" i="14"/>
  <c r="L47" i="14"/>
  <c r="U52" i="14"/>
  <c r="G51" i="14"/>
  <c r="W47" i="14"/>
  <c r="V65" i="14"/>
  <c r="N63" i="14"/>
  <c r="V55" i="14"/>
  <c r="F51" i="14"/>
  <c r="P48" i="14"/>
  <c r="W55" i="14"/>
  <c r="O51" i="14"/>
  <c r="K47" i="14"/>
  <c r="W52" i="14"/>
  <c r="E47" i="14"/>
  <c r="R55" i="14"/>
  <c r="N51" i="14"/>
  <c r="AK47" i="14"/>
  <c r="M55" i="14"/>
  <c r="N56" i="14"/>
  <c r="I61" i="22"/>
  <c r="AJ61" i="22"/>
  <c r="D61" i="22"/>
  <c r="AA49" i="22"/>
  <c r="U55" i="14"/>
  <c r="AO70" i="14"/>
  <c r="AG48" i="14"/>
  <c r="AC48" i="14"/>
  <c r="A70" i="14"/>
  <c r="A92" i="14" s="1"/>
  <c r="A114" i="14" s="1"/>
  <c r="AH48" i="14"/>
  <c r="AB48" i="14"/>
  <c r="AF48" i="14"/>
  <c r="AA48" i="14"/>
  <c r="AD48" i="14"/>
  <c r="N48" i="14"/>
  <c r="J48" i="14"/>
  <c r="AJ48" i="14"/>
  <c r="Z48" i="14"/>
  <c r="AI48" i="14"/>
  <c r="C48" i="14"/>
  <c r="AE48" i="14"/>
  <c r="H48" i="14"/>
  <c r="S48" i="14"/>
  <c r="AI61" i="22"/>
  <c r="S61" i="22"/>
  <c r="C61" i="22"/>
  <c r="AH61" i="22"/>
  <c r="R61" i="22"/>
  <c r="B61" i="22"/>
  <c r="P59" i="22"/>
  <c r="T62" i="22"/>
  <c r="U61" i="22"/>
  <c r="C59" i="22"/>
  <c r="S55" i="22"/>
  <c r="X54" i="22"/>
  <c r="J52" i="22"/>
  <c r="S51" i="22"/>
  <c r="Y49" i="22"/>
  <c r="E49" i="22"/>
  <c r="AI47" i="22"/>
  <c r="C47" i="22"/>
  <c r="R51" i="22"/>
  <c r="X49" i="22"/>
  <c r="Z47" i="22"/>
  <c r="W52" i="22"/>
  <c r="AI62" i="22"/>
  <c r="H61" i="22"/>
  <c r="F59" i="22"/>
  <c r="F55" i="22"/>
  <c r="O54" i="22"/>
  <c r="AH51" i="22"/>
  <c r="AB49" i="22"/>
  <c r="AD47" i="22"/>
  <c r="M54" i="22"/>
  <c r="X51" i="22"/>
  <c r="Q55" i="22"/>
  <c r="B49" i="22"/>
  <c r="AI49" i="22"/>
  <c r="AO81" i="14"/>
  <c r="AJ59" i="14"/>
  <c r="AF59" i="14"/>
  <c r="AB59" i="14"/>
  <c r="A81" i="14"/>
  <c r="A103" i="14" s="1"/>
  <c r="A125" i="14" s="1"/>
  <c r="AI59" i="14"/>
  <c r="AE59" i="14"/>
  <c r="AA59" i="14"/>
  <c r="AH59" i="14"/>
  <c r="Z59" i="14"/>
  <c r="AG59" i="14"/>
  <c r="AD59" i="14"/>
  <c r="AC59" i="14"/>
  <c r="U59" i="14"/>
  <c r="AL59" i="14"/>
  <c r="E59" i="14"/>
  <c r="G48" i="14"/>
  <c r="AO74" i="14"/>
  <c r="A74" i="14"/>
  <c r="A96" i="14" s="1"/>
  <c r="A118" i="14" s="1"/>
  <c r="AG52" i="14"/>
  <c r="AC52" i="14"/>
  <c r="AF52" i="14"/>
  <c r="AA52" i="14"/>
  <c r="AJ52" i="14"/>
  <c r="AE52" i="14"/>
  <c r="Z52" i="14"/>
  <c r="AH52" i="14"/>
  <c r="AB52" i="14"/>
  <c r="G52" i="14"/>
  <c r="AI52" i="14"/>
  <c r="C52" i="14"/>
  <c r="AD52" i="14"/>
  <c r="R52" i="14"/>
  <c r="N52" i="14"/>
  <c r="T55" i="14"/>
  <c r="D55" i="14"/>
  <c r="F52" i="14"/>
  <c r="P51" i="14"/>
  <c r="R48" i="14"/>
  <c r="Q52" i="14"/>
  <c r="U48" i="14"/>
  <c r="N65" i="14"/>
  <c r="B63" i="14"/>
  <c r="N59" i="14"/>
  <c r="X56" i="14"/>
  <c r="J55" i="14"/>
  <c r="T52" i="14"/>
  <c r="N47" i="14"/>
  <c r="S55" i="14"/>
  <c r="C51" i="14"/>
  <c r="I63" i="14"/>
  <c r="S52" i="14"/>
  <c r="J59" i="14"/>
  <c r="N55" i="14"/>
  <c r="L52" i="14"/>
  <c r="J51" i="14"/>
  <c r="T48" i="14"/>
  <c r="V47" i="14"/>
  <c r="E51" i="14"/>
  <c r="B52" i="14"/>
  <c r="G42" i="59"/>
  <c r="T20" i="31" s="1"/>
  <c r="U20" i="31" s="1"/>
  <c r="P22" i="31"/>
  <c r="AB22" i="31" s="1"/>
  <c r="AC22" i="31" s="1"/>
  <c r="G35" i="59"/>
  <c r="T13" i="31" s="1"/>
  <c r="U13" i="31" s="1"/>
  <c r="G10" i="59"/>
  <c r="R10" i="31" s="1"/>
  <c r="S10" i="31" s="1"/>
  <c r="AG53" i="22"/>
  <c r="AB57" i="22"/>
  <c r="H53" i="22"/>
  <c r="AD48" i="22"/>
  <c r="AB53" i="22"/>
  <c r="AM57" i="22"/>
  <c r="AL57" i="22"/>
  <c r="AC53" i="22"/>
  <c r="AO86" i="22"/>
  <c r="A86" i="22"/>
  <c r="A108" i="22" s="1"/>
  <c r="A130" i="22" s="1"/>
  <c r="E64" i="22"/>
  <c r="U64" i="22"/>
  <c r="AK64" i="22"/>
  <c r="B64" i="22"/>
  <c r="R64" i="22"/>
  <c r="AH64" i="22"/>
  <c r="G64" i="22"/>
  <c r="W64" i="22"/>
  <c r="H64" i="22"/>
  <c r="X64" i="22"/>
  <c r="I64" i="22"/>
  <c r="Y64" i="22"/>
  <c r="F64" i="22"/>
  <c r="V64" i="22"/>
  <c r="AL64" i="22"/>
  <c r="K64" i="22"/>
  <c r="AE64" i="22"/>
  <c r="L64" i="22"/>
  <c r="AB64" i="22"/>
  <c r="AA64" i="22"/>
  <c r="P57" i="22"/>
  <c r="AJ53" i="22"/>
  <c r="AM53" i="22"/>
  <c r="T48" i="22"/>
  <c r="J48" i="22"/>
  <c r="AJ64" i="22"/>
  <c r="AA57" i="22"/>
  <c r="N64" i="22"/>
  <c r="Q53" i="22"/>
  <c r="AL53" i="22"/>
  <c r="AC64" i="22"/>
  <c r="AH59" i="22"/>
  <c r="AF53" i="22"/>
  <c r="AG48" i="22"/>
  <c r="F53" i="22"/>
  <c r="AI53" i="22"/>
  <c r="D48" i="22"/>
  <c r="AO79" i="22"/>
  <c r="A79" i="22"/>
  <c r="A101" i="22" s="1"/>
  <c r="A123" i="22" s="1"/>
  <c r="T57" i="22"/>
  <c r="E57" i="22"/>
  <c r="U57" i="22"/>
  <c r="AK57" i="22"/>
  <c r="N57" i="22"/>
  <c r="AD57" i="22"/>
  <c r="O57" i="22"/>
  <c r="AE57" i="22"/>
  <c r="D57" i="22"/>
  <c r="H57" i="22"/>
  <c r="X57" i="22"/>
  <c r="I57" i="22"/>
  <c r="Y57" i="22"/>
  <c r="B57" i="22"/>
  <c r="R57" i="22"/>
  <c r="AH57" i="22"/>
  <c r="C57" i="22"/>
  <c r="S57" i="22"/>
  <c r="AI57" i="22"/>
  <c r="AO75" i="22"/>
  <c r="A75" i="22"/>
  <c r="A97" i="22" s="1"/>
  <c r="A119" i="22" s="1"/>
  <c r="K53" i="22"/>
  <c r="AA53" i="22"/>
  <c r="AD53" i="22"/>
  <c r="T53" i="22"/>
  <c r="N53" i="22"/>
  <c r="E53" i="22"/>
  <c r="U53" i="22"/>
  <c r="AK53" i="22"/>
  <c r="J53" i="22"/>
  <c r="O53" i="22"/>
  <c r="AE53" i="22"/>
  <c r="X53" i="22"/>
  <c r="Z53" i="22"/>
  <c r="D53" i="22"/>
  <c r="I53" i="22"/>
  <c r="Y53" i="22"/>
  <c r="L53" i="22"/>
  <c r="V53" i="22"/>
  <c r="AO70" i="22"/>
  <c r="A70" i="22"/>
  <c r="A92" i="22" s="1"/>
  <c r="A114" i="22" s="1"/>
  <c r="AL48" i="22"/>
  <c r="V48" i="22"/>
  <c r="F48" i="22"/>
  <c r="N48" i="22"/>
  <c r="AH48" i="22"/>
  <c r="C48" i="22"/>
  <c r="S48" i="22"/>
  <c r="AI48" i="22"/>
  <c r="H48" i="22"/>
  <c r="X48" i="22"/>
  <c r="Q48" i="22"/>
  <c r="E48" i="22"/>
  <c r="AK48" i="22"/>
  <c r="B48" i="22"/>
  <c r="AA48" i="22"/>
  <c r="AF48" i="22"/>
  <c r="R48" i="22"/>
  <c r="G48" i="22"/>
  <c r="W48" i="22"/>
  <c r="AM48" i="22"/>
  <c r="L48" i="22"/>
  <c r="AB48" i="22"/>
  <c r="Y48" i="22"/>
  <c r="M48" i="22"/>
  <c r="Z48" i="22"/>
  <c r="K48" i="22"/>
  <c r="P48" i="22"/>
  <c r="S53" i="22"/>
  <c r="AJ48" i="22"/>
  <c r="G57" i="22"/>
  <c r="F57" i="22"/>
  <c r="M57" i="22"/>
  <c r="R53" i="22"/>
  <c r="G53" i="22"/>
  <c r="AE48" i="22"/>
  <c r="D64" i="22"/>
  <c r="O64" i="22"/>
  <c r="Z57" i="22"/>
  <c r="AO81" i="22"/>
  <c r="A81" i="22"/>
  <c r="A103" i="22" s="1"/>
  <c r="A125" i="22" s="1"/>
  <c r="J59" i="22"/>
  <c r="Z59" i="22"/>
  <c r="K59" i="22"/>
  <c r="AA59" i="22"/>
  <c r="D59" i="22"/>
  <c r="T59" i="22"/>
  <c r="AJ59" i="22"/>
  <c r="Q59" i="22"/>
  <c r="AG59" i="22"/>
  <c r="N59" i="22"/>
  <c r="AD59" i="22"/>
  <c r="O59" i="22"/>
  <c r="AE59" i="22"/>
  <c r="H59" i="22"/>
  <c r="X59" i="22"/>
  <c r="E59" i="22"/>
  <c r="U59" i="22"/>
  <c r="AK59" i="22"/>
  <c r="W59" i="22"/>
  <c r="AG57" i="22"/>
  <c r="AF64" i="22"/>
  <c r="I59" i="22"/>
  <c r="W57" i="22"/>
  <c r="AM64" i="22"/>
  <c r="C64" i="22"/>
  <c r="AB59" i="22"/>
  <c r="V57" i="22"/>
  <c r="AO85" i="22"/>
  <c r="A85" i="22"/>
  <c r="A107" i="22" s="1"/>
  <c r="A129" i="22" s="1"/>
  <c r="B63" i="22"/>
  <c r="R63" i="22"/>
  <c r="AH63" i="22"/>
  <c r="G63" i="22"/>
  <c r="AA63" i="22"/>
  <c r="L63" i="22"/>
  <c r="AB63" i="22"/>
  <c r="M63" i="22"/>
  <c r="AC63" i="22"/>
  <c r="F63" i="22"/>
  <c r="V63" i="22"/>
  <c r="AL63" i="22"/>
  <c r="W63" i="22"/>
  <c r="K63" i="22"/>
  <c r="AE63" i="22"/>
  <c r="P63" i="22"/>
  <c r="AF63" i="22"/>
  <c r="Q63" i="22"/>
  <c r="AG63" i="22"/>
  <c r="AO80" i="22"/>
  <c r="A80" i="22"/>
  <c r="A102" i="22" s="1"/>
  <c r="A124" i="22" s="1"/>
  <c r="AG58" i="22"/>
  <c r="M58" i="22"/>
  <c r="C58" i="22"/>
  <c r="S58" i="22"/>
  <c r="AI58" i="22"/>
  <c r="P58" i="22"/>
  <c r="AF58" i="22"/>
  <c r="Q58" i="22"/>
  <c r="F58" i="22"/>
  <c r="V58" i="22"/>
  <c r="AL58" i="22"/>
  <c r="U58" i="22"/>
  <c r="G58" i="22"/>
  <c r="W58" i="22"/>
  <c r="AM58" i="22"/>
  <c r="D58" i="22"/>
  <c r="T58" i="22"/>
  <c r="AJ58" i="22"/>
  <c r="Y58" i="22"/>
  <c r="J58" i="22"/>
  <c r="Z58" i="22"/>
  <c r="J64" i="22"/>
  <c r="O63" i="22"/>
  <c r="S59" i="22"/>
  <c r="X58" i="22"/>
  <c r="AC57" i="22"/>
  <c r="M53" i="22"/>
  <c r="AO74" i="22"/>
  <c r="A74" i="22"/>
  <c r="A96" i="22" s="1"/>
  <c r="A118" i="22" s="1"/>
  <c r="AM52" i="22"/>
  <c r="P52" i="22"/>
  <c r="AF52" i="22"/>
  <c r="K52" i="22"/>
  <c r="M52" i="22"/>
  <c r="AG52" i="22"/>
  <c r="Q52" i="22"/>
  <c r="B52" i="22"/>
  <c r="R52" i="22"/>
  <c r="AH52" i="22"/>
  <c r="S52" i="22"/>
  <c r="O52" i="22"/>
  <c r="G52" i="22"/>
  <c r="D52" i="22"/>
  <c r="T52" i="22"/>
  <c r="AJ52" i="22"/>
  <c r="AE52" i="22"/>
  <c r="U52" i="22"/>
  <c r="AK52" i="22"/>
  <c r="C52" i="22"/>
  <c r="F52" i="22"/>
  <c r="V52" i="22"/>
  <c r="AL52" i="22"/>
  <c r="AC48" i="22"/>
  <c r="B53" i="22"/>
  <c r="AO72" i="22"/>
  <c r="A72" i="22"/>
  <c r="A94" i="22" s="1"/>
  <c r="A116" i="22" s="1"/>
  <c r="H50" i="22"/>
  <c r="AK50" i="22"/>
  <c r="B50" i="22"/>
  <c r="R50" i="22"/>
  <c r="AH50" i="22"/>
  <c r="E50" i="22"/>
  <c r="G50" i="22"/>
  <c r="AM50" i="22"/>
  <c r="Q50" i="22"/>
  <c r="AA50" i="22"/>
  <c r="P50" i="22"/>
  <c r="AF50" i="22"/>
  <c r="D50" i="22"/>
  <c r="M50" i="22"/>
  <c r="I50" i="22"/>
  <c r="F50" i="22"/>
  <c r="V50" i="22"/>
  <c r="AL50" i="22"/>
  <c r="O50" i="22"/>
  <c r="AG50" i="22"/>
  <c r="C50" i="22"/>
  <c r="AI50" i="22"/>
  <c r="T50" i="22"/>
  <c r="AJ50" i="22"/>
  <c r="U50" i="22"/>
  <c r="Y50" i="22"/>
  <c r="J50" i="22"/>
  <c r="Q64" i="22"/>
  <c r="AD63" i="22"/>
  <c r="V59" i="22"/>
  <c r="AE58" i="22"/>
  <c r="AF57" i="22"/>
  <c r="AO78" i="22"/>
  <c r="A78" i="22"/>
  <c r="A100" i="22" s="1"/>
  <c r="A122" i="22" s="1"/>
  <c r="C56" i="22"/>
  <c r="W56" i="22"/>
  <c r="P56" i="22"/>
  <c r="AF56" i="22"/>
  <c r="E56" i="22"/>
  <c r="U56" i="22"/>
  <c r="AK56" i="22"/>
  <c r="B56" i="22"/>
  <c r="R56" i="22"/>
  <c r="AH56" i="22"/>
  <c r="AM56" i="22"/>
  <c r="O56" i="22"/>
  <c r="AI56" i="22"/>
  <c r="G56" i="22"/>
  <c r="AA56" i="22"/>
  <c r="D56" i="22"/>
  <c r="T56" i="22"/>
  <c r="AJ56" i="22"/>
  <c r="I56" i="22"/>
  <c r="Y56" i="22"/>
  <c r="F56" i="22"/>
  <c r="V56" i="22"/>
  <c r="AL56" i="22"/>
  <c r="P53" i="22"/>
  <c r="E52" i="22"/>
  <c r="I48" i="22"/>
  <c r="AO76" i="22"/>
  <c r="A76" i="22"/>
  <c r="A98" i="22" s="1"/>
  <c r="A120" i="22" s="1"/>
  <c r="E54" i="22"/>
  <c r="Q54" i="22"/>
  <c r="B54" i="22"/>
  <c r="R54" i="22"/>
  <c r="AH54" i="22"/>
  <c r="Y54" i="22"/>
  <c r="C54" i="22"/>
  <c r="S54" i="22"/>
  <c r="AI54" i="22"/>
  <c r="AG54" i="22"/>
  <c r="P54" i="22"/>
  <c r="AF54" i="22"/>
  <c r="AK54" i="22"/>
  <c r="U54" i="22"/>
  <c r="AC54" i="22"/>
  <c r="F54" i="22"/>
  <c r="V54" i="22"/>
  <c r="AL54" i="22"/>
  <c r="G54" i="22"/>
  <c r="W54" i="22"/>
  <c r="AM54" i="22"/>
  <c r="D54" i="22"/>
  <c r="T54" i="22"/>
  <c r="AJ54" i="22"/>
  <c r="AB56" i="22"/>
  <c r="AO77" i="22"/>
  <c r="A77" i="22"/>
  <c r="A99" i="22" s="1"/>
  <c r="A121" i="22" s="1"/>
  <c r="N55" i="22"/>
  <c r="T55" i="22"/>
  <c r="E55" i="22"/>
  <c r="U55" i="22"/>
  <c r="AK55" i="22"/>
  <c r="J55" i="22"/>
  <c r="AH55" i="22"/>
  <c r="K55" i="22"/>
  <c r="AA55" i="22"/>
  <c r="D55" i="22"/>
  <c r="AD55" i="22"/>
  <c r="X55" i="22"/>
  <c r="I55" i="22"/>
  <c r="Y55" i="22"/>
  <c r="H55" i="22"/>
  <c r="R55" i="22"/>
  <c r="AL55" i="22"/>
  <c r="L55" i="22"/>
  <c r="O55" i="22"/>
  <c r="AE55" i="22"/>
  <c r="AB55" i="22"/>
  <c r="N54" i="22"/>
  <c r="W53" i="22"/>
  <c r="AB52" i="22"/>
  <c r="AO73" i="22"/>
  <c r="A73" i="22"/>
  <c r="A95" i="22" s="1"/>
  <c r="A117" i="22" s="1"/>
  <c r="AD51" i="22"/>
  <c r="V51" i="22"/>
  <c r="T51" i="22"/>
  <c r="E51" i="22"/>
  <c r="U51" i="22"/>
  <c r="AK51" i="22"/>
  <c r="AB51" i="22"/>
  <c r="Z51" i="22"/>
  <c r="K51" i="22"/>
  <c r="AA51" i="22"/>
  <c r="AL51" i="22"/>
  <c r="AF51" i="22"/>
  <c r="I51" i="22"/>
  <c r="Y51" i="22"/>
  <c r="L51" i="22"/>
  <c r="J51" i="22"/>
  <c r="O51" i="22"/>
  <c r="AE51" i="22"/>
  <c r="F51" i="22"/>
  <c r="N50" i="22"/>
  <c r="E58" i="22"/>
  <c r="AH53" i="22"/>
  <c r="AI52" i="22"/>
  <c r="AJ57" i="22"/>
  <c r="P47" i="22"/>
  <c r="I47" i="22"/>
  <c r="U47" i="22"/>
  <c r="AO84" i="22"/>
  <c r="A84" i="22"/>
  <c r="A106" i="22" s="1"/>
  <c r="A128" i="22" s="1"/>
  <c r="AF62" i="22"/>
  <c r="P62" i="22"/>
  <c r="AG61" i="22"/>
  <c r="Q61" i="22"/>
  <c r="AO71" i="22"/>
  <c r="A71" i="22"/>
  <c r="A93" i="22" s="1"/>
  <c r="A115" i="22" s="1"/>
  <c r="AE49" i="22"/>
  <c r="O49" i="22"/>
  <c r="AE47" i="22"/>
  <c r="O47" i="22"/>
  <c r="H49" i="22"/>
  <c r="R47" i="22"/>
  <c r="AD49" i="22"/>
  <c r="AA62" i="22"/>
  <c r="K62" i="22"/>
  <c r="AF61" i="22"/>
  <c r="AO82" i="22"/>
  <c r="A82" i="22"/>
  <c r="A104" i="22" s="1"/>
  <c r="A126" i="22" s="1"/>
  <c r="AG60" i="22"/>
  <c r="T49" i="22"/>
  <c r="N47" i="22"/>
  <c r="N49" i="22"/>
  <c r="AB47" i="22"/>
  <c r="L47" i="22"/>
  <c r="AO68" i="22"/>
  <c r="A68" i="22"/>
  <c r="A90" i="22" s="1"/>
  <c r="A112" i="22" s="1"/>
  <c r="AJ46" i="22"/>
  <c r="T46" i="22"/>
  <c r="D46" i="22"/>
  <c r="AF46" i="22"/>
  <c r="L46" i="22"/>
  <c r="S49" i="22"/>
  <c r="E47" i="22"/>
  <c r="AM49" i="22"/>
  <c r="AO69" i="22"/>
  <c r="A69" i="22"/>
  <c r="A91" i="22" s="1"/>
  <c r="A113" i="22" s="1"/>
  <c r="AC47" i="22"/>
  <c r="M47" i="22"/>
  <c r="AF47" i="22"/>
  <c r="AO83" i="22"/>
  <c r="A83" i="22"/>
  <c r="A105" i="22" s="1"/>
  <c r="A127" i="22" s="1"/>
  <c r="AB62" i="22"/>
  <c r="L62" i="22"/>
  <c r="AC61" i="22"/>
  <c r="M61" i="22"/>
  <c r="AK61" i="22"/>
  <c r="AC49" i="22"/>
  <c r="M49" i="22"/>
  <c r="AA47" i="22"/>
  <c r="K47" i="22"/>
  <c r="AF49" i="22"/>
  <c r="J47" i="22"/>
  <c r="AM62" i="22"/>
  <c r="W62" i="22"/>
  <c r="G62" i="22"/>
  <c r="AB61" i="22"/>
  <c r="L61" i="22"/>
  <c r="AC60" i="22"/>
  <c r="M60" i="22"/>
  <c r="L49" i="22"/>
  <c r="AL47" i="22"/>
  <c r="F47" i="22"/>
  <c r="AL49" i="22"/>
  <c r="Z49" i="22"/>
  <c r="J49" i="22"/>
  <c r="X47" i="22"/>
  <c r="H47" i="22"/>
  <c r="AC46" i="22"/>
  <c r="M46" i="22"/>
  <c r="AB46" i="22"/>
  <c r="H46" i="22"/>
  <c r="G49" i="22"/>
  <c r="W49" i="22"/>
  <c r="Q47" i="22"/>
  <c r="G12" i="59"/>
  <c r="R12" i="31" s="1"/>
  <c r="S12" i="31" s="1"/>
  <c r="G27" i="59"/>
  <c r="T5" i="31" s="1"/>
  <c r="U5" i="31" s="1"/>
  <c r="G26" i="59"/>
  <c r="T4" i="31" s="1"/>
  <c r="U4" i="31" s="1"/>
  <c r="G8" i="59"/>
  <c r="R8" i="31" s="1"/>
  <c r="S8" i="31" s="1"/>
  <c r="G11" i="59"/>
  <c r="R11" i="31" s="1"/>
  <c r="S11" i="31" s="1"/>
  <c r="G33" i="59"/>
  <c r="T11" i="31" s="1"/>
  <c r="U11" i="31" s="1"/>
  <c r="G29" i="59"/>
  <c r="T7" i="31" s="1"/>
  <c r="U7" i="31" s="1"/>
  <c r="G2" i="59"/>
  <c r="R2" i="31" s="1"/>
  <c r="S2" i="31" s="1"/>
  <c r="G24" i="59"/>
  <c r="T2" i="31" s="1"/>
  <c r="U2" i="31" s="1"/>
  <c r="G28" i="59"/>
  <c r="T6" i="31" s="1"/>
  <c r="U6" i="31" s="1"/>
  <c r="G38" i="59"/>
  <c r="T16" i="31" s="1"/>
  <c r="U16" i="31" s="1"/>
  <c r="G41" i="59"/>
  <c r="T19" i="31" s="1"/>
  <c r="U19" i="31" s="1"/>
  <c r="G15" i="59"/>
  <c r="R15" i="31" s="1"/>
  <c r="S15" i="31" s="1"/>
  <c r="G21" i="59"/>
  <c r="R21" i="31" s="1"/>
  <c r="S21" i="31" s="1"/>
  <c r="G16" i="59"/>
  <c r="R16" i="31" s="1"/>
  <c r="S16" i="31" s="1"/>
  <c r="G37" i="59"/>
  <c r="T15" i="31" s="1"/>
  <c r="U15" i="31" s="1"/>
  <c r="G19" i="59"/>
  <c r="R19" i="31" s="1"/>
  <c r="S19" i="31" s="1"/>
  <c r="G25" i="59"/>
  <c r="T3" i="31" s="1"/>
  <c r="U3" i="31" s="1"/>
  <c r="G30" i="59"/>
  <c r="T8" i="31" s="1"/>
  <c r="U8" i="31" s="1"/>
  <c r="G32" i="59"/>
  <c r="T10" i="31" s="1"/>
  <c r="G40" i="59"/>
  <c r="T18" i="31" s="1"/>
  <c r="U18" i="31" s="1"/>
  <c r="G34" i="59"/>
  <c r="T12" i="31" s="1"/>
  <c r="U12" i="31" s="1"/>
  <c r="G4" i="59"/>
  <c r="R4" i="31" s="1"/>
  <c r="S4" i="31" s="1"/>
  <c r="Q22" i="31"/>
  <c r="G13" i="59"/>
  <c r="R13" i="31" s="1"/>
  <c r="S13" i="31" s="1"/>
  <c r="G7" i="59"/>
  <c r="R7" i="31" s="1"/>
  <c r="S7" i="31" s="1"/>
  <c r="G39" i="59"/>
  <c r="T17" i="31" s="1"/>
  <c r="U17" i="31" s="1"/>
  <c r="G5" i="59"/>
  <c r="R5" i="31" s="1"/>
  <c r="S5" i="31" s="1"/>
  <c r="G14" i="59"/>
  <c r="R14" i="31" s="1"/>
  <c r="S14" i="31" s="1"/>
  <c r="G9" i="59"/>
  <c r="R9" i="31" s="1"/>
  <c r="S9" i="31" s="1"/>
  <c r="G22" i="31"/>
  <c r="G3" i="59"/>
  <c r="R3" i="31" s="1"/>
  <c r="L22" i="31"/>
  <c r="G6" i="59"/>
  <c r="R6" i="31" s="1"/>
  <c r="H5" i="31"/>
  <c r="M2" i="31"/>
  <c r="T22" i="31" l="1"/>
  <c r="U22" i="31" s="1"/>
  <c r="U10" i="31"/>
  <c r="H22" i="31"/>
  <c r="M22" i="31"/>
  <c r="S6" i="31"/>
  <c r="R22" i="31"/>
  <c r="S22" i="31" s="1"/>
  <c r="S3" i="31"/>
  <c r="W2" i="31" l="1"/>
  <c r="X2" i="31" s="1"/>
  <c r="W22" i="31"/>
  <c r="X22" i="31" s="1"/>
  <c r="W8" i="31"/>
  <c r="W13" i="31"/>
  <c r="W5" i="31"/>
  <c r="W4" i="31"/>
  <c r="W16" i="31"/>
  <c r="W21" i="31"/>
  <c r="W20" i="31"/>
  <c r="W12" i="31"/>
  <c r="W10" i="31"/>
  <c r="W7" i="31"/>
  <c r="W18" i="31"/>
  <c r="W6" i="31"/>
  <c r="W15" i="31"/>
  <c r="W14" i="31"/>
  <c r="W19" i="31"/>
  <c r="W9" i="31"/>
  <c r="W3" i="31"/>
  <c r="W17" i="31"/>
  <c r="W11" i="31"/>
  <c r="Z22" i="31"/>
  <c r="AA22" i="31" s="1"/>
  <c r="Z10" i="31"/>
  <c r="Z16" i="31"/>
  <c r="Z19" i="31"/>
  <c r="Z7" i="31"/>
  <c r="Z15" i="31"/>
  <c r="Z11" i="31"/>
  <c r="Z3" i="31"/>
  <c r="Z18" i="31"/>
  <c r="Z8" i="31"/>
  <c r="Z9" i="31"/>
  <c r="Z2" i="31"/>
  <c r="Z13" i="31"/>
  <c r="Z20" i="31"/>
  <c r="Z14" i="31"/>
  <c r="Z4" i="31"/>
  <c r="Z17" i="31"/>
  <c r="Z12" i="31"/>
  <c r="Z6" i="31"/>
  <c r="Z21" i="31"/>
  <c r="Z5" i="31"/>
  <c r="AC2" i="31" l="1"/>
  <c r="C2" i="33" s="1"/>
  <c r="AA20" i="31"/>
  <c r="AB20" i="31"/>
  <c r="B20" i="33" s="1"/>
  <c r="AA10" i="31"/>
  <c r="AB10" i="31"/>
  <c r="B10" i="33" s="1"/>
  <c r="X15" i="31"/>
  <c r="AC15" i="31"/>
  <c r="AC16" i="31"/>
  <c r="X16" i="31"/>
  <c r="AA12" i="31"/>
  <c r="AB12" i="31"/>
  <c r="B12" i="33" s="1"/>
  <c r="AA8" i="31"/>
  <c r="AB8" i="31"/>
  <c r="B8" i="33" s="1"/>
  <c r="AA15" i="31"/>
  <c r="AB15" i="31"/>
  <c r="B15" i="33" s="1"/>
  <c r="X3" i="31"/>
  <c r="AC3" i="31"/>
  <c r="AC10" i="31"/>
  <c r="X10" i="31"/>
  <c r="X8" i="31"/>
  <c r="AC8" i="31"/>
  <c r="AA5" i="31"/>
  <c r="AB5" i="31"/>
  <c r="B5" i="33" s="1"/>
  <c r="AA17" i="31"/>
  <c r="AB17" i="31"/>
  <c r="B17" i="33" s="1"/>
  <c r="AA13" i="31"/>
  <c r="AB13" i="31"/>
  <c r="B13" i="33" s="1"/>
  <c r="AA18" i="31"/>
  <c r="AB18" i="31"/>
  <c r="B18" i="33" s="1"/>
  <c r="AA7" i="31"/>
  <c r="AB7" i="31"/>
  <c r="B7" i="33" s="1"/>
  <c r="AC9" i="31"/>
  <c r="X9" i="31"/>
  <c r="X6" i="31"/>
  <c r="AC6" i="31"/>
  <c r="X12" i="31"/>
  <c r="AC12" i="31"/>
  <c r="X4" i="31"/>
  <c r="AC4" i="31"/>
  <c r="AA21" i="31"/>
  <c r="AB21" i="31"/>
  <c r="B21" i="33" s="1"/>
  <c r="AA4" i="31"/>
  <c r="AB4" i="31"/>
  <c r="B4" i="33" s="1"/>
  <c r="AA2" i="31"/>
  <c r="AB2" i="31"/>
  <c r="AA3" i="31"/>
  <c r="AB3" i="31"/>
  <c r="B3" i="33" s="1"/>
  <c r="AA19" i="31"/>
  <c r="AB19" i="31"/>
  <c r="B19" i="33" s="1"/>
  <c r="AC11" i="31"/>
  <c r="X11" i="31"/>
  <c r="X19" i="31"/>
  <c r="AC19" i="31"/>
  <c r="AC18" i="31"/>
  <c r="X18" i="31"/>
  <c r="AC20" i="31"/>
  <c r="X20" i="31"/>
  <c r="AC5" i="31"/>
  <c r="X5" i="31"/>
  <c r="AA6" i="31"/>
  <c r="AB6" i="31"/>
  <c r="B6" i="33" s="1"/>
  <c r="AA14" i="31"/>
  <c r="AB14" i="31"/>
  <c r="B14" i="33" s="1"/>
  <c r="AA9" i="31"/>
  <c r="AB9" i="31"/>
  <c r="B9" i="33" s="1"/>
  <c r="AA11" i="31"/>
  <c r="AB11" i="31"/>
  <c r="B11" i="33" s="1"/>
  <c r="AA16" i="31"/>
  <c r="AB16" i="31"/>
  <c r="B16" i="33" s="1"/>
  <c r="X17" i="31"/>
  <c r="AC17" i="31"/>
  <c r="AC14" i="31"/>
  <c r="X14" i="31"/>
  <c r="X7" i="31"/>
  <c r="AC7" i="31"/>
  <c r="AC21" i="31"/>
  <c r="X21" i="31"/>
  <c r="AC13" i="31"/>
  <c r="X13" i="31"/>
  <c r="B16" i="34" l="1"/>
  <c r="H16" i="33"/>
  <c r="H36" i="33"/>
  <c r="B9" i="34"/>
  <c r="H9" i="33"/>
  <c r="H29" i="33"/>
  <c r="B6" i="34"/>
  <c r="H26" i="33"/>
  <c r="H6" i="33"/>
  <c r="C19" i="33"/>
  <c r="E19" i="34" s="1"/>
  <c r="AI19" i="31"/>
  <c r="B19" i="34"/>
  <c r="H39" i="33"/>
  <c r="H19" i="33"/>
  <c r="B2" i="33"/>
  <c r="B21" i="34"/>
  <c r="H41" i="33"/>
  <c r="H21" i="33"/>
  <c r="C12" i="33"/>
  <c r="E12" i="34" s="1"/>
  <c r="AI12" i="31"/>
  <c r="B18" i="34"/>
  <c r="H38" i="33"/>
  <c r="H18" i="33"/>
  <c r="B17" i="34"/>
  <c r="H37" i="33"/>
  <c r="H17" i="33"/>
  <c r="C8" i="33"/>
  <c r="AI8" i="31"/>
  <c r="AI3" i="31"/>
  <c r="C3" i="33"/>
  <c r="B8" i="34"/>
  <c r="H28" i="33"/>
  <c r="H8" i="33"/>
  <c r="B10" i="34"/>
  <c r="H30" i="33"/>
  <c r="H10" i="33"/>
  <c r="E2" i="34"/>
  <c r="F22" i="33"/>
  <c r="F2" i="33"/>
  <c r="C21" i="33"/>
  <c r="AI21" i="31"/>
  <c r="C14" i="33"/>
  <c r="E14" i="34" s="1"/>
  <c r="AI14" i="31"/>
  <c r="C20" i="33"/>
  <c r="E20" i="34" s="1"/>
  <c r="AI20" i="31"/>
  <c r="C9" i="33"/>
  <c r="E9" i="34" s="1"/>
  <c r="AI9" i="31"/>
  <c r="C16" i="33"/>
  <c r="AI16" i="31"/>
  <c r="B20" i="34"/>
  <c r="H20" i="33"/>
  <c r="H40" i="33"/>
  <c r="AB35" i="33" s="1"/>
  <c r="AI7" i="31"/>
  <c r="C7" i="33"/>
  <c r="C17" i="33"/>
  <c r="AI17" i="31"/>
  <c r="B11" i="34"/>
  <c r="H31" i="33"/>
  <c r="H11" i="33"/>
  <c r="AB44" i="33" s="1"/>
  <c r="B14" i="34"/>
  <c r="H34" i="33"/>
  <c r="H14" i="33"/>
  <c r="B3" i="34"/>
  <c r="H23" i="33"/>
  <c r="H3" i="33"/>
  <c r="B4" i="34"/>
  <c r="H24" i="33"/>
  <c r="H4" i="33"/>
  <c r="AI4" i="31"/>
  <c r="C4" i="33"/>
  <c r="C6" i="33"/>
  <c r="AI6" i="31"/>
  <c r="B7" i="34"/>
  <c r="H27" i="33"/>
  <c r="H7" i="33"/>
  <c r="B13" i="34"/>
  <c r="H13" i="33"/>
  <c r="H33" i="33"/>
  <c r="B5" i="34"/>
  <c r="H25" i="33"/>
  <c r="H5" i="33"/>
  <c r="B15" i="34"/>
  <c r="H35" i="33"/>
  <c r="H15" i="33"/>
  <c r="B12" i="34"/>
  <c r="H32" i="33"/>
  <c r="H12" i="33"/>
  <c r="AI15" i="31"/>
  <c r="C15" i="33"/>
  <c r="E15" i="34" s="1"/>
  <c r="AI2" i="31"/>
  <c r="C13" i="33"/>
  <c r="AI13" i="31"/>
  <c r="C5" i="33"/>
  <c r="AI5" i="31"/>
  <c r="C18" i="33"/>
  <c r="E18" i="34" s="1"/>
  <c r="AI18" i="31"/>
  <c r="C11" i="33"/>
  <c r="AI11" i="31"/>
  <c r="C10" i="33"/>
  <c r="AI10" i="31"/>
  <c r="E16" i="34" l="1"/>
  <c r="E13" i="34"/>
  <c r="E17" i="34"/>
  <c r="E8" i="34"/>
  <c r="E21" i="34"/>
  <c r="E7" i="34"/>
  <c r="E11" i="34"/>
  <c r="AI22" i="31"/>
  <c r="AI39" i="33"/>
  <c r="T44" i="33"/>
  <c r="AC38" i="33"/>
  <c r="N37" i="33"/>
  <c r="AN34" i="33"/>
  <c r="P35" i="33"/>
  <c r="AD30" i="33"/>
  <c r="AL28" i="33"/>
  <c r="Z42" i="33"/>
  <c r="AF41" i="33"/>
  <c r="AR40" i="33"/>
  <c r="R33" i="33"/>
  <c r="AK32" i="33"/>
  <c r="AV31" i="33"/>
  <c r="V29" i="33"/>
  <c r="AP27" i="33"/>
  <c r="AT26" i="33"/>
  <c r="X43" i="33"/>
  <c r="L45" i="33"/>
  <c r="K44" i="33"/>
  <c r="AL43" i="33"/>
  <c r="AP42" i="33"/>
  <c r="AA39" i="33"/>
  <c r="R38" i="33"/>
  <c r="P41" i="33"/>
  <c r="AH36" i="33"/>
  <c r="AG32" i="33"/>
  <c r="T30" i="33"/>
  <c r="M28" i="33"/>
  <c r="AV45" i="33"/>
  <c r="AC40" i="33"/>
  <c r="X33" i="33"/>
  <c r="AR31" i="33"/>
  <c r="AJ27" i="33"/>
  <c r="AD26" i="33"/>
  <c r="AQ44" i="33"/>
  <c r="AU43" i="33"/>
  <c r="AE41" i="33"/>
  <c r="AL42" i="33"/>
  <c r="AF40" i="33"/>
  <c r="S39" i="33"/>
  <c r="AI35" i="33"/>
  <c r="O30" i="33"/>
  <c r="AN45" i="33"/>
  <c r="X34" i="33"/>
  <c r="AB36" i="33"/>
  <c r="AK28" i="33"/>
  <c r="L26" i="33"/>
  <c r="N27" i="33"/>
  <c r="V33" i="33"/>
  <c r="AS29" i="33"/>
  <c r="Z38" i="33"/>
  <c r="U32" i="33"/>
  <c r="E4" i="34"/>
  <c r="F24" i="33"/>
  <c r="Z12" i="33" s="1"/>
  <c r="F4" i="33"/>
  <c r="X19" i="33" s="1"/>
  <c r="W44" i="33"/>
  <c r="M45" i="33"/>
  <c r="Y43" i="33"/>
  <c r="AD41" i="33"/>
  <c r="AH40" i="33"/>
  <c r="AG35" i="33"/>
  <c r="T42" i="33"/>
  <c r="AO39" i="33"/>
  <c r="R37" i="33"/>
  <c r="AR32" i="33"/>
  <c r="AC36" i="33"/>
  <c r="K26" i="33"/>
  <c r="Z31" i="33"/>
  <c r="P30" i="33"/>
  <c r="AT29" i="33"/>
  <c r="AV28" i="33"/>
  <c r="AM27" i="33"/>
  <c r="AP34" i="33"/>
  <c r="AA40" i="33"/>
  <c r="AU39" i="33"/>
  <c r="AL45" i="33"/>
  <c r="V44" i="33"/>
  <c r="Q42" i="33"/>
  <c r="S37" i="33"/>
  <c r="AQ36" i="33"/>
  <c r="O32" i="33"/>
  <c r="K31" i="33"/>
  <c r="AE29" i="33"/>
  <c r="AG38" i="33"/>
  <c r="AB41" i="33"/>
  <c r="AH33" i="33"/>
  <c r="X28" i="33"/>
  <c r="U34" i="33"/>
  <c r="M30" i="33"/>
  <c r="AN27" i="33"/>
  <c r="AJ26" i="33"/>
  <c r="AS43" i="33"/>
  <c r="F7" i="33"/>
  <c r="F27" i="33"/>
  <c r="F29" i="33"/>
  <c r="F9" i="33"/>
  <c r="F34" i="33"/>
  <c r="AG8" i="33" s="1"/>
  <c r="F14" i="33"/>
  <c r="W4" i="33" s="1"/>
  <c r="K15" i="33"/>
  <c r="E3" i="34"/>
  <c r="F3" i="33"/>
  <c r="AK18" i="33" s="1"/>
  <c r="F23" i="33"/>
  <c r="AS9" i="33" s="1"/>
  <c r="AU44" i="33"/>
  <c r="AO43" i="33"/>
  <c r="AM39" i="33"/>
  <c r="W34" i="33"/>
  <c r="AE31" i="33"/>
  <c r="AI29" i="33"/>
  <c r="Q45" i="33"/>
  <c r="AF36" i="33"/>
  <c r="AK26" i="33"/>
  <c r="Z30" i="33"/>
  <c r="Y42" i="33"/>
  <c r="AS40" i="33"/>
  <c r="U38" i="33"/>
  <c r="AP28" i="33"/>
  <c r="S27" i="33"/>
  <c r="P37" i="33"/>
  <c r="N32" i="33"/>
  <c r="L33" i="33"/>
  <c r="AI40" i="33"/>
  <c r="AD45" i="33"/>
  <c r="AT44" i="33"/>
  <c r="AH43" i="33"/>
  <c r="Y41" i="33"/>
  <c r="O37" i="33"/>
  <c r="W31" i="33"/>
  <c r="AA29" i="33"/>
  <c r="AQ28" i="33"/>
  <c r="AR35" i="33"/>
  <c r="L34" i="33"/>
  <c r="AC27" i="33"/>
  <c r="AF39" i="33"/>
  <c r="AV33" i="33"/>
  <c r="AO32" i="33"/>
  <c r="R30" i="33"/>
  <c r="AM26" i="33"/>
  <c r="T38" i="33"/>
  <c r="AJ36" i="33"/>
  <c r="N44" i="33"/>
  <c r="AT43" i="33"/>
  <c r="AD42" i="33"/>
  <c r="Z40" i="33"/>
  <c r="AI33" i="33"/>
  <c r="AL35" i="33"/>
  <c r="AC34" i="33"/>
  <c r="AV37" i="33"/>
  <c r="AN31" i="33"/>
  <c r="AP29" i="33"/>
  <c r="AK27" i="33"/>
  <c r="T28" i="33"/>
  <c r="AR41" i="33"/>
  <c r="R32" i="33"/>
  <c r="AF38" i="33"/>
  <c r="L36" i="33"/>
  <c r="X30" i="33"/>
  <c r="V26" i="33"/>
  <c r="P39" i="33"/>
  <c r="K42" i="33"/>
  <c r="Z45" i="33"/>
  <c r="X44" i="33"/>
  <c r="AE39" i="33"/>
  <c r="AU37" i="33"/>
  <c r="AQ32" i="33"/>
  <c r="AH38" i="33"/>
  <c r="AS41" i="33"/>
  <c r="AK35" i="33"/>
  <c r="M31" i="33"/>
  <c r="AB34" i="33"/>
  <c r="AG30" i="33"/>
  <c r="V27" i="33"/>
  <c r="S28" i="33"/>
  <c r="U43" i="33"/>
  <c r="AL29" i="33"/>
  <c r="O26" i="33"/>
  <c r="AN33" i="33"/>
  <c r="Q36" i="33"/>
  <c r="F31" i="33"/>
  <c r="R11" i="33" s="1"/>
  <c r="F11" i="33"/>
  <c r="E5" i="34"/>
  <c r="F25" i="33"/>
  <c r="F5" i="33"/>
  <c r="F35" i="33"/>
  <c r="AJ12" i="33" s="1"/>
  <c r="F15" i="33"/>
  <c r="AR20" i="33" s="1"/>
  <c r="O45" i="33"/>
  <c r="AA42" i="33"/>
  <c r="K41" i="33"/>
  <c r="AG43" i="33"/>
  <c r="S38" i="33"/>
  <c r="AE35" i="33"/>
  <c r="AU33" i="33"/>
  <c r="M34" i="33"/>
  <c r="AH39" i="33"/>
  <c r="AN37" i="33"/>
  <c r="AS31" i="33"/>
  <c r="AQ27" i="33"/>
  <c r="AB26" i="33"/>
  <c r="Q30" i="33"/>
  <c r="V36" i="33"/>
  <c r="X32" i="33"/>
  <c r="U44" i="33"/>
  <c r="AL40" i="33"/>
  <c r="AJ28" i="33"/>
  <c r="AI44" i="33"/>
  <c r="W43" i="33"/>
  <c r="O42" i="33"/>
  <c r="AQ41" i="33"/>
  <c r="AU40" i="33"/>
  <c r="AE38" i="33"/>
  <c r="S35" i="33"/>
  <c r="AM33" i="33"/>
  <c r="AB45" i="33"/>
  <c r="AO34" i="33"/>
  <c r="L32" i="33"/>
  <c r="U26" i="33"/>
  <c r="N36" i="33"/>
  <c r="AS30" i="33"/>
  <c r="Q31" i="33"/>
  <c r="AF28" i="33"/>
  <c r="Z27" i="33"/>
  <c r="AK39" i="33"/>
  <c r="AA45" i="33"/>
  <c r="R43" i="33"/>
  <c r="AT41" i="33"/>
  <c r="AC42" i="33"/>
  <c r="X38" i="33"/>
  <c r="AJ37" i="33"/>
  <c r="AP36" i="33"/>
  <c r="V40" i="33"/>
  <c r="T34" i="33"/>
  <c r="AF33" i="33"/>
  <c r="P29" i="33"/>
  <c r="AR28" i="33"/>
  <c r="L44" i="33"/>
  <c r="AN35" i="33"/>
  <c r="AV32" i="33"/>
  <c r="AL26" i="33"/>
  <c r="N31" i="33"/>
  <c r="AD39" i="33"/>
  <c r="AL44" i="33"/>
  <c r="AU36" i="33"/>
  <c r="O34" i="33"/>
  <c r="AA33" i="33"/>
  <c r="AQ30" i="33"/>
  <c r="S29" i="33"/>
  <c r="AF45" i="33"/>
  <c r="AN43" i="33"/>
  <c r="V39" i="33"/>
  <c r="L35" i="33"/>
  <c r="AB32" i="33"/>
  <c r="Q28" i="33"/>
  <c r="U41" i="33"/>
  <c r="AJ31" i="33"/>
  <c r="AI26" i="33"/>
  <c r="N40" i="33"/>
  <c r="X27" i="33"/>
  <c r="AE45" i="33"/>
  <c r="AQ40" i="33"/>
  <c r="W39" i="33"/>
  <c r="O35" i="33"/>
  <c r="K34" i="33"/>
  <c r="S33" i="33"/>
  <c r="AU30" i="33"/>
  <c r="AM29" i="33"/>
  <c r="AO42" i="33"/>
  <c r="AK36" i="33"/>
  <c r="AH41" i="33"/>
  <c r="AG37" i="33"/>
  <c r="Y28" i="33"/>
  <c r="Q27" i="33"/>
  <c r="AS26" i="33"/>
  <c r="AB38" i="33"/>
  <c r="M43" i="33"/>
  <c r="U31" i="33"/>
  <c r="V43" i="33"/>
  <c r="AQ37" i="33"/>
  <c r="K29" i="33"/>
  <c r="AC44" i="33"/>
  <c r="AN42" i="33"/>
  <c r="T40" i="33"/>
  <c r="AR45" i="33"/>
  <c r="AD38" i="33"/>
  <c r="M36" i="33"/>
  <c r="R31" i="33"/>
  <c r="AJ30" i="33"/>
  <c r="AV35" i="33"/>
  <c r="AH32" i="33"/>
  <c r="O28" i="33"/>
  <c r="AL34" i="33"/>
  <c r="AG33" i="33"/>
  <c r="AT27" i="33"/>
  <c r="AA26" i="33"/>
  <c r="S43" i="33"/>
  <c r="AQ39" i="33"/>
  <c r="AH44" i="33"/>
  <c r="W35" i="33"/>
  <c r="AU34" i="33"/>
  <c r="K33" i="33"/>
  <c r="AE32" i="33"/>
  <c r="AM30" i="33"/>
  <c r="O29" i="33"/>
  <c r="U42" i="33"/>
  <c r="M38" i="33"/>
  <c r="AO26" i="33"/>
  <c r="AS28" i="33"/>
  <c r="AA27" i="33"/>
  <c r="AJ40" i="33"/>
  <c r="AB37" i="33"/>
  <c r="Q41" i="33"/>
  <c r="AG36" i="33"/>
  <c r="Y31" i="33"/>
  <c r="S45" i="33"/>
  <c r="AH42" i="33"/>
  <c r="U40" i="33"/>
  <c r="AU31" i="33"/>
  <c r="AI28" i="33"/>
  <c r="AN38" i="33"/>
  <c r="AS35" i="33"/>
  <c r="Z33" i="33"/>
  <c r="Q26" i="33"/>
  <c r="AK30" i="33"/>
  <c r="X36" i="33"/>
  <c r="L29" i="33"/>
  <c r="V41" i="33"/>
  <c r="AL37" i="33"/>
  <c r="P34" i="33"/>
  <c r="AE27" i="33"/>
  <c r="F39" i="33"/>
  <c r="M21" i="33" s="1"/>
  <c r="F19" i="33"/>
  <c r="AI45" i="33"/>
  <c r="O44" i="33"/>
  <c r="Z43" i="33"/>
  <c r="AB42" i="33"/>
  <c r="AM37" i="33"/>
  <c r="AE36" i="33"/>
  <c r="S32" i="33"/>
  <c r="W30" i="33"/>
  <c r="AU29" i="33"/>
  <c r="L41" i="33"/>
  <c r="AS39" i="33"/>
  <c r="AK38" i="33"/>
  <c r="U28" i="33"/>
  <c r="Q34" i="33"/>
  <c r="AF27" i="33"/>
  <c r="Y40" i="33"/>
  <c r="N35" i="33"/>
  <c r="AQ26" i="33"/>
  <c r="AO31" i="33"/>
  <c r="AI42" i="33"/>
  <c r="AD43" i="33"/>
  <c r="T41" i="33"/>
  <c r="AA35" i="33"/>
  <c r="W29" i="33"/>
  <c r="AV34" i="33"/>
  <c r="AO27" i="33"/>
  <c r="N38" i="33"/>
  <c r="AJ45" i="33"/>
  <c r="AC37" i="33"/>
  <c r="Y33" i="33"/>
  <c r="P32" i="33"/>
  <c r="R39" i="33"/>
  <c r="AT28" i="33"/>
  <c r="AF31" i="33"/>
  <c r="AR36" i="33"/>
  <c r="AP26" i="33"/>
  <c r="AE40" i="33"/>
  <c r="AA37" i="33"/>
  <c r="AI36" i="33"/>
  <c r="AU35" i="33"/>
  <c r="S31" i="33"/>
  <c r="AF42" i="33"/>
  <c r="Q44" i="33"/>
  <c r="X41" i="33"/>
  <c r="V38" i="33"/>
  <c r="AL32" i="33"/>
  <c r="U27" i="33"/>
  <c r="AB30" i="33"/>
  <c r="N29" i="33"/>
  <c r="L28" i="33"/>
  <c r="AN26" i="33"/>
  <c r="AJ34" i="33"/>
  <c r="AS33" i="33"/>
  <c r="AI41" i="33"/>
  <c r="W40" i="33"/>
  <c r="AP45" i="33"/>
  <c r="AD44" i="33"/>
  <c r="AM32" i="33"/>
  <c r="Y37" i="33"/>
  <c r="L43" i="33"/>
  <c r="AK42" i="33"/>
  <c r="AO36" i="33"/>
  <c r="N39" i="33"/>
  <c r="Z28" i="33"/>
  <c r="T31" i="33"/>
  <c r="AR30" i="33"/>
  <c r="AT38" i="33"/>
  <c r="AF34" i="33"/>
  <c r="AV26" i="33"/>
  <c r="AC33" i="33"/>
  <c r="R35" i="33"/>
  <c r="AE44" i="33"/>
  <c r="K43" i="33"/>
  <c r="AQ42" i="33"/>
  <c r="O41" i="33"/>
  <c r="AS45" i="33"/>
  <c r="AG39" i="33"/>
  <c r="AH34" i="33"/>
  <c r="X35" i="33"/>
  <c r="U33" i="33"/>
  <c r="Z29" i="33"/>
  <c r="M37" i="33"/>
  <c r="AK31" i="33"/>
  <c r="AU26" i="33"/>
  <c r="AB27" i="33"/>
  <c r="Q38" i="33"/>
  <c r="V30" i="33"/>
  <c r="AN32" i="33"/>
  <c r="AE43" i="33"/>
  <c r="AU42" i="33"/>
  <c r="S41" i="33"/>
  <c r="AK45" i="33"/>
  <c r="AM38" i="33"/>
  <c r="O36" i="33"/>
  <c r="K30" i="33"/>
  <c r="AQ29" i="33"/>
  <c r="AO40" i="33"/>
  <c r="AS34" i="33"/>
  <c r="Z37" i="33"/>
  <c r="Q32" i="33"/>
  <c r="W26" i="33"/>
  <c r="AG44" i="33"/>
  <c r="U39" i="33"/>
  <c r="Y35" i="33"/>
  <c r="M33" i="33"/>
  <c r="AB28" i="33"/>
  <c r="S42" i="33"/>
  <c r="AU41" i="33"/>
  <c r="AM40" i="33"/>
  <c r="N45" i="33"/>
  <c r="W38" i="33"/>
  <c r="AI37" i="33"/>
  <c r="AB43" i="33"/>
  <c r="Q39" i="33"/>
  <c r="Y30" i="33"/>
  <c r="U29" i="33"/>
  <c r="AK34" i="33"/>
  <c r="Z32" i="33"/>
  <c r="P31" i="33"/>
  <c r="AE28" i="33"/>
  <c r="AO35" i="33"/>
  <c r="AF26" i="33"/>
  <c r="AS36" i="33"/>
  <c r="AP33" i="33"/>
  <c r="L27" i="33"/>
  <c r="F36" i="33"/>
  <c r="AF21" i="33" s="1"/>
  <c r="F16" i="33"/>
  <c r="AL4" i="33" s="1"/>
  <c r="F40" i="33"/>
  <c r="AB12" i="33" s="1"/>
  <c r="F20" i="33"/>
  <c r="AA18" i="33" s="1"/>
  <c r="F41" i="33"/>
  <c r="Q20" i="33" s="1"/>
  <c r="F21" i="33"/>
  <c r="AU45" i="33"/>
  <c r="AQ43" i="33"/>
  <c r="L42" i="33"/>
  <c r="O38" i="33"/>
  <c r="AI32" i="33"/>
  <c r="S30" i="33"/>
  <c r="AK44" i="33"/>
  <c r="AB40" i="33"/>
  <c r="Z39" i="33"/>
  <c r="X31" i="33"/>
  <c r="AF29" i="33"/>
  <c r="AS27" i="33"/>
  <c r="V37" i="33"/>
  <c r="Q33" i="33"/>
  <c r="AN36" i="33"/>
  <c r="AE26" i="33"/>
  <c r="AL41" i="33"/>
  <c r="U35" i="33"/>
  <c r="N28" i="33"/>
  <c r="R45" i="33"/>
  <c r="V42" i="33"/>
  <c r="N41" i="33"/>
  <c r="P40" i="33"/>
  <c r="AI34" i="33"/>
  <c r="AL39" i="33"/>
  <c r="AT33" i="33"/>
  <c r="AF43" i="33"/>
  <c r="AR38" i="33"/>
  <c r="L37" i="33"/>
  <c r="AJ44" i="33"/>
  <c r="AV27" i="33"/>
  <c r="X29" i="33"/>
  <c r="AN28" i="33"/>
  <c r="AP35" i="33"/>
  <c r="T26" i="33"/>
  <c r="AC30" i="33"/>
  <c r="AT45" i="33"/>
  <c r="AV44" i="33"/>
  <c r="O39" i="33"/>
  <c r="W37" i="33"/>
  <c r="AM36" i="33"/>
  <c r="AQ34" i="33"/>
  <c r="AA30" i="33"/>
  <c r="AD40" i="33"/>
  <c r="AC31" i="33"/>
  <c r="Y38" i="33"/>
  <c r="T35" i="33"/>
  <c r="M32" i="33"/>
  <c r="AR26" i="33"/>
  <c r="AJ33" i="33"/>
  <c r="AG29" i="33"/>
  <c r="K28" i="33"/>
  <c r="R27" i="33"/>
  <c r="AM45" i="33"/>
  <c r="AA43" i="33"/>
  <c r="AJ41" i="33"/>
  <c r="AQ38" i="33"/>
  <c r="W33" i="33"/>
  <c r="O31" i="33"/>
  <c r="T37" i="33"/>
  <c r="Y44" i="33"/>
  <c r="AT34" i="33"/>
  <c r="K27" i="33"/>
  <c r="AH26" i="33"/>
  <c r="AV39" i="33"/>
  <c r="AC32" i="33"/>
  <c r="AR29" i="33"/>
  <c r="AO28" i="33"/>
  <c r="R42" i="33"/>
  <c r="AD36" i="33"/>
  <c r="K45" i="33"/>
  <c r="AP44" i="33"/>
  <c r="AA38" i="33"/>
  <c r="AG41" i="33"/>
  <c r="AN40" i="33"/>
  <c r="T39" i="33"/>
  <c r="M27" i="33"/>
  <c r="AJ43" i="33"/>
  <c r="R36" i="33"/>
  <c r="V31" i="33"/>
  <c r="AT32" i="33"/>
  <c r="P26" i="33"/>
  <c r="AH35" i="33"/>
  <c r="AC29" i="33"/>
  <c r="AV42" i="33"/>
  <c r="AD28" i="33"/>
  <c r="AL30" i="33"/>
  <c r="X37" i="33"/>
  <c r="E10" i="34"/>
  <c r="F30" i="33"/>
  <c r="F10" i="33"/>
  <c r="L8" i="33" s="1"/>
  <c r="F38" i="33"/>
  <c r="AQ10" i="33" s="1"/>
  <c r="F18" i="33"/>
  <c r="AP17" i="33" s="1"/>
  <c r="F33" i="33"/>
  <c r="AH7" i="33" s="1"/>
  <c r="F13" i="33"/>
  <c r="AM43" i="33"/>
  <c r="AJ42" i="33"/>
  <c r="K39" i="33"/>
  <c r="AU38" i="33"/>
  <c r="AQ35" i="33"/>
  <c r="AE33" i="33"/>
  <c r="AA32" i="33"/>
  <c r="AS44" i="33"/>
  <c r="Q40" i="33"/>
  <c r="AO29" i="33"/>
  <c r="AH37" i="33"/>
  <c r="Y34" i="33"/>
  <c r="AB31" i="33"/>
  <c r="O27" i="33"/>
  <c r="S26" i="33"/>
  <c r="W28" i="33"/>
  <c r="AG45" i="33"/>
  <c r="U30" i="33"/>
  <c r="M41" i="33"/>
  <c r="AM41" i="33"/>
  <c r="AP43" i="33"/>
  <c r="K36" i="33"/>
  <c r="W32" i="33"/>
  <c r="Z34" i="33"/>
  <c r="AG28" i="33"/>
  <c r="Y26" i="33"/>
  <c r="AR44" i="33"/>
  <c r="P45" i="33"/>
  <c r="AC35" i="33"/>
  <c r="AV30" i="33"/>
  <c r="AH29" i="33"/>
  <c r="AD27" i="33"/>
  <c r="AT31" i="33"/>
  <c r="AO38" i="33"/>
  <c r="M42" i="33"/>
  <c r="R40" i="33"/>
  <c r="AK37" i="33"/>
  <c r="T33" i="33"/>
  <c r="W42" i="33"/>
  <c r="P44" i="33"/>
  <c r="K35" i="33"/>
  <c r="AM34" i="33"/>
  <c r="AC43" i="33"/>
  <c r="R41" i="33"/>
  <c r="M40" i="33"/>
  <c r="AV36" i="33"/>
  <c r="AO33" i="33"/>
  <c r="AG26" i="33"/>
  <c r="Y45" i="33"/>
  <c r="T29" i="33"/>
  <c r="AA28" i="33"/>
  <c r="AR37" i="33"/>
  <c r="AH27" i="33"/>
  <c r="AT39" i="33"/>
  <c r="AP30" i="33"/>
  <c r="AD32" i="33"/>
  <c r="E6" i="34"/>
  <c r="F26" i="33"/>
  <c r="AD14" i="33" s="1"/>
  <c r="F6" i="33"/>
  <c r="AI43" i="33"/>
  <c r="R44" i="33"/>
  <c r="W36" i="33"/>
  <c r="AM35" i="33"/>
  <c r="AA31" i="33"/>
  <c r="T45" i="33"/>
  <c r="P42" i="33"/>
  <c r="AP41" i="33"/>
  <c r="L39" i="33"/>
  <c r="AO30" i="33"/>
  <c r="AC26" i="33"/>
  <c r="AF37" i="33"/>
  <c r="AD33" i="33"/>
  <c r="AV38" i="33"/>
  <c r="N34" i="33"/>
  <c r="AR27" i="33"/>
  <c r="Y32" i="33"/>
  <c r="AJ29" i="33"/>
  <c r="AT40" i="33"/>
  <c r="W45" i="33"/>
  <c r="AR42" i="33"/>
  <c r="AK40" i="33"/>
  <c r="AI31" i="33"/>
  <c r="AM28" i="33"/>
  <c r="AO44" i="33"/>
  <c r="T43" i="33"/>
  <c r="AV41" i="33"/>
  <c r="AT37" i="33"/>
  <c r="P36" i="33"/>
  <c r="Y27" i="33"/>
  <c r="Z26" i="33"/>
  <c r="N33" i="33"/>
  <c r="AP32" i="33"/>
  <c r="AF30" i="33"/>
  <c r="AC39" i="33"/>
  <c r="R29" i="33"/>
  <c r="L38" i="33"/>
  <c r="AD34" i="33"/>
  <c r="F37" i="33"/>
  <c r="Y16" i="33" s="1"/>
  <c r="F17" i="33"/>
  <c r="AU5" i="33" s="1"/>
  <c r="AH45" i="33"/>
  <c r="AT42" i="33"/>
  <c r="AR39" i="33"/>
  <c r="K37" i="33"/>
  <c r="AA34" i="33"/>
  <c r="O33" i="33"/>
  <c r="AQ31" i="33"/>
  <c r="V35" i="33"/>
  <c r="T36" i="33"/>
  <c r="AG27" i="33"/>
  <c r="M26" i="33"/>
  <c r="AN30" i="33"/>
  <c r="AJ32" i="33"/>
  <c r="AD29" i="33"/>
  <c r="X40" i="33"/>
  <c r="AC41" i="33"/>
  <c r="AL38" i="33"/>
  <c r="AC5" i="33"/>
  <c r="T9" i="33"/>
  <c r="AA44" i="33"/>
  <c r="AC45" i="33"/>
  <c r="AV40" i="33"/>
  <c r="K32" i="33"/>
  <c r="AM31" i="33"/>
  <c r="P43" i="33"/>
  <c r="AO37" i="33"/>
  <c r="AD35" i="33"/>
  <c r="AR33" i="33"/>
  <c r="AT30" i="33"/>
  <c r="AP38" i="33"/>
  <c r="M29" i="33"/>
  <c r="R26" i="33"/>
  <c r="AJ39" i="33"/>
  <c r="Y36" i="33"/>
  <c r="AH28" i="33"/>
  <c r="T27" i="33"/>
  <c r="AG42" i="33"/>
  <c r="F28" i="33"/>
  <c r="S13" i="33" s="1"/>
  <c r="F8" i="33"/>
  <c r="S44" i="33"/>
  <c r="K40" i="33"/>
  <c r="N43" i="33"/>
  <c r="AE30" i="33"/>
  <c r="AN41" i="33"/>
  <c r="AS38" i="33"/>
  <c r="Z36" i="33"/>
  <c r="Q35" i="33"/>
  <c r="M39" i="33"/>
  <c r="AG34" i="33"/>
  <c r="V32" i="33"/>
  <c r="AK29" i="33"/>
  <c r="AP37" i="33"/>
  <c r="AL31" i="33"/>
  <c r="X26" i="33"/>
  <c r="P28" i="33"/>
  <c r="F32" i="33"/>
  <c r="F12" i="33"/>
  <c r="B2" i="34"/>
  <c r="H22" i="33"/>
  <c r="AV43" i="33" s="1"/>
  <c r="H2" i="33"/>
  <c r="AN29" i="33" s="1"/>
  <c r="AE42" i="33"/>
  <c r="AN44" i="33"/>
  <c r="S34" i="33"/>
  <c r="AU32" i="33"/>
  <c r="AK43" i="33"/>
  <c r="Z41" i="33"/>
  <c r="AB39" i="33"/>
  <c r="U36" i="33"/>
  <c r="X45" i="33"/>
  <c r="L40" i="33"/>
  <c r="P38" i="33"/>
  <c r="AL33" i="33"/>
  <c r="AS37" i="33"/>
  <c r="AI27" i="33"/>
  <c r="AP31" i="33"/>
  <c r="N26" i="33"/>
  <c r="Q29" i="33"/>
  <c r="AF35" i="33"/>
  <c r="V28" i="33"/>
  <c r="N7" i="33" l="1"/>
  <c r="AB21" i="33"/>
  <c r="AO22" i="33"/>
  <c r="AT13" i="33"/>
  <c r="AV6" i="33"/>
  <c r="AM19" i="33"/>
  <c r="AI15" i="33"/>
  <c r="AU27" i="33"/>
  <c r="U14" i="33"/>
  <c r="AE11" i="33"/>
  <c r="AB33" i="33"/>
  <c r="AR34" i="33"/>
  <c r="Y29" i="33"/>
  <c r="V22" i="33"/>
  <c r="AK33" i="33"/>
  <c r="V34" i="33"/>
  <c r="AD31" i="33"/>
  <c r="AA36" i="33"/>
  <c r="AL36" i="33"/>
  <c r="S40" i="33"/>
  <c r="P27" i="33"/>
  <c r="AP39" i="33"/>
  <c r="M35" i="33"/>
  <c r="AS42" i="33"/>
  <c r="AJ38" i="33"/>
  <c r="AG40" i="33"/>
  <c r="N42" i="33"/>
  <c r="L30" i="33"/>
  <c r="P10" i="33"/>
  <c r="O43" i="33"/>
  <c r="AM44" i="33"/>
  <c r="X39" i="33"/>
  <c r="Z44" i="33"/>
  <c r="AE37" i="33"/>
  <c r="AB6" i="33"/>
  <c r="AN16" i="33"/>
  <c r="AT35" i="33"/>
  <c r="O17" i="33"/>
  <c r="AH31" i="33"/>
  <c r="U45" i="33"/>
  <c r="W41" i="33"/>
  <c r="R28" i="33"/>
  <c r="AO41" i="33"/>
  <c r="AQ45" i="33"/>
  <c r="AF32" i="33"/>
  <c r="AI30" i="33"/>
  <c r="Q37" i="33"/>
  <c r="AW26" i="33"/>
  <c r="X20" i="33"/>
  <c r="N14" i="33"/>
  <c r="P12" i="33"/>
  <c r="R10" i="33"/>
  <c r="AK9" i="33"/>
  <c r="AV8" i="33"/>
  <c r="V6" i="33"/>
  <c r="Z19" i="33"/>
  <c r="AF18" i="33"/>
  <c r="AR17" i="33"/>
  <c r="L22" i="33"/>
  <c r="AC15" i="33"/>
  <c r="AI16" i="33"/>
  <c r="AN11" i="33"/>
  <c r="AD7" i="33"/>
  <c r="T21" i="33"/>
  <c r="AP4" i="33"/>
  <c r="AL5" i="33"/>
  <c r="AT3" i="33"/>
  <c r="AH18" i="33"/>
  <c r="AK13" i="33"/>
  <c r="K11" i="33"/>
  <c r="AU7" i="33"/>
  <c r="Y5" i="33"/>
  <c r="AE22" i="33"/>
  <c r="AB15" i="33"/>
  <c r="AG14" i="33"/>
  <c r="O12" i="33"/>
  <c r="AM6" i="33"/>
  <c r="AS3" i="33"/>
  <c r="W16" i="33"/>
  <c r="U8" i="33"/>
  <c r="M20" i="33"/>
  <c r="S10" i="33"/>
  <c r="Q4" i="33"/>
  <c r="AO19" i="33"/>
  <c r="AQ17" i="33"/>
  <c r="Z21" i="33"/>
  <c r="AH6" i="33"/>
  <c r="AG5" i="33"/>
  <c r="AP20" i="33"/>
  <c r="R17" i="33"/>
  <c r="AK14" i="33"/>
  <c r="K13" i="33"/>
  <c r="Z11" i="33"/>
  <c r="W9" i="33"/>
  <c r="AR21" i="33"/>
  <c r="AM18" i="33"/>
  <c r="T10" i="33"/>
  <c r="AV7" i="33"/>
  <c r="AO15" i="33"/>
  <c r="AT8" i="33"/>
  <c r="AC12" i="33"/>
  <c r="P22" i="33"/>
  <c r="AD4" i="33"/>
  <c r="M19" i="33"/>
  <c r="Y3" i="33"/>
  <c r="AO21" i="33"/>
  <c r="T20" i="33"/>
  <c r="AK17" i="33"/>
  <c r="AT14" i="33"/>
  <c r="N10" i="33"/>
  <c r="R6" i="33"/>
  <c r="AV18" i="33"/>
  <c r="L15" i="33"/>
  <c r="P13" i="33"/>
  <c r="AD11" i="33"/>
  <c r="AF7" i="33"/>
  <c r="AM5" i="33"/>
  <c r="AR19" i="33"/>
  <c r="AP9" i="33"/>
  <c r="AI8" i="33"/>
  <c r="AC16" i="33"/>
  <c r="Z3" i="33"/>
  <c r="W22" i="33"/>
  <c r="Y4" i="33"/>
  <c r="AT18" i="33"/>
  <c r="AN12" i="33"/>
  <c r="AI7" i="33"/>
  <c r="X15" i="33"/>
  <c r="AF10" i="33"/>
  <c r="AA22" i="33"/>
  <c r="AD16" i="33"/>
  <c r="AJ14" i="33"/>
  <c r="T11" i="33"/>
  <c r="AV9" i="33"/>
  <c r="P6" i="33"/>
  <c r="AR5" i="33"/>
  <c r="AL3" i="33"/>
  <c r="AC19" i="33"/>
  <c r="N8" i="33"/>
  <c r="V17" i="33"/>
  <c r="R20" i="33"/>
  <c r="AP13" i="33"/>
  <c r="L21" i="33"/>
  <c r="AS22" i="33"/>
  <c r="AQ19" i="33"/>
  <c r="X12" i="33"/>
  <c r="Z6" i="33"/>
  <c r="AB4" i="33"/>
  <c r="AU3" i="33"/>
  <c r="AG16" i="33"/>
  <c r="Q15" i="33"/>
  <c r="AE21" i="33"/>
  <c r="U10" i="33"/>
  <c r="V7" i="33"/>
  <c r="S17" i="33"/>
  <c r="AL13" i="33"/>
  <c r="AK8" i="33"/>
  <c r="O18" i="33"/>
  <c r="M14" i="33"/>
  <c r="AH11" i="33"/>
  <c r="AN9" i="33"/>
  <c r="K20" i="33"/>
  <c r="Q22" i="33"/>
  <c r="AS17" i="33"/>
  <c r="W11" i="33"/>
  <c r="Y19" i="33"/>
  <c r="AM16" i="33"/>
  <c r="P14" i="33"/>
  <c r="AF13" i="33"/>
  <c r="U15" i="33"/>
  <c r="AE8" i="33"/>
  <c r="Z7" i="33"/>
  <c r="AO20" i="33"/>
  <c r="AU21" i="33"/>
  <c r="L10" i="33"/>
  <c r="N9" i="33"/>
  <c r="AI6" i="33"/>
  <c r="S4" i="33"/>
  <c r="AK3" i="33"/>
  <c r="AP5" i="33"/>
  <c r="Y21" i="33"/>
  <c r="AG17" i="33"/>
  <c r="AV16" i="33"/>
  <c r="AQ15" i="33"/>
  <c r="AC9" i="33"/>
  <c r="AO5" i="33"/>
  <c r="AD13" i="33"/>
  <c r="R19" i="33"/>
  <c r="AR6" i="33"/>
  <c r="AH3" i="33"/>
  <c r="AT11" i="33"/>
  <c r="O8" i="33"/>
  <c r="AA20" i="33"/>
  <c r="AJ18" i="33"/>
  <c r="T14" i="33"/>
  <c r="M12" i="33"/>
  <c r="K4" i="33"/>
  <c r="AM22" i="33"/>
  <c r="W10" i="33"/>
  <c r="AB20" i="33"/>
  <c r="S19" i="33"/>
  <c r="W15" i="33"/>
  <c r="AS13" i="33"/>
  <c r="AP10" i="33"/>
  <c r="P8" i="33"/>
  <c r="L4" i="33"/>
  <c r="AM17" i="33"/>
  <c r="Q16" i="33"/>
  <c r="N22" i="33"/>
  <c r="AU18" i="33"/>
  <c r="AK11" i="33"/>
  <c r="AO12" i="33"/>
  <c r="U6" i="33"/>
  <c r="AI14" i="33"/>
  <c r="Z9" i="33"/>
  <c r="Y7" i="33"/>
  <c r="AF3" i="33"/>
  <c r="AE5" i="33"/>
  <c r="T12" i="33"/>
  <c r="AQ11" i="33"/>
  <c r="M9" i="33"/>
  <c r="AA7" i="33"/>
  <c r="AV21" i="33"/>
  <c r="W14" i="33"/>
  <c r="AM13" i="33"/>
  <c r="AG6" i="33"/>
  <c r="R4" i="33"/>
  <c r="O16" i="33"/>
  <c r="AJ10" i="33"/>
  <c r="AR3" i="33"/>
  <c r="AT22" i="33"/>
  <c r="N19" i="33"/>
  <c r="AO18" i="33"/>
  <c r="AC8" i="33"/>
  <c r="K5" i="33"/>
  <c r="AD17" i="33"/>
  <c r="Y15" i="33"/>
  <c r="U21" i="33"/>
  <c r="AA19" i="33"/>
  <c r="S15" i="33"/>
  <c r="O22" i="33"/>
  <c r="K18" i="33"/>
  <c r="AE12" i="33"/>
  <c r="Q7" i="33"/>
  <c r="AU10" i="33"/>
  <c r="AB3" i="33"/>
  <c r="AL17" i="33"/>
  <c r="M11" i="33"/>
  <c r="AQ4" i="33"/>
  <c r="V13" i="33"/>
  <c r="AG20" i="33"/>
  <c r="AH16" i="33"/>
  <c r="AS8" i="33"/>
  <c r="X9" i="33"/>
  <c r="AN14" i="33"/>
  <c r="AJ5" i="33"/>
  <c r="M22" i="33"/>
  <c r="AD18" i="33"/>
  <c r="R14" i="33"/>
  <c r="AC13" i="33"/>
  <c r="AT6" i="33"/>
  <c r="K3" i="33"/>
  <c r="AH17" i="33"/>
  <c r="AP11" i="33"/>
  <c r="AK10" i="33"/>
  <c r="AR9" i="33"/>
  <c r="AM4" i="33"/>
  <c r="W21" i="33"/>
  <c r="P7" i="33"/>
  <c r="Z8" i="33"/>
  <c r="Y20" i="33"/>
  <c r="AV5" i="33"/>
  <c r="AG12" i="33"/>
  <c r="T19" i="33"/>
  <c r="AO16" i="33"/>
  <c r="AP18" i="33"/>
  <c r="L16" i="33"/>
  <c r="AD10" i="33"/>
  <c r="Y9" i="33"/>
  <c r="AR4" i="33"/>
  <c r="T22" i="33"/>
  <c r="P19" i="33"/>
  <c r="R21" i="33"/>
  <c r="AA8" i="33"/>
  <c r="AC3" i="33"/>
  <c r="AI20" i="33"/>
  <c r="W13" i="33"/>
  <c r="N11" i="33"/>
  <c r="AT17" i="33"/>
  <c r="AJ6" i="33"/>
  <c r="AV15" i="33"/>
  <c r="AM12" i="33"/>
  <c r="AO7" i="33"/>
  <c r="AF14" i="33"/>
  <c r="AC22" i="33"/>
  <c r="P20" i="33"/>
  <c r="AJ16" i="33"/>
  <c r="Y13" i="33"/>
  <c r="T4" i="33"/>
  <c r="AA21" i="33"/>
  <c r="AG19" i="33"/>
  <c r="AV17" i="33"/>
  <c r="R3" i="33"/>
  <c r="AP15" i="33"/>
  <c r="AD12" i="33"/>
  <c r="K9" i="33"/>
  <c r="W18" i="33"/>
  <c r="AT7" i="33"/>
  <c r="AH5" i="33"/>
  <c r="AO14" i="33"/>
  <c r="AR10" i="33"/>
  <c r="AM8" i="33"/>
  <c r="M6" i="33"/>
  <c r="AV20" i="33"/>
  <c r="AR16" i="33"/>
  <c r="AA11" i="33"/>
  <c r="AD6" i="33"/>
  <c r="AL15" i="33"/>
  <c r="AT19" i="33"/>
  <c r="AQ8" i="33"/>
  <c r="M3" i="33"/>
  <c r="AH22" i="33"/>
  <c r="O10" i="33"/>
  <c r="R5" i="33"/>
  <c r="X17" i="33"/>
  <c r="AG4" i="33"/>
  <c r="AC18" i="33"/>
  <c r="AJ9" i="33"/>
  <c r="V12" i="33"/>
  <c r="AN7" i="33"/>
  <c r="K14" i="33"/>
  <c r="T13" i="33"/>
  <c r="AJ20" i="33"/>
  <c r="T16" i="33"/>
  <c r="AA15" i="33"/>
  <c r="AV19" i="33"/>
  <c r="AG18" i="33"/>
  <c r="X14" i="33"/>
  <c r="R13" i="33"/>
  <c r="V8" i="33"/>
  <c r="AL7" i="33"/>
  <c r="AD5" i="33"/>
  <c r="M4" i="33"/>
  <c r="AN17" i="33"/>
  <c r="AH12" i="33"/>
  <c r="K22" i="33"/>
  <c r="AP21" i="33"/>
  <c r="AR11" i="33"/>
  <c r="AT9" i="33"/>
  <c r="AC6" i="33"/>
  <c r="P3" i="33"/>
  <c r="AF20" i="33"/>
  <c r="N18" i="33"/>
  <c r="AI11" i="33"/>
  <c r="AT10" i="33"/>
  <c r="AV4" i="33"/>
  <c r="AL16" i="33"/>
  <c r="AR15" i="33"/>
  <c r="L14" i="33"/>
  <c r="AP12" i="33"/>
  <c r="AN5" i="33"/>
  <c r="AJ21" i="33"/>
  <c r="R22" i="33"/>
  <c r="V19" i="33"/>
  <c r="P17" i="33"/>
  <c r="AD8" i="33"/>
  <c r="AA13" i="33"/>
  <c r="T3" i="33"/>
  <c r="AC7" i="33"/>
  <c r="X6" i="33"/>
  <c r="AG22" i="33"/>
  <c r="AS21" i="33"/>
  <c r="Q17" i="33"/>
  <c r="AU15" i="33"/>
  <c r="AH14" i="33"/>
  <c r="AB8" i="33"/>
  <c r="S3" i="33"/>
  <c r="K16" i="33"/>
  <c r="Y11" i="33"/>
  <c r="AE10" i="33"/>
  <c r="AA9" i="33"/>
  <c r="AJ19" i="33"/>
  <c r="U7" i="33"/>
  <c r="W5" i="33"/>
  <c r="AO6" i="33"/>
  <c r="M18" i="33"/>
  <c r="AQ12" i="33"/>
  <c r="O4" i="33"/>
  <c r="AM20" i="33"/>
  <c r="AC21" i="33"/>
  <c r="X16" i="33"/>
  <c r="M13" i="33"/>
  <c r="AV12" i="33"/>
  <c r="AA3" i="33"/>
  <c r="AN19" i="33"/>
  <c r="T17" i="33"/>
  <c r="AD15" i="33"/>
  <c r="AH9" i="33"/>
  <c r="V20" i="33"/>
  <c r="AQ14" i="33"/>
  <c r="K6" i="33"/>
  <c r="AJ7" i="33"/>
  <c r="AR22" i="33"/>
  <c r="AG10" i="33"/>
  <c r="R8" i="33"/>
  <c r="AL11" i="33"/>
  <c r="O5" i="33"/>
  <c r="AT4" i="33"/>
  <c r="AE19" i="33"/>
  <c r="Z18" i="33"/>
  <c r="AB16" i="33"/>
  <c r="U13" i="33"/>
  <c r="AF12" i="33"/>
  <c r="S11" i="33"/>
  <c r="AL10" i="33"/>
  <c r="AK20" i="33"/>
  <c r="L17" i="33"/>
  <c r="P15" i="33"/>
  <c r="AS14" i="33"/>
  <c r="Q6" i="33"/>
  <c r="AP8" i="33"/>
  <c r="X22" i="33"/>
  <c r="AU9" i="33"/>
  <c r="V5" i="33"/>
  <c r="AN21" i="33"/>
  <c r="AI4" i="33"/>
  <c r="N3" i="33"/>
  <c r="AG13" i="33"/>
  <c r="AU11" i="33"/>
  <c r="AM7" i="33"/>
  <c r="AS5" i="33"/>
  <c r="U19" i="33"/>
  <c r="AQ16" i="33"/>
  <c r="AB14" i="33"/>
  <c r="K10" i="33"/>
  <c r="Q18" i="33"/>
  <c r="S20" i="33"/>
  <c r="W12" i="33"/>
  <c r="AE9" i="33"/>
  <c r="Y8" i="33"/>
  <c r="AA4" i="33"/>
  <c r="M15" i="33"/>
  <c r="AO3" i="33"/>
  <c r="AH21" i="33"/>
  <c r="AJ17" i="33"/>
  <c r="O6" i="33"/>
  <c r="L20" i="33"/>
  <c r="AO13" i="33"/>
  <c r="T8" i="33"/>
  <c r="P4" i="33"/>
  <c r="AP22" i="33"/>
  <c r="AK19" i="33"/>
  <c r="W17" i="33"/>
  <c r="AF11" i="33"/>
  <c r="AM9" i="33"/>
  <c r="AR7" i="33"/>
  <c r="AD21" i="33"/>
  <c r="AC10" i="33"/>
  <c r="N16" i="33"/>
  <c r="R12" i="33"/>
  <c r="AT15" i="33"/>
  <c r="AI18" i="33"/>
  <c r="Y14" i="33"/>
  <c r="AV3" i="33"/>
  <c r="Z5" i="33"/>
  <c r="AH10" i="33"/>
  <c r="AN4" i="33"/>
  <c r="V21" i="33"/>
  <c r="AG15" i="33"/>
  <c r="AS20" i="33"/>
  <c r="AA17" i="33"/>
  <c r="U11" i="33"/>
  <c r="K8" i="33"/>
  <c r="X5" i="33"/>
  <c r="Q19" i="33"/>
  <c r="AQ13" i="33"/>
  <c r="O9" i="33"/>
  <c r="AE6" i="33"/>
  <c r="AB18" i="33"/>
  <c r="AU16" i="33"/>
  <c r="S14" i="33"/>
  <c r="M7" i="33"/>
  <c r="AJ3" i="33"/>
  <c r="AL22" i="33"/>
  <c r="AN20" i="33"/>
  <c r="L12" i="33"/>
  <c r="O11" i="33"/>
  <c r="AJ8" i="33"/>
  <c r="AQ7" i="33"/>
  <c r="Q5" i="33"/>
  <c r="X4" i="33"/>
  <c r="AI3" i="33"/>
  <c r="AL21" i="33"/>
  <c r="U18" i="33"/>
  <c r="V16" i="33"/>
  <c r="N17" i="33"/>
  <c r="AE14" i="33"/>
  <c r="AU13" i="33"/>
  <c r="AA10" i="33"/>
  <c r="AB9" i="33"/>
  <c r="AS19" i="33"/>
  <c r="AF22" i="33"/>
  <c r="S6" i="33"/>
  <c r="Y17" i="33"/>
  <c r="W7" i="33"/>
  <c r="U5" i="33"/>
  <c r="AF4" i="33"/>
  <c r="AQ3" i="33"/>
  <c r="Z20" i="33"/>
  <c r="AM14" i="33"/>
  <c r="AI22" i="33"/>
  <c r="L18" i="33"/>
  <c r="AK15" i="33"/>
  <c r="O21" i="33"/>
  <c r="AS16" i="33"/>
  <c r="AE13" i="33"/>
  <c r="N12" i="33"/>
  <c r="AU6" i="33"/>
  <c r="AO8" i="33"/>
  <c r="AB19" i="33"/>
  <c r="Q11" i="33"/>
  <c r="S9" i="33"/>
  <c r="V45" i="33"/>
  <c r="Q43" i="33"/>
  <c r="AP40" i="33"/>
  <c r="K38" i="33"/>
  <c r="S36" i="33"/>
  <c r="AE34" i="33"/>
  <c r="AU28" i="33"/>
  <c r="X42" i="33"/>
  <c r="P33" i="33"/>
  <c r="M44" i="33"/>
  <c r="AW44" i="33" s="1"/>
  <c r="AB29" i="33"/>
  <c r="AW29" i="33" s="1"/>
  <c r="AL27" i="33"/>
  <c r="U37" i="33"/>
  <c r="Z35" i="33"/>
  <c r="AS32" i="33"/>
  <c r="AH30" i="33"/>
  <c r="AK41" i="33"/>
  <c r="AN39" i="33"/>
  <c r="AG31" i="33"/>
  <c r="U22" i="33"/>
  <c r="AP14" i="33"/>
  <c r="AE7" i="33"/>
  <c r="AN18" i="33"/>
  <c r="AS15" i="33"/>
  <c r="Z13" i="33"/>
  <c r="AL8" i="33"/>
  <c r="X3" i="33"/>
  <c r="N20" i="33"/>
  <c r="K17" i="33"/>
  <c r="V9" i="33"/>
  <c r="AK6" i="33"/>
  <c r="S21" i="33"/>
  <c r="AG11" i="33"/>
  <c r="AB10" i="33"/>
  <c r="Q12" i="33"/>
  <c r="P5" i="33"/>
  <c r="AU4" i="33"/>
  <c r="M16" i="33"/>
  <c r="Y22" i="33"/>
  <c r="W19" i="33"/>
  <c r="R18" i="33"/>
  <c r="M17" i="33"/>
  <c r="AM11" i="33"/>
  <c r="P21" i="33"/>
  <c r="AR14" i="33"/>
  <c r="AT16" i="33"/>
  <c r="AH4" i="33"/>
  <c r="AC20" i="33"/>
  <c r="AJ15" i="33"/>
  <c r="AO10" i="33"/>
  <c r="AP7" i="33"/>
  <c r="AG3" i="33"/>
  <c r="T6" i="33"/>
  <c r="AA5" i="33"/>
  <c r="AV13" i="33"/>
  <c r="AD9" i="33"/>
  <c r="K12" i="33"/>
  <c r="O19" i="33"/>
  <c r="AE15" i="33"/>
  <c r="AQ18" i="33"/>
  <c r="N13" i="33"/>
  <c r="AB22" i="33"/>
  <c r="W20" i="33"/>
  <c r="L9" i="33"/>
  <c r="Q8" i="33"/>
  <c r="AU17" i="33"/>
  <c r="AK16" i="33"/>
  <c r="S12" i="33"/>
  <c r="AO11" i="33"/>
  <c r="AI21" i="33"/>
  <c r="Y6" i="33"/>
  <c r="AS7" i="33"/>
  <c r="AF5" i="33"/>
  <c r="U3" i="33"/>
  <c r="Z4" i="33"/>
  <c r="AM10" i="33"/>
  <c r="AF16" i="33"/>
  <c r="AR12" i="33"/>
  <c r="AO9" i="33"/>
  <c r="AM3" i="33"/>
  <c r="AT21" i="33"/>
  <c r="Y18" i="33"/>
  <c r="AI17" i="33"/>
  <c r="AV10" i="33"/>
  <c r="AC4" i="33"/>
  <c r="O14" i="33"/>
  <c r="AA6" i="33"/>
  <c r="AH20" i="33"/>
  <c r="T15" i="33"/>
  <c r="AJ13" i="33"/>
  <c r="L11" i="33"/>
  <c r="AQ5" i="33"/>
  <c r="AD22" i="33"/>
  <c r="W8" i="33"/>
  <c r="R7" i="33"/>
  <c r="P16" i="33"/>
  <c r="AN8" i="33"/>
  <c r="AP6" i="33"/>
  <c r="R9" i="33"/>
  <c r="AD19" i="33"/>
  <c r="Z17" i="33"/>
  <c r="V3" i="33"/>
  <c r="N21" i="33"/>
  <c r="AV14" i="33"/>
  <c r="AC11" i="33"/>
  <c r="AR18" i="33"/>
  <c r="AI10" i="33"/>
  <c r="X7" i="33"/>
  <c r="T5" i="33"/>
  <c r="AT20" i="33"/>
  <c r="AF15" i="33"/>
  <c r="L13" i="33"/>
  <c r="AL12" i="33"/>
  <c r="AK4" i="33"/>
  <c r="K19" i="33"/>
  <c r="Q13" i="33"/>
  <c r="AL6" i="33"/>
  <c r="O3" i="33"/>
  <c r="Z22" i="33"/>
  <c r="U20" i="33"/>
  <c r="X21" i="33"/>
  <c r="AE16" i="33"/>
  <c r="AK12" i="33"/>
  <c r="AG7" i="33"/>
  <c r="S5" i="33"/>
  <c r="AS18" i="33"/>
  <c r="AQ9" i="33"/>
  <c r="V4" i="33"/>
  <c r="AN10" i="33"/>
  <c r="AH15" i="33"/>
  <c r="AU14" i="33"/>
  <c r="AB11" i="33"/>
  <c r="M8" i="33"/>
  <c r="AM42" i="33"/>
  <c r="AA41" i="33"/>
  <c r="O40" i="33"/>
  <c r="AF44" i="33"/>
  <c r="AI38" i="33"/>
  <c r="AQ33" i="33"/>
  <c r="AO45" i="33"/>
  <c r="AD37" i="33"/>
  <c r="R34" i="33"/>
  <c r="N30" i="33"/>
  <c r="AV29" i="33"/>
  <c r="AC28" i="33"/>
  <c r="AT36" i="33"/>
  <c r="T32" i="33"/>
  <c r="AR43" i="33"/>
  <c r="W27" i="33"/>
  <c r="AJ35" i="33"/>
  <c r="Y39" i="33"/>
  <c r="L31" i="33"/>
  <c r="AC17" i="33"/>
  <c r="AG9" i="33"/>
  <c r="AR8" i="33"/>
  <c r="M5" i="33"/>
  <c r="AJ4" i="33"/>
  <c r="K21" i="33"/>
  <c r="AP19" i="33"/>
  <c r="P18" i="33"/>
  <c r="AA16" i="33"/>
  <c r="AL20" i="33"/>
  <c r="AV22" i="33"/>
  <c r="AT12" i="33"/>
  <c r="T7" i="33"/>
  <c r="X10" i="33"/>
  <c r="R15" i="33"/>
  <c r="AN6" i="33"/>
  <c r="AD3" i="33"/>
  <c r="V11" i="33"/>
  <c r="AH13" i="33"/>
  <c r="AK21" i="33"/>
  <c r="AL18" i="33"/>
  <c r="O15" i="33"/>
  <c r="V14" i="33"/>
  <c r="X8" i="33"/>
  <c r="S7" i="33"/>
  <c r="AE3" i="33"/>
  <c r="AU22" i="33"/>
  <c r="AB17" i="33"/>
  <c r="AN13" i="33"/>
  <c r="L19" i="33"/>
  <c r="U12" i="33"/>
  <c r="N5" i="33"/>
  <c r="AS4" i="33"/>
  <c r="AQ20" i="33"/>
  <c r="AF6" i="33"/>
  <c r="AI9" i="33"/>
  <c r="Z16" i="33"/>
  <c r="Q10" i="33"/>
  <c r="AI19" i="33"/>
  <c r="AF8" i="33"/>
  <c r="AJ22" i="33"/>
  <c r="AM21" i="33"/>
  <c r="AD20" i="33"/>
  <c r="R16" i="33"/>
  <c r="AV11" i="33"/>
  <c r="L7" i="33"/>
  <c r="W6" i="33"/>
  <c r="AT5" i="33"/>
  <c r="N15" i="33"/>
  <c r="AC14" i="33"/>
  <c r="AR13" i="33"/>
  <c r="Y10" i="33"/>
  <c r="P9" i="33"/>
  <c r="AA12" i="33"/>
  <c r="AP3" i="33"/>
  <c r="AO4" i="33"/>
  <c r="T18" i="33"/>
  <c r="V18" i="33"/>
  <c r="U17" i="33"/>
  <c r="AL14" i="33"/>
  <c r="Z10" i="33"/>
  <c r="X13" i="33"/>
  <c r="P11" i="33"/>
  <c r="L6" i="33"/>
  <c r="AI5" i="33"/>
  <c r="S22" i="33"/>
  <c r="AF9" i="33"/>
  <c r="AU8" i="33"/>
  <c r="AS12" i="33"/>
  <c r="AK7" i="33"/>
  <c r="Q3" i="33"/>
  <c r="AP16" i="33"/>
  <c r="AE4" i="33"/>
  <c r="AH19" i="33"/>
  <c r="AN15" i="33"/>
  <c r="Q21" i="33"/>
  <c r="N6" i="33"/>
  <c r="O20" i="33"/>
  <c r="AF19" i="33"/>
  <c r="V15" i="33"/>
  <c r="AI13" i="33"/>
  <c r="AQ22" i="33"/>
  <c r="AU12" i="33"/>
  <c r="AB7" i="33"/>
  <c r="AN3" i="33"/>
  <c r="X18" i="33"/>
  <c r="AJ11" i="33"/>
  <c r="AL9" i="33"/>
  <c r="AA14" i="33"/>
  <c r="L5" i="33"/>
  <c r="AE17" i="33"/>
  <c r="AS10" i="33"/>
  <c r="S8" i="33"/>
  <c r="U4" i="33"/>
  <c r="AK22" i="33"/>
  <c r="AG21" i="33"/>
  <c r="AU19" i="33"/>
  <c r="AO17" i="33"/>
  <c r="AM15" i="33"/>
  <c r="Z14" i="33"/>
  <c r="Q9" i="33"/>
  <c r="K7" i="33"/>
  <c r="W3" i="33"/>
  <c r="AE20" i="33"/>
  <c r="S18" i="33"/>
  <c r="Y12" i="33"/>
  <c r="AQ6" i="33"/>
  <c r="AB5" i="33"/>
  <c r="U16" i="33"/>
  <c r="O13" i="33"/>
  <c r="AS11" i="33"/>
  <c r="M10" i="33"/>
  <c r="AH8" i="33"/>
  <c r="V10" i="33"/>
  <c r="U9" i="33"/>
  <c r="O7" i="33"/>
  <c r="AK5" i="33"/>
  <c r="AQ21" i="33"/>
  <c r="AU20" i="33"/>
  <c r="Q14" i="33"/>
  <c r="AN22" i="33"/>
  <c r="AL19" i="33"/>
  <c r="AE18" i="33"/>
  <c r="AF17" i="33"/>
  <c r="L3" i="33"/>
  <c r="Z15" i="33"/>
  <c r="AB13" i="33"/>
  <c r="AI12" i="33"/>
  <c r="X11" i="33"/>
  <c r="S16" i="33"/>
  <c r="N4" i="33"/>
  <c r="AS6" i="33"/>
  <c r="AW12" i="33" l="1"/>
  <c r="AW35" i="33"/>
  <c r="F11" i="34" s="1"/>
  <c r="G11" i="34" s="1"/>
  <c r="AW21" i="33"/>
  <c r="C20" i="34" s="1"/>
  <c r="D20" i="34" s="1"/>
  <c r="AW28" i="33"/>
  <c r="F4" i="34" s="1"/>
  <c r="G4" i="34" s="1"/>
  <c r="F2" i="34"/>
  <c r="G2" i="34" s="1"/>
  <c r="AU2" i="14" s="1"/>
  <c r="AW34" i="33"/>
  <c r="AW32" i="33"/>
  <c r="AW41" i="33"/>
  <c r="F17" i="34" s="1"/>
  <c r="G17" i="34" s="1"/>
  <c r="AW30" i="33"/>
  <c r="AW27" i="33"/>
  <c r="F3" i="34" s="1"/>
  <c r="G3" i="34" s="1"/>
  <c r="AW33" i="33"/>
  <c r="F9" i="34" s="1"/>
  <c r="G9" i="34" s="1"/>
  <c r="AW36" i="33"/>
  <c r="AW31" i="33"/>
  <c r="F7" i="34" s="1"/>
  <c r="G7" i="34" s="1"/>
  <c r="AW40" i="33"/>
  <c r="F16" i="34" s="1"/>
  <c r="G16" i="34" s="1"/>
  <c r="AW43" i="33"/>
  <c r="AW45" i="33"/>
  <c r="F21" i="34" s="1"/>
  <c r="G21" i="34" s="1"/>
  <c r="AW42" i="33"/>
  <c r="AW38" i="33"/>
  <c r="F14" i="34" s="1"/>
  <c r="G14" i="34" s="1"/>
  <c r="AW15" i="33"/>
  <c r="C14" i="34" s="1"/>
  <c r="AW37" i="33"/>
  <c r="AW39" i="33"/>
  <c r="AW16" i="33"/>
  <c r="C15" i="34" s="1"/>
  <c r="D15" i="34" s="1"/>
  <c r="AW18" i="33"/>
  <c r="AW19" i="33"/>
  <c r="C18" i="34" s="1"/>
  <c r="D18" i="34" s="1"/>
  <c r="AW8" i="33"/>
  <c r="AW11" i="33"/>
  <c r="AW22" i="33"/>
  <c r="AW9" i="33"/>
  <c r="AW3" i="33"/>
  <c r="AW7" i="33"/>
  <c r="AW6" i="33"/>
  <c r="C5" i="34" s="1"/>
  <c r="D5" i="34" s="1"/>
  <c r="AW4" i="33"/>
  <c r="C3" i="34" s="1"/>
  <c r="D3" i="34" s="1"/>
  <c r="AW20" i="33"/>
  <c r="C19" i="34" s="1"/>
  <c r="D19" i="34" s="1"/>
  <c r="AW17" i="33"/>
  <c r="AW10" i="33"/>
  <c r="C9" i="34" s="1"/>
  <c r="D9" i="34" s="1"/>
  <c r="AW14" i="33"/>
  <c r="AW5" i="33"/>
  <c r="AW13" i="33"/>
  <c r="C12" i="34" s="1"/>
  <c r="D12" i="34" s="1"/>
  <c r="F5" i="34"/>
  <c r="G5" i="34" l="1"/>
  <c r="H5" i="34" s="1"/>
  <c r="AU22" i="14"/>
  <c r="AA80" i="14" s="1"/>
  <c r="AU2" i="22"/>
  <c r="AU22" i="22"/>
  <c r="D14" i="34"/>
  <c r="AW34" i="14" s="1"/>
  <c r="C7" i="34"/>
  <c r="D7" i="34" s="1"/>
  <c r="AW27" i="14" s="1"/>
  <c r="F15" i="34"/>
  <c r="G15" i="34" s="1"/>
  <c r="AU15" i="14" s="1"/>
  <c r="F20" i="34"/>
  <c r="G20" i="34" s="1"/>
  <c r="AU40" i="22" s="1"/>
  <c r="F10" i="34"/>
  <c r="G10" i="34" s="1"/>
  <c r="AU30" i="14" s="1"/>
  <c r="F19" i="34"/>
  <c r="G19" i="34" s="1"/>
  <c r="AU39" i="14" s="1"/>
  <c r="D86" i="14" s="1"/>
  <c r="F18" i="34"/>
  <c r="G18" i="34" s="1"/>
  <c r="AU18" i="22" s="1"/>
  <c r="F13" i="34"/>
  <c r="G13" i="34" s="1"/>
  <c r="AU33" i="14" s="1"/>
  <c r="AL86" i="14" s="1"/>
  <c r="F12" i="34"/>
  <c r="G12" i="34" s="1"/>
  <c r="AU12" i="14" s="1"/>
  <c r="AH83" i="14" s="1"/>
  <c r="F8" i="34"/>
  <c r="G8" i="34" s="1"/>
  <c r="AU28" i="14" s="1"/>
  <c r="J78" i="14" s="1"/>
  <c r="C4" i="34"/>
  <c r="D4" i="34" s="1"/>
  <c r="AU31" i="22"/>
  <c r="C16" i="34"/>
  <c r="C21" i="34"/>
  <c r="AU21" i="22"/>
  <c r="AU16" i="22"/>
  <c r="C11" i="34"/>
  <c r="C6" i="34"/>
  <c r="C17" i="34"/>
  <c r="AU7" i="14"/>
  <c r="I83" i="14" s="1"/>
  <c r="F6" i="34"/>
  <c r="C8" i="34"/>
  <c r="C13" i="34"/>
  <c r="C2" i="34"/>
  <c r="D2" i="34" s="1"/>
  <c r="AW2" i="22" s="1"/>
  <c r="C10" i="34"/>
  <c r="AU17" i="14"/>
  <c r="AL70" i="14" s="1"/>
  <c r="AU17" i="22"/>
  <c r="AU23" i="14"/>
  <c r="C70" i="14" s="1"/>
  <c r="AU3" i="22"/>
  <c r="AU3" i="14"/>
  <c r="AH77" i="14" s="1"/>
  <c r="AU23" i="22"/>
  <c r="AU4" i="14"/>
  <c r="AU24" i="14"/>
  <c r="H86" i="14" s="1"/>
  <c r="AU24" i="22"/>
  <c r="AU4" i="22"/>
  <c r="AU36" i="22"/>
  <c r="AU9" i="22"/>
  <c r="AU9" i="14"/>
  <c r="AU29" i="22"/>
  <c r="AU29" i="14"/>
  <c r="AU14" i="14"/>
  <c r="AU34" i="14"/>
  <c r="V76" i="14" s="1"/>
  <c r="H9" i="34"/>
  <c r="AU34" i="22"/>
  <c r="AU14" i="22"/>
  <c r="AW19" i="14"/>
  <c r="AW19" i="22"/>
  <c r="AW39" i="22"/>
  <c r="AW39" i="14"/>
  <c r="AW20" i="14"/>
  <c r="AW20" i="22"/>
  <c r="AW40" i="14"/>
  <c r="AW40" i="22"/>
  <c r="AW3" i="14"/>
  <c r="AW3" i="22"/>
  <c r="AW23" i="22"/>
  <c r="AW23" i="14"/>
  <c r="AW12" i="14"/>
  <c r="AW12" i="22"/>
  <c r="AW32" i="14"/>
  <c r="AW32" i="22"/>
  <c r="F85" i="14"/>
  <c r="AH87" i="14"/>
  <c r="AW5" i="22"/>
  <c r="AW5" i="14"/>
  <c r="AW25" i="14"/>
  <c r="AW25" i="22"/>
  <c r="AW9" i="22"/>
  <c r="AW29" i="14"/>
  <c r="AW29" i="22"/>
  <c r="AC79" i="22" s="1"/>
  <c r="AW9" i="14"/>
  <c r="AW18" i="14"/>
  <c r="AW38" i="22"/>
  <c r="AW18" i="22"/>
  <c r="AW38" i="14"/>
  <c r="T70" i="14"/>
  <c r="AW15" i="14"/>
  <c r="AW15" i="22"/>
  <c r="J70" i="22" s="1"/>
  <c r="AW35" i="14"/>
  <c r="AW35" i="22"/>
  <c r="B80" i="14"/>
  <c r="H3" i="34"/>
  <c r="AC79" i="14" l="1"/>
  <c r="AB75" i="14"/>
  <c r="AU15" i="22"/>
  <c r="T37" i="22" s="1"/>
  <c r="K74" i="14"/>
  <c r="K6" i="57" s="1"/>
  <c r="AW14" i="22"/>
  <c r="D84" i="22" s="1"/>
  <c r="AW22" i="14"/>
  <c r="U24" i="14" s="1"/>
  <c r="AU8" i="14"/>
  <c r="V81" i="14" s="1"/>
  <c r="V8" i="57" s="1"/>
  <c r="AW2" i="14"/>
  <c r="H24" i="14" s="1"/>
  <c r="H20" i="34"/>
  <c r="AU20" i="14"/>
  <c r="F69" i="14" s="1"/>
  <c r="H2" i="34"/>
  <c r="AU40" i="14"/>
  <c r="S77" i="14" s="1"/>
  <c r="AW34" i="22"/>
  <c r="AU25" i="14"/>
  <c r="N76" i="14" s="1"/>
  <c r="AU12" i="22"/>
  <c r="B34" i="22" s="1"/>
  <c r="AU25" i="22"/>
  <c r="X27" i="22" s="1"/>
  <c r="H12" i="34"/>
  <c r="AW22" i="22"/>
  <c r="AG81" i="22" s="1"/>
  <c r="H14" i="34"/>
  <c r="AU32" i="22"/>
  <c r="AA34" i="22" s="1"/>
  <c r="AU5" i="14"/>
  <c r="R74" i="14" s="1"/>
  <c r="AU10" i="14"/>
  <c r="D82" i="14" s="1"/>
  <c r="D9" i="57" s="1"/>
  <c r="AW14" i="14"/>
  <c r="AA36" i="14" s="1"/>
  <c r="AU33" i="22"/>
  <c r="R35" i="22" s="1"/>
  <c r="AU5" i="22"/>
  <c r="Z27" i="22" s="1"/>
  <c r="AU20" i="22"/>
  <c r="AF42" i="22" s="1"/>
  <c r="AU28" i="22"/>
  <c r="E30" i="22" s="1"/>
  <c r="AU38" i="14"/>
  <c r="Q72" i="14" s="1"/>
  <c r="P71" i="14"/>
  <c r="AW27" i="22"/>
  <c r="E38" i="22" s="1"/>
  <c r="AU38" i="22"/>
  <c r="J40" i="22" s="1"/>
  <c r="AU8" i="22"/>
  <c r="X30" i="22" s="1"/>
  <c r="AU32" i="14"/>
  <c r="V75" i="14" s="1"/>
  <c r="AU19" i="14"/>
  <c r="W74" i="14" s="1"/>
  <c r="AU18" i="14"/>
  <c r="AG82" i="14" s="1"/>
  <c r="AU35" i="14"/>
  <c r="AJ86" i="14" s="1"/>
  <c r="AW7" i="22"/>
  <c r="U68" i="22" s="1"/>
  <c r="H18" i="34"/>
  <c r="AU35" i="22"/>
  <c r="AH37" i="22" s="1"/>
  <c r="H15" i="34"/>
  <c r="AU30" i="22"/>
  <c r="AB32" i="22" s="1"/>
  <c r="AU10" i="22"/>
  <c r="AG32" i="22" s="1"/>
  <c r="Z36" i="14"/>
  <c r="B77" i="14"/>
  <c r="AU13" i="22"/>
  <c r="AE35" i="22" s="1"/>
  <c r="M36" i="14"/>
  <c r="H19" i="34"/>
  <c r="AU13" i="14"/>
  <c r="AC31" i="14" s="1"/>
  <c r="AU19" i="22"/>
  <c r="J41" i="22" s="1"/>
  <c r="AU39" i="22"/>
  <c r="D41" i="22" s="1"/>
  <c r="G6" i="34"/>
  <c r="AU26" i="22" s="1"/>
  <c r="D16" i="34"/>
  <c r="AW16" i="22" s="1"/>
  <c r="AW7" i="14"/>
  <c r="Z29" i="14" s="1"/>
  <c r="D10" i="34"/>
  <c r="AW30" i="14" s="1"/>
  <c r="P32" i="14" s="1"/>
  <c r="D13" i="34"/>
  <c r="AW13" i="14" s="1"/>
  <c r="AC35" i="14" s="1"/>
  <c r="D17" i="34"/>
  <c r="AW17" i="22" s="1"/>
  <c r="D11" i="34"/>
  <c r="AW11" i="14" s="1"/>
  <c r="D8" i="34"/>
  <c r="AW8" i="14" s="1"/>
  <c r="D6" i="34"/>
  <c r="AW26" i="14" s="1"/>
  <c r="D21" i="34"/>
  <c r="AW41" i="14" s="1"/>
  <c r="AI85" i="14"/>
  <c r="AM78" i="14"/>
  <c r="Z80" i="14"/>
  <c r="AU11" i="14"/>
  <c r="H82" i="14" s="1"/>
  <c r="AU31" i="14"/>
  <c r="R41" i="14" s="1"/>
  <c r="AU37" i="14"/>
  <c r="K76" i="14" s="1"/>
  <c r="F82" i="14"/>
  <c r="AG72" i="14"/>
  <c r="AE81" i="14"/>
  <c r="AU16" i="14"/>
  <c r="AC69" i="14" s="1"/>
  <c r="L79" i="14"/>
  <c r="AW4" i="14"/>
  <c r="E26" i="14" s="1"/>
  <c r="AW24" i="14"/>
  <c r="H4" i="34"/>
  <c r="AW4" i="22"/>
  <c r="AA38" i="22" s="1"/>
  <c r="AW24" i="22"/>
  <c r="AG80" i="22" s="1"/>
  <c r="AJ82" i="14"/>
  <c r="AU27" i="22"/>
  <c r="AU36" i="14"/>
  <c r="N78" i="14"/>
  <c r="W78" i="14"/>
  <c r="AU11" i="22"/>
  <c r="AU37" i="22"/>
  <c r="O39" i="22" s="1"/>
  <c r="AI79" i="14"/>
  <c r="AF87" i="14"/>
  <c r="AK78" i="14"/>
  <c r="AA84" i="14"/>
  <c r="M80" i="14"/>
  <c r="AU41" i="14"/>
  <c r="N77" i="14" s="1"/>
  <c r="AU41" i="22"/>
  <c r="AU21" i="14"/>
  <c r="V87" i="14"/>
  <c r="J77" i="14"/>
  <c r="Z76" i="14"/>
  <c r="AU7" i="22"/>
  <c r="H7" i="34"/>
  <c r="AL77" i="14"/>
  <c r="AU27" i="14"/>
  <c r="AD75" i="14" s="1"/>
  <c r="S72" i="14"/>
  <c r="X73" i="14"/>
  <c r="AL82" i="14"/>
  <c r="R79" i="14"/>
  <c r="Y72" i="14"/>
  <c r="P84" i="14"/>
  <c r="AB68" i="14"/>
  <c r="T86" i="14"/>
  <c r="K71" i="14"/>
  <c r="AJ74" i="14"/>
  <c r="O84" i="14"/>
  <c r="AD85" i="14"/>
  <c r="AB83" i="14"/>
  <c r="E74" i="14"/>
  <c r="Q77" i="14"/>
  <c r="AD76" i="14"/>
  <c r="M87" i="14"/>
  <c r="AG70" i="14"/>
  <c r="M70" i="14"/>
  <c r="E85" i="14"/>
  <c r="Y71" i="14"/>
  <c r="W71" i="14"/>
  <c r="AF71" i="14"/>
  <c r="N69" i="14"/>
  <c r="J73" i="14"/>
  <c r="AG41" i="14"/>
  <c r="Y84" i="14"/>
  <c r="D84" i="14"/>
  <c r="C69" i="14"/>
  <c r="U69" i="14"/>
  <c r="I82" i="14"/>
  <c r="I9" i="57" s="1"/>
  <c r="Q76" i="14"/>
  <c r="AF80" i="14"/>
  <c r="T77" i="14"/>
  <c r="AD83" i="14"/>
  <c r="AD10" i="57" s="1"/>
  <c r="AG85" i="14"/>
  <c r="AK73" i="14"/>
  <c r="G87" i="14"/>
  <c r="Z70" i="14"/>
  <c r="H68" i="14"/>
  <c r="AG81" i="14"/>
  <c r="O78" i="14"/>
  <c r="J87" i="14"/>
  <c r="H79" i="14"/>
  <c r="AB72" i="14"/>
  <c r="O76" i="14"/>
  <c r="E69" i="14"/>
  <c r="J81" i="14"/>
  <c r="Q80" i="14"/>
  <c r="Q7" i="57" s="1"/>
  <c r="Q75" i="14"/>
  <c r="M83" i="14"/>
  <c r="F81" i="14"/>
  <c r="T73" i="14"/>
  <c r="D74" i="14"/>
  <c r="E84" i="14"/>
  <c r="AD78" i="14"/>
  <c r="R72" i="14"/>
  <c r="R5" i="57" s="1"/>
  <c r="X71" i="14"/>
  <c r="AF83" i="14"/>
  <c r="AM86" i="14"/>
  <c r="AL85" i="14"/>
  <c r="AL11" i="57" s="1"/>
  <c r="AH86" i="14"/>
  <c r="Z77" i="14"/>
  <c r="AJ71" i="14"/>
  <c r="R71" i="14"/>
  <c r="E87" i="14"/>
  <c r="AE74" i="14"/>
  <c r="AG83" i="14"/>
  <c r="AG83" i="22"/>
  <c r="AF72" i="22"/>
  <c r="AJ71" i="22"/>
  <c r="R73" i="14"/>
  <c r="T68" i="14"/>
  <c r="AJ87" i="22"/>
  <c r="AH84" i="22"/>
  <c r="AB74" i="14"/>
  <c r="AF75" i="22"/>
  <c r="AI79" i="22"/>
  <c r="AD77" i="14"/>
  <c r="P74" i="14"/>
  <c r="P6" i="57" s="1"/>
  <c r="X81" i="14"/>
  <c r="U75" i="14"/>
  <c r="AC78" i="14"/>
  <c r="V86" i="14"/>
  <c r="V12" i="57" s="1"/>
  <c r="AE76" i="14"/>
  <c r="Z82" i="14"/>
  <c r="AE73" i="14"/>
  <c r="T80" i="14"/>
  <c r="M71" i="14"/>
  <c r="Z81" i="14"/>
  <c r="W83" i="14"/>
  <c r="AC70" i="14"/>
  <c r="R78" i="14"/>
  <c r="AI83" i="22"/>
  <c r="AF80" i="22"/>
  <c r="AG79" i="22"/>
  <c r="AJ80" i="22"/>
  <c r="AG87" i="22"/>
  <c r="AI72" i="22"/>
  <c r="AH77" i="22"/>
  <c r="AJ86" i="22"/>
  <c r="AI81" i="22"/>
  <c r="AH73" i="22"/>
  <c r="AG68" i="22"/>
  <c r="L77" i="14"/>
  <c r="AI77" i="22"/>
  <c r="AG77" i="22"/>
  <c r="AI80" i="22"/>
  <c r="AI85" i="22"/>
  <c r="AH75" i="22"/>
  <c r="AJ84" i="22"/>
  <c r="AF76" i="22"/>
  <c r="AH83" i="22"/>
  <c r="AH71" i="22"/>
  <c r="AF83" i="22"/>
  <c r="AF73" i="22"/>
  <c r="AJ81" i="22"/>
  <c r="AH80" i="22"/>
  <c r="AI70" i="22"/>
  <c r="AG82" i="22"/>
  <c r="AJ74" i="22"/>
  <c r="AH87" i="22"/>
  <c r="AH81" i="22"/>
  <c r="AF86" i="22"/>
  <c r="AG73" i="22"/>
  <c r="AJ78" i="22"/>
  <c r="AJ68" i="22"/>
  <c r="AF84" i="22"/>
  <c r="AG76" i="22"/>
  <c r="AF81" i="22"/>
  <c r="T87" i="14"/>
  <c r="D71" i="14"/>
  <c r="AD73" i="14"/>
  <c r="Y82" i="14"/>
  <c r="AI31" i="14"/>
  <c r="I68" i="14"/>
  <c r="B74" i="14"/>
  <c r="AI75" i="14"/>
  <c r="Q83" i="14"/>
  <c r="D27" i="14"/>
  <c r="AG80" i="14"/>
  <c r="X84" i="14"/>
  <c r="N83" i="14"/>
  <c r="N10" i="57" s="1"/>
  <c r="Y83" i="14"/>
  <c r="W81" i="14"/>
  <c r="M68" i="14"/>
  <c r="N68" i="14"/>
  <c r="P72" i="14"/>
  <c r="Y85" i="14"/>
  <c r="AM75" i="14"/>
  <c r="AH70" i="14"/>
  <c r="N80" i="14"/>
  <c r="N7" i="57" s="1"/>
  <c r="AD82" i="14"/>
  <c r="AB76" i="14"/>
  <c r="Q74" i="14"/>
  <c r="H81" i="14"/>
  <c r="T69" i="14"/>
  <c r="P83" i="14"/>
  <c r="I72" i="14"/>
  <c r="I5" i="57" s="1"/>
  <c r="AM79" i="14"/>
  <c r="C25" i="14"/>
  <c r="W68" i="14"/>
  <c r="L71" i="14"/>
  <c r="AL83" i="14"/>
  <c r="G69" i="14"/>
  <c r="B79" i="14"/>
  <c r="AM85" i="14"/>
  <c r="AJ83" i="14"/>
  <c r="F31" i="14"/>
  <c r="C85" i="14"/>
  <c r="M77" i="14"/>
  <c r="AK84" i="14"/>
  <c r="H34" i="14"/>
  <c r="B84" i="14"/>
  <c r="R76" i="14"/>
  <c r="AA74" i="14"/>
  <c r="AA6" i="57" s="1"/>
  <c r="F68" i="14"/>
  <c r="J70" i="14"/>
  <c r="AM77" i="14"/>
  <c r="U85" i="14"/>
  <c r="S75" i="14"/>
  <c r="AG68" i="14"/>
  <c r="S68" i="14"/>
  <c r="Y74" i="14"/>
  <c r="C72" i="14"/>
  <c r="Z72" i="14"/>
  <c r="J72" i="14"/>
  <c r="L86" i="14"/>
  <c r="D78" i="14"/>
  <c r="L87" i="14"/>
  <c r="AD86" i="14"/>
  <c r="AF69" i="14"/>
  <c r="O80" i="14"/>
  <c r="AK82" i="14"/>
  <c r="E70" i="14"/>
  <c r="E4" i="57" s="1"/>
  <c r="AI78" i="14"/>
  <c r="Z84" i="14"/>
  <c r="G71" i="14"/>
  <c r="O36" i="14"/>
  <c r="E76" i="14"/>
  <c r="W79" i="14"/>
  <c r="K87" i="14"/>
  <c r="Z85" i="14"/>
  <c r="Z11" i="57" s="1"/>
  <c r="D37" i="14"/>
  <c r="F87" i="14"/>
  <c r="F75" i="14"/>
  <c r="K78" i="14"/>
  <c r="AK69" i="14"/>
  <c r="Y80" i="14"/>
  <c r="L85" i="14"/>
  <c r="AH74" i="14"/>
  <c r="H78" i="14"/>
  <c r="J86" i="14"/>
  <c r="T79" i="14"/>
  <c r="I81" i="14"/>
  <c r="AE77" i="14"/>
  <c r="AC82" i="14"/>
  <c r="O81" i="14"/>
  <c r="AL69" i="14"/>
  <c r="C81" i="14"/>
  <c r="G84" i="14"/>
  <c r="H75" i="14"/>
  <c r="H72" i="14"/>
  <c r="AG87" i="14"/>
  <c r="W76" i="14"/>
  <c r="AI81" i="14"/>
  <c r="U71" i="14"/>
  <c r="I70" i="14"/>
  <c r="AH79" i="14"/>
  <c r="AC73" i="14"/>
  <c r="Q73" i="14"/>
  <c r="Y86" i="14"/>
  <c r="Z69" i="14"/>
  <c r="AM70" i="14"/>
  <c r="L84" i="14"/>
  <c r="L78" i="14"/>
  <c r="AB85" i="14"/>
  <c r="D77" i="14"/>
  <c r="AG76" i="14"/>
  <c r="P73" i="14"/>
  <c r="AJ79" i="14"/>
  <c r="N75" i="14"/>
  <c r="X82" i="14"/>
  <c r="X9" i="57" s="1"/>
  <c r="F77" i="14"/>
  <c r="E86" i="14"/>
  <c r="P77" i="14"/>
  <c r="AJ76" i="14"/>
  <c r="Y73" i="14"/>
  <c r="W85" i="14"/>
  <c r="AH84" i="14"/>
  <c r="Z75" i="14"/>
  <c r="AC77" i="14"/>
  <c r="AB87" i="14"/>
  <c r="X86" i="14"/>
  <c r="AF82" i="14"/>
  <c r="H74" i="14"/>
  <c r="AK75" i="14"/>
  <c r="U73" i="14"/>
  <c r="H80" i="14"/>
  <c r="S69" i="14"/>
  <c r="AI83" i="14"/>
  <c r="AI10" i="57" s="1"/>
  <c r="K70" i="14"/>
  <c r="D75" i="14"/>
  <c r="B72" i="14"/>
  <c r="T72" i="14"/>
  <c r="T4" i="57" s="1"/>
  <c r="G82" i="14"/>
  <c r="AL68" i="14"/>
  <c r="AJ87" i="14"/>
  <c r="J82" i="14"/>
  <c r="AJ84" i="14"/>
  <c r="I79" i="14"/>
  <c r="G72" i="14"/>
  <c r="AI74" i="14"/>
  <c r="P85" i="14"/>
  <c r="S79" i="14"/>
  <c r="AA82" i="14"/>
  <c r="Q86" i="14"/>
  <c r="N81" i="14"/>
  <c r="B75" i="14"/>
  <c r="L73" i="14"/>
  <c r="F70" i="14"/>
  <c r="D81" i="14"/>
  <c r="B68" i="14"/>
  <c r="AD69" i="14"/>
  <c r="AF81" i="14"/>
  <c r="AB78" i="14"/>
  <c r="P70" i="14"/>
  <c r="U80" i="14"/>
  <c r="B71" i="14"/>
  <c r="R68" i="14"/>
  <c r="AJ80" i="14"/>
  <c r="V72" i="14"/>
  <c r="B82" i="14"/>
  <c r="O69" i="14"/>
  <c r="AM84" i="14"/>
  <c r="B87" i="14"/>
  <c r="K85" i="14"/>
  <c r="W87" i="14"/>
  <c r="F76" i="14"/>
  <c r="AL78" i="14"/>
  <c r="AI76" i="14"/>
  <c r="AG86" i="14"/>
  <c r="AE82" i="14"/>
  <c r="Z73" i="14"/>
  <c r="G68" i="14"/>
  <c r="D69" i="14"/>
  <c r="AI84" i="14"/>
  <c r="J71" i="14"/>
  <c r="S74" i="14"/>
  <c r="V79" i="14"/>
  <c r="O79" i="14"/>
  <c r="AC72" i="14"/>
  <c r="AC5" i="57" s="1"/>
  <c r="T81" i="14"/>
  <c r="AC86" i="14"/>
  <c r="R75" i="14"/>
  <c r="AL71" i="14"/>
  <c r="H76" i="14"/>
  <c r="P82" i="14"/>
  <c r="X80" i="14"/>
  <c r="L76" i="14"/>
  <c r="Z87" i="14"/>
  <c r="AA68" i="14"/>
  <c r="N72" i="14"/>
  <c r="W69" i="14"/>
  <c r="F86" i="14"/>
  <c r="S83" i="14"/>
  <c r="J74" i="14"/>
  <c r="AD79" i="14"/>
  <c r="V71" i="14"/>
  <c r="Y75" i="14"/>
  <c r="R82" i="14"/>
  <c r="R9" i="57" s="1"/>
  <c r="AB80" i="14"/>
  <c r="AF73" i="14"/>
  <c r="V78" i="14"/>
  <c r="S84" i="14"/>
  <c r="B73" i="14"/>
  <c r="AJ85" i="14"/>
  <c r="AE69" i="14"/>
  <c r="H84" i="14"/>
  <c r="N87" i="14"/>
  <c r="AK79" i="14"/>
  <c r="AJ41" i="14"/>
  <c r="AF36" i="14"/>
  <c r="AB41" i="14"/>
  <c r="AI34" i="14"/>
  <c r="AI40" i="14"/>
  <c r="AD29" i="14"/>
  <c r="AE25" i="14"/>
  <c r="AD42" i="14"/>
  <c r="AB34" i="14"/>
  <c r="AC42" i="14"/>
  <c r="AJ27" i="14"/>
  <c r="AC34" i="14"/>
  <c r="AB31" i="14"/>
  <c r="AF29" i="14"/>
  <c r="AH42" i="14"/>
  <c r="AD25" i="14"/>
  <c r="AE27" i="14"/>
  <c r="AJ40" i="14"/>
  <c r="AI37" i="14"/>
  <c r="AF27" i="14"/>
  <c r="AF25" i="14"/>
  <c r="AD41" i="14"/>
  <c r="AG42" i="14"/>
  <c r="AF37" i="14"/>
  <c r="AE37" i="14"/>
  <c r="AH40" i="14"/>
  <c r="AI41" i="14"/>
  <c r="AD34" i="14"/>
  <c r="AG37" i="14"/>
  <c r="R81" i="14"/>
  <c r="O75" i="14"/>
  <c r="D70" i="14"/>
  <c r="G83" i="14"/>
  <c r="AE71" i="14"/>
  <c r="AI73" i="14"/>
  <c r="AK77" i="14"/>
  <c r="U68" i="14"/>
  <c r="K72" i="14"/>
  <c r="K5" i="57" s="1"/>
  <c r="B86" i="14"/>
  <c r="M76" i="14"/>
  <c r="L83" i="22"/>
  <c r="AL78" i="22"/>
  <c r="H70" i="22"/>
  <c r="H26" i="22"/>
  <c r="L39" i="22"/>
  <c r="F41" i="14"/>
  <c r="J71" i="22"/>
  <c r="M81" i="22"/>
  <c r="Y42" i="14"/>
  <c r="Z41" i="14"/>
  <c r="AM26" i="22"/>
  <c r="Y38" i="22"/>
  <c r="G72" i="22"/>
  <c r="N34" i="14"/>
  <c r="L34" i="14"/>
  <c r="Q36" i="14"/>
  <c r="L42" i="14"/>
  <c r="U36" i="14"/>
  <c r="B36" i="14"/>
  <c r="N42" i="22"/>
  <c r="Y82" i="22"/>
  <c r="Q73" i="22"/>
  <c r="AM70" i="22"/>
  <c r="N86" i="22"/>
  <c r="N25" i="14"/>
  <c r="T25" i="14"/>
  <c r="R29" i="14"/>
  <c r="T42" i="14"/>
  <c r="Z40" i="14"/>
  <c r="X42" i="14"/>
  <c r="U41" i="14"/>
  <c r="P27" i="14"/>
  <c r="X36" i="14"/>
  <c r="Z31" i="14"/>
  <c r="Y41" i="14"/>
  <c r="C41" i="14"/>
  <c r="AM34" i="14"/>
  <c r="D42" i="14"/>
  <c r="AM42" i="14"/>
  <c r="AL41" i="14"/>
  <c r="B42" i="14"/>
  <c r="E40" i="14"/>
  <c r="F42" i="14"/>
  <c r="O40" i="14"/>
  <c r="I37" i="14"/>
  <c r="AK34" i="14"/>
  <c r="G40" i="14"/>
  <c r="K34" i="14"/>
  <c r="AM31" i="14"/>
  <c r="O31" i="14"/>
  <c r="K27" i="14"/>
  <c r="G27" i="14"/>
  <c r="W27" i="14"/>
  <c r="F37" i="14"/>
  <c r="R37" i="14"/>
  <c r="W37" i="14"/>
  <c r="C37" i="14"/>
  <c r="X27" i="14"/>
  <c r="E42" i="14"/>
  <c r="J29" i="14"/>
  <c r="AL42" i="14"/>
  <c r="E25" i="14"/>
  <c r="AK29" i="14"/>
  <c r="J37" i="14"/>
  <c r="R27" i="14"/>
  <c r="Z25" i="14"/>
  <c r="W25" i="14"/>
  <c r="Q42" i="14"/>
  <c r="L40" i="14"/>
  <c r="S40" i="14"/>
  <c r="U27" i="14"/>
  <c r="L41" i="14"/>
  <c r="X37" i="14"/>
  <c r="D40" i="14"/>
  <c r="B78" i="22"/>
  <c r="AB79" i="22"/>
  <c r="K75" i="22"/>
  <c r="I82" i="22"/>
  <c r="U69" i="22"/>
  <c r="AM72" i="22"/>
  <c r="Q76" i="22"/>
  <c r="X70" i="22"/>
  <c r="AF36" i="22"/>
  <c r="I38" i="22"/>
  <c r="AK73" i="22"/>
  <c r="P68" i="22"/>
  <c r="P24" i="22"/>
  <c r="X26" i="22"/>
  <c r="K31" i="22"/>
  <c r="U25" i="22"/>
  <c r="B74" i="22"/>
  <c r="Y70" i="22"/>
  <c r="K69" i="22"/>
  <c r="Y26" i="22"/>
  <c r="T87" i="22"/>
  <c r="X84" i="22"/>
  <c r="K25" i="22"/>
  <c r="G85" i="22"/>
  <c r="AD73" i="22"/>
  <c r="X40" i="22"/>
  <c r="B7" i="57"/>
  <c r="AD68" i="22"/>
  <c r="I72" i="22"/>
  <c r="N73" i="22"/>
  <c r="P83" i="22"/>
  <c r="T69" i="22"/>
  <c r="AA78" i="22"/>
  <c r="AK86" i="22"/>
  <c r="AD24" i="22"/>
  <c r="Y85" i="22"/>
  <c r="T25" i="22"/>
  <c r="AK42" i="22"/>
  <c r="N31" i="14"/>
  <c r="H31" i="14"/>
  <c r="S31" i="14"/>
  <c r="Q31" i="14"/>
  <c r="L27" i="14"/>
  <c r="M27" i="14"/>
  <c r="V27" i="14"/>
  <c r="J27" i="14"/>
  <c r="AL27" i="14"/>
  <c r="Y27" i="14"/>
  <c r="B27" i="14"/>
  <c r="V74" i="22"/>
  <c r="D80" i="22"/>
  <c r="L40" i="22"/>
  <c r="AL76" i="22"/>
  <c r="P73" i="22"/>
  <c r="S79" i="22"/>
  <c r="AD72" i="22"/>
  <c r="L84" i="22"/>
  <c r="D36" i="22"/>
  <c r="J85" i="22"/>
  <c r="H83" i="22"/>
  <c r="H39" i="22"/>
  <c r="Q24" i="22"/>
  <c r="I71" i="22"/>
  <c r="AB82" i="22"/>
  <c r="AB38" i="22"/>
  <c r="C80" i="22"/>
  <c r="Q68" i="22"/>
  <c r="C36" i="22"/>
  <c r="U76" i="22"/>
  <c r="T81" i="22"/>
  <c r="G78" i="22"/>
  <c r="Y31" i="14"/>
  <c r="F68" i="22"/>
  <c r="AB77" i="22"/>
  <c r="AB33" i="22"/>
  <c r="F24" i="22"/>
  <c r="S76" i="22"/>
  <c r="AL79" i="22"/>
  <c r="Y36" i="22"/>
  <c r="D73" i="22"/>
  <c r="Y80" i="22"/>
  <c r="H78" i="22"/>
  <c r="J26" i="22"/>
  <c r="B84" i="22"/>
  <c r="Q87" i="22"/>
  <c r="Q43" i="22"/>
  <c r="F85" i="22"/>
  <c r="C26" i="22"/>
  <c r="C70" i="22"/>
  <c r="AE24" i="22"/>
  <c r="R79" i="22"/>
  <c r="AC74" i="22"/>
  <c r="O83" i="22"/>
  <c r="Z78" i="22"/>
  <c r="E71" i="22"/>
  <c r="AE68" i="22"/>
  <c r="M76" i="22"/>
  <c r="D70" i="22"/>
  <c r="AA69" i="22"/>
  <c r="B42" i="22"/>
  <c r="B86" i="22"/>
  <c r="T82" i="22"/>
  <c r="AE71" i="22"/>
  <c r="X74" i="22"/>
  <c r="AA25" i="22"/>
  <c r="D26" i="22"/>
  <c r="T38" i="22"/>
  <c r="AA71" i="22"/>
  <c r="Z85" i="22"/>
  <c r="W79" i="22"/>
  <c r="AG39" i="22"/>
  <c r="AA7" i="57"/>
  <c r="AA40" i="14"/>
  <c r="AM40" i="14"/>
  <c r="Y40" i="14"/>
  <c r="AK40" i="14"/>
  <c r="D31" i="14"/>
  <c r="AK31" i="14"/>
  <c r="R31" i="14"/>
  <c r="B31" i="14"/>
  <c r="U31" i="14"/>
  <c r="P40" i="14"/>
  <c r="V73" i="22"/>
  <c r="W78" i="22"/>
  <c r="AB24" i="22"/>
  <c r="J25" i="22"/>
  <c r="G79" i="22"/>
  <c r="Z71" i="22"/>
  <c r="C75" i="22"/>
  <c r="S77" i="22"/>
  <c r="N76" i="22"/>
  <c r="Q72" i="22"/>
  <c r="AB68" i="22"/>
  <c r="L36" i="22"/>
  <c r="J69" i="22"/>
  <c r="H87" i="22"/>
  <c r="C31" i="22"/>
  <c r="L80" i="22"/>
  <c r="E74" i="22"/>
  <c r="J84" i="22"/>
  <c r="P72" i="22"/>
  <c r="N36" i="22"/>
  <c r="V70" i="22"/>
  <c r="E87" i="22"/>
  <c r="L71" i="22"/>
  <c r="AD38" i="22"/>
  <c r="V26" i="22"/>
  <c r="AD82" i="22"/>
  <c r="N80" i="22"/>
  <c r="Q74" i="22"/>
  <c r="E43" i="22"/>
  <c r="AB76" i="22"/>
  <c r="R34" i="14"/>
  <c r="T72" i="22"/>
  <c r="AI36" i="22"/>
  <c r="AM25" i="22"/>
  <c r="AM69" i="22"/>
  <c r="I87" i="22"/>
  <c r="AA86" i="22"/>
  <c r="AK75" i="22"/>
  <c r="AK31" i="22"/>
  <c r="I43" i="22"/>
  <c r="G82" i="22"/>
  <c r="G38" i="22"/>
  <c r="R83" i="22"/>
  <c r="T70" i="22"/>
  <c r="AA77" i="22"/>
  <c r="Z36" i="22"/>
  <c r="T26" i="22"/>
  <c r="AH31" i="22"/>
  <c r="Z80" i="22"/>
  <c r="T29" i="14"/>
  <c r="AC39" i="22"/>
  <c r="AC83" i="22"/>
  <c r="C84" i="22"/>
  <c r="C40" i="22"/>
  <c r="H31" i="22"/>
  <c r="M79" i="22"/>
  <c r="S38" i="22"/>
  <c r="S82" i="22"/>
  <c r="O73" i="22"/>
  <c r="W71" i="22"/>
  <c r="L77" i="22"/>
  <c r="H75" i="22"/>
  <c r="AG24" i="22"/>
  <c r="AK70" i="22"/>
  <c r="R33" i="22"/>
  <c r="Z84" i="22"/>
  <c r="U85" i="22"/>
  <c r="R77" i="22"/>
  <c r="I81" i="22"/>
  <c r="E80" i="22"/>
  <c r="E36" i="22"/>
  <c r="AK26" i="22"/>
  <c r="J82" i="22"/>
  <c r="M72" i="22"/>
  <c r="AB73" i="22"/>
  <c r="B85" i="22"/>
  <c r="AL68" i="22"/>
  <c r="O33" i="22"/>
  <c r="L31" i="22"/>
  <c r="AL24" i="22"/>
  <c r="J38" i="22"/>
  <c r="L75" i="22"/>
  <c r="AC78" i="22"/>
  <c r="Y76" i="22"/>
  <c r="O77" i="22"/>
  <c r="U26" i="22"/>
  <c r="G68" i="22"/>
  <c r="G24" i="22"/>
  <c r="U70" i="22"/>
  <c r="AA85" i="22"/>
  <c r="O79" i="22"/>
  <c r="D25" i="22"/>
  <c r="T71" i="22"/>
  <c r="D69" i="22"/>
  <c r="AC82" i="22"/>
  <c r="H72" i="22"/>
  <c r="S24" i="22"/>
  <c r="AE79" i="22"/>
  <c r="S68" i="22"/>
  <c r="AC38" i="22"/>
  <c r="X85" i="22"/>
  <c r="Y81" i="22"/>
  <c r="AK85" i="22"/>
  <c r="I74" i="22"/>
  <c r="K26" i="22"/>
  <c r="Q38" i="22"/>
  <c r="E86" i="22"/>
  <c r="K70" i="22"/>
  <c r="AC77" i="22"/>
  <c r="AE73" i="22"/>
  <c r="Z75" i="22"/>
  <c r="U84" i="22"/>
  <c r="C78" i="22"/>
  <c r="E42" i="22"/>
  <c r="Q82" i="22"/>
  <c r="Z31" i="22"/>
  <c r="U40" i="22"/>
  <c r="AI39" i="22"/>
  <c r="W34" i="14"/>
  <c r="G25" i="14"/>
  <c r="AM41" i="14"/>
  <c r="O34" i="14"/>
  <c r="AE76" i="22"/>
  <c r="E24" i="22"/>
  <c r="G80" i="22"/>
  <c r="G36" i="22"/>
  <c r="W77" i="22"/>
  <c r="E68" i="22"/>
  <c r="N37" i="14"/>
  <c r="Y29" i="14"/>
  <c r="H37" i="14"/>
  <c r="X71" i="22"/>
  <c r="AM42" i="22"/>
  <c r="AM86" i="22"/>
  <c r="U82" i="22"/>
  <c r="K33" i="22"/>
  <c r="I69" i="22"/>
  <c r="F81" i="22"/>
  <c r="U38" i="22"/>
  <c r="K77" i="22"/>
  <c r="I25" i="22"/>
  <c r="E41" i="14"/>
  <c r="AL25" i="14"/>
  <c r="K41" i="14"/>
  <c r="AL34" i="14"/>
  <c r="N81" i="22"/>
  <c r="AL72" i="22"/>
  <c r="Q86" i="22"/>
  <c r="D85" i="22"/>
  <c r="J75" i="22"/>
  <c r="J31" i="22"/>
  <c r="V87" i="22"/>
  <c r="L73" i="22"/>
  <c r="V43" i="22"/>
  <c r="Q42" i="22"/>
  <c r="AJ24" i="22"/>
  <c r="AD74" i="22"/>
  <c r="AK36" i="22"/>
  <c r="AM68" i="22"/>
  <c r="E81" i="22"/>
  <c r="P79" i="22"/>
  <c r="C85" i="22"/>
  <c r="AG43" i="22"/>
  <c r="AM24" i="22"/>
  <c r="AK80" i="22"/>
  <c r="V34" i="14"/>
  <c r="H40" i="14"/>
  <c r="Z37" i="14"/>
  <c r="B71" i="22"/>
  <c r="U36" i="22"/>
  <c r="AK25" i="22"/>
  <c r="K82" i="22"/>
  <c r="X31" i="22"/>
  <c r="R68" i="22"/>
  <c r="X75" i="22"/>
  <c r="O81" i="22"/>
  <c r="R24" i="22"/>
  <c r="AC76" i="22"/>
  <c r="M85" i="22"/>
  <c r="AK69" i="22"/>
  <c r="F26" i="22"/>
  <c r="F70" i="22"/>
  <c r="U80" i="22"/>
  <c r="K38" i="22"/>
  <c r="O76" i="22"/>
  <c r="AE87" i="22"/>
  <c r="AL85" i="22"/>
  <c r="F72" i="22"/>
  <c r="H79" i="22"/>
  <c r="W82" i="22"/>
  <c r="V83" i="22"/>
  <c r="AE43" i="22"/>
  <c r="W38" i="22"/>
  <c r="F78" i="22"/>
  <c r="D75" i="22"/>
  <c r="Q79" i="22"/>
  <c r="X86" i="22"/>
  <c r="H74" i="22"/>
  <c r="AB87" i="22"/>
  <c r="P33" i="22"/>
  <c r="Y73" i="22"/>
  <c r="L81" i="22"/>
  <c r="D31" i="22"/>
  <c r="X42" i="22"/>
  <c r="P77" i="22"/>
  <c r="AK25" i="14"/>
  <c r="O37" i="14"/>
  <c r="M33" i="22"/>
  <c r="M77" i="22"/>
  <c r="AA74" i="22"/>
  <c r="K78" i="22"/>
  <c r="AE72" i="22"/>
  <c r="R76" i="22"/>
  <c r="X25" i="22"/>
  <c r="X69" i="22"/>
  <c r="G76" i="22"/>
  <c r="Z26" i="22"/>
  <c r="Y84" i="22"/>
  <c r="W74" i="22"/>
  <c r="Z70" i="22"/>
  <c r="M83" i="22"/>
  <c r="C71" i="22"/>
  <c r="B40" i="14"/>
  <c r="D25" i="14"/>
  <c r="W41" i="14"/>
  <c r="S25" i="14"/>
  <c r="T37" i="14"/>
  <c r="O25" i="14"/>
  <c r="J34" i="14"/>
  <c r="P41" i="14"/>
  <c r="Z86" i="22"/>
  <c r="AL82" i="22"/>
  <c r="W26" i="22"/>
  <c r="H73" i="22"/>
  <c r="E78" i="22"/>
  <c r="S87" i="22"/>
  <c r="W70" i="22"/>
  <c r="AL38" i="22"/>
  <c r="Z42" i="22"/>
  <c r="S43" i="22"/>
  <c r="J86" i="22"/>
  <c r="O24" i="22"/>
  <c r="AE39" i="22"/>
  <c r="S75" i="22"/>
  <c r="AJ36" i="22"/>
  <c r="V72" i="22"/>
  <c r="AL25" i="22"/>
  <c r="AL69" i="22"/>
  <c r="O68" i="22"/>
  <c r="S31" i="22"/>
  <c r="AE83" i="22"/>
  <c r="AD79" i="22"/>
  <c r="W69" i="22"/>
  <c r="V78" i="22"/>
  <c r="F86" i="22"/>
  <c r="J74" i="22"/>
  <c r="W25" i="22"/>
  <c r="N72" i="22"/>
  <c r="P29" i="14"/>
  <c r="AC87" i="22"/>
  <c r="S39" i="22"/>
  <c r="S83" i="22"/>
  <c r="R82" i="22"/>
  <c r="R38" i="22"/>
  <c r="O70" i="22"/>
  <c r="AC43" i="22"/>
  <c r="F74" i="22"/>
  <c r="O26" i="22"/>
  <c r="H42" i="14"/>
  <c r="U25" i="14"/>
  <c r="X40" i="14"/>
  <c r="F69" i="22"/>
  <c r="D83" i="22"/>
  <c r="AA84" i="22"/>
  <c r="P76" i="22"/>
  <c r="D39" i="22"/>
  <c r="S73" i="22"/>
  <c r="AL80" i="22"/>
  <c r="V31" i="22"/>
  <c r="AH33" i="22"/>
  <c r="AL36" i="22"/>
  <c r="V75" i="22"/>
  <c r="AA40" i="22"/>
  <c r="R74" i="22"/>
  <c r="F25" i="22"/>
  <c r="B69" i="22"/>
  <c r="D77" i="22"/>
  <c r="AM81" i="22"/>
  <c r="N31" i="22"/>
  <c r="I40" i="22"/>
  <c r="I84" i="22"/>
  <c r="T74" i="22"/>
  <c r="D33" i="22"/>
  <c r="AH36" i="22"/>
  <c r="AD87" i="22"/>
  <c r="B25" i="22"/>
  <c r="N75" i="22"/>
  <c r="K79" i="22"/>
  <c r="P87" i="22"/>
  <c r="AM78" i="22"/>
  <c r="N40" i="22"/>
  <c r="N84" i="22"/>
  <c r="Y25" i="22"/>
  <c r="K71" i="22"/>
  <c r="AD76" i="22"/>
  <c r="B33" i="22"/>
  <c r="Y69" i="22"/>
  <c r="AF31" i="22"/>
  <c r="B77" i="22"/>
  <c r="M82" i="22"/>
  <c r="AC68" i="22"/>
  <c r="AM74" i="22"/>
  <c r="R87" i="22"/>
  <c r="M38" i="22"/>
  <c r="AC24" i="22"/>
  <c r="U81" i="22"/>
  <c r="T84" i="22"/>
  <c r="Z72" i="22"/>
  <c r="AI26" i="22"/>
  <c r="AK83" i="22"/>
  <c r="O36" i="22"/>
  <c r="O80" i="22"/>
  <c r="AE77" i="22"/>
  <c r="W31" i="22"/>
  <c r="W75" i="22"/>
  <c r="C86" i="22"/>
  <c r="D34" i="14"/>
  <c r="J42" i="14"/>
  <c r="V42" i="14"/>
  <c r="B80" i="22"/>
  <c r="AG38" i="22"/>
  <c r="M87" i="22"/>
  <c r="AB83" i="22"/>
  <c r="B36" i="22"/>
  <c r="D86" i="22"/>
  <c r="G86" i="14" l="1"/>
  <c r="G12" i="57" s="1"/>
  <c r="AC75" i="14"/>
  <c r="AC35" i="22"/>
  <c r="AG4" i="57"/>
  <c r="AG124" i="22"/>
  <c r="Z71" i="14"/>
  <c r="Z3" i="57" s="1"/>
  <c r="AI78" i="22"/>
  <c r="AL71" i="22"/>
  <c r="AG26" i="22"/>
  <c r="C81" i="22"/>
  <c r="I77" i="14"/>
  <c r="AG70" i="22"/>
  <c r="P38" i="22"/>
  <c r="P104" i="22" s="1"/>
  <c r="R72" i="22"/>
  <c r="AJ85" i="22"/>
  <c r="F33" i="22"/>
  <c r="AB74" i="22"/>
  <c r="Y75" i="22"/>
  <c r="AA24" i="22"/>
  <c r="L42" i="22"/>
  <c r="L37" i="22"/>
  <c r="E37" i="22"/>
  <c r="P35" i="22"/>
  <c r="L80" i="14"/>
  <c r="L7" i="57" s="1"/>
  <c r="N37" i="22"/>
  <c r="AM37" i="22"/>
  <c r="AI37" i="22"/>
  <c r="Y37" i="22"/>
  <c r="AD83" i="22"/>
  <c r="AB127" i="22" s="1"/>
  <c r="S34" i="14"/>
  <c r="R24" i="14"/>
  <c r="Q41" i="14"/>
  <c r="Q11" i="61" s="1"/>
  <c r="D41" i="14"/>
  <c r="D11" i="61" s="1"/>
  <c r="Y31" i="22"/>
  <c r="H76" i="22"/>
  <c r="AI34" i="22"/>
  <c r="AA68" i="22"/>
  <c r="F77" i="22"/>
  <c r="T79" i="22"/>
  <c r="O123" i="22" s="1"/>
  <c r="N25" i="22"/>
  <c r="N69" i="22"/>
  <c r="N24" i="14"/>
  <c r="W87" i="22"/>
  <c r="AG24" i="14"/>
  <c r="D42" i="22"/>
  <c r="P82" i="22"/>
  <c r="P126" i="22" s="1"/>
  <c r="L86" i="22"/>
  <c r="J73" i="22"/>
  <c r="J29" i="22"/>
  <c r="H26" i="14"/>
  <c r="O42" i="22"/>
  <c r="J31" i="14"/>
  <c r="F75" i="22"/>
  <c r="AD86" i="22"/>
  <c r="AA24" i="14"/>
  <c r="AH36" i="14"/>
  <c r="W82" i="14"/>
  <c r="W9" i="57" s="1"/>
  <c r="V73" i="14"/>
  <c r="R83" i="14"/>
  <c r="R10" i="57" s="1"/>
  <c r="C32" i="22"/>
  <c r="C27" i="14"/>
  <c r="N27" i="14"/>
  <c r="AC81" i="14"/>
  <c r="AC8" i="57" s="1"/>
  <c r="AF84" i="14"/>
  <c r="C71" i="14"/>
  <c r="C3" i="57" s="1"/>
  <c r="V83" i="14"/>
  <c r="V10" i="57" s="1"/>
  <c r="K24" i="14"/>
  <c r="Q85" i="14"/>
  <c r="Q11" i="57" s="1"/>
  <c r="AC71" i="14"/>
  <c r="AC3" i="57" s="1"/>
  <c r="O72" i="14"/>
  <c r="O116" i="14" s="1"/>
  <c r="C82" i="14"/>
  <c r="C9" i="57" s="1"/>
  <c r="C42" i="22"/>
  <c r="L43" i="22"/>
  <c r="G25" i="22"/>
  <c r="AD30" i="22"/>
  <c r="E40" i="22"/>
  <c r="I42" i="14"/>
  <c r="I12" i="61" s="1"/>
  <c r="I24" i="14"/>
  <c r="AI24" i="14"/>
  <c r="AB24" i="14"/>
  <c r="AL79" i="14"/>
  <c r="AH123" i="14" s="1"/>
  <c r="P87" i="14"/>
  <c r="AJ37" i="22"/>
  <c r="M29" i="14"/>
  <c r="F34" i="22"/>
  <c r="X25" i="14"/>
  <c r="X2" i="61" s="1"/>
  <c r="G24" i="14"/>
  <c r="AD24" i="14"/>
  <c r="AJ34" i="14"/>
  <c r="J75" i="14"/>
  <c r="T74" i="14"/>
  <c r="T6" i="57" s="1"/>
  <c r="X34" i="14"/>
  <c r="F40" i="14"/>
  <c r="U37" i="14"/>
  <c r="U8" i="61" s="1"/>
  <c r="N42" i="14"/>
  <c r="N12" i="61" s="1"/>
  <c r="AJ25" i="14"/>
  <c r="AJ2" i="61" s="1"/>
  <c r="AC27" i="14"/>
  <c r="C78" i="14"/>
  <c r="I86" i="14"/>
  <c r="AH76" i="14"/>
  <c r="O37" i="22"/>
  <c r="AF40" i="22"/>
  <c r="V37" i="14"/>
  <c r="V8" i="61" s="1"/>
  <c r="Y40" i="22"/>
  <c r="D40" i="22"/>
  <c r="AA31" i="14"/>
  <c r="E24" i="14"/>
  <c r="S80" i="14"/>
  <c r="S7" i="57" s="1"/>
  <c r="S36" i="14"/>
  <c r="S7" i="61" s="1"/>
  <c r="K68" i="14"/>
  <c r="M73" i="14"/>
  <c r="AL87" i="14"/>
  <c r="J30" i="22"/>
  <c r="F37" i="22"/>
  <c r="W34" i="22"/>
  <c r="H34" i="22"/>
  <c r="N36" i="14"/>
  <c r="N7" i="61" s="1"/>
  <c r="U83" i="14"/>
  <c r="U10" i="57" s="1"/>
  <c r="X78" i="14"/>
  <c r="AE70" i="14"/>
  <c r="AE4" i="57" s="1"/>
  <c r="AJ69" i="14"/>
  <c r="AJ2" i="57" s="1"/>
  <c r="AF78" i="22"/>
  <c r="F34" i="14"/>
  <c r="AJ30" i="22"/>
  <c r="X31" i="14"/>
  <c r="O24" i="14"/>
  <c r="Z34" i="14"/>
  <c r="C80" i="14"/>
  <c r="C7" i="57" s="1"/>
  <c r="AC87" i="14"/>
  <c r="Q34" i="14"/>
  <c r="AM34" i="22"/>
  <c r="AM25" i="14"/>
  <c r="L27" i="22"/>
  <c r="W24" i="14"/>
  <c r="B24" i="14"/>
  <c r="U76" i="14"/>
  <c r="AG73" i="14"/>
  <c r="AM69" i="14"/>
  <c r="AM2" i="57" s="1"/>
  <c r="AL24" i="14"/>
  <c r="S24" i="14"/>
  <c r="H83" i="14"/>
  <c r="H10" i="57" s="1"/>
  <c r="AK85" i="14"/>
  <c r="AK11" i="57" s="1"/>
  <c r="D73" i="14"/>
  <c r="Z78" i="14"/>
  <c r="M24" i="14"/>
  <c r="N40" i="14"/>
  <c r="AH31" i="14"/>
  <c r="Q78" i="14"/>
  <c r="X75" i="14"/>
  <c r="AC83" i="14"/>
  <c r="AC10" i="57" s="1"/>
  <c r="E81" i="14"/>
  <c r="E8" i="57" s="1"/>
  <c r="B78" i="14"/>
  <c r="H17" i="34"/>
  <c r="K37" i="14"/>
  <c r="H35" i="22"/>
  <c r="B34" i="14"/>
  <c r="O35" i="22"/>
  <c r="F24" i="14"/>
  <c r="T24" i="14"/>
  <c r="AK41" i="14"/>
  <c r="AK11" i="61" s="1"/>
  <c r="AG27" i="14"/>
  <c r="AG71" i="14"/>
  <c r="Q82" i="14"/>
  <c r="Q9" i="57" s="1"/>
  <c r="AC76" i="14"/>
  <c r="E37" i="14"/>
  <c r="E8" i="61" s="1"/>
  <c r="AI72" i="14"/>
  <c r="AI5" i="57" s="1"/>
  <c r="V70" i="14"/>
  <c r="V4" i="57" s="1"/>
  <c r="AE87" i="14"/>
  <c r="I74" i="14"/>
  <c r="I6" i="57" s="1"/>
  <c r="N84" i="14"/>
  <c r="Q24" i="14"/>
  <c r="Z27" i="14"/>
  <c r="U93" i="14" s="1"/>
  <c r="Q68" i="14"/>
  <c r="K82" i="14"/>
  <c r="K9" i="57" s="1"/>
  <c r="K57" i="57" s="1"/>
  <c r="K79" i="14"/>
  <c r="G79" i="14"/>
  <c r="J42" i="22"/>
  <c r="I26" i="22"/>
  <c r="AB84" i="22"/>
  <c r="R34" i="22"/>
  <c r="AA41" i="14"/>
  <c r="AA11" i="61" s="1"/>
  <c r="AK77" i="22"/>
  <c r="AC37" i="14"/>
  <c r="Q87" i="14"/>
  <c r="S78" i="14"/>
  <c r="V36" i="14"/>
  <c r="AK81" i="22"/>
  <c r="AF125" i="22" s="1"/>
  <c r="AJ42" i="22"/>
  <c r="F42" i="22"/>
  <c r="L87" i="22"/>
  <c r="AG37" i="22"/>
  <c r="C72" i="22"/>
  <c r="K74" i="22"/>
  <c r="AB31" i="22"/>
  <c r="AA85" i="14"/>
  <c r="AA11" i="57" s="1"/>
  <c r="AJ70" i="14"/>
  <c r="AJ4" i="57" s="1"/>
  <c r="X38" i="22"/>
  <c r="X82" i="22"/>
  <c r="AM85" i="22"/>
  <c r="J40" i="14"/>
  <c r="I40" i="14"/>
  <c r="AK42" i="14"/>
  <c r="AE41" i="14"/>
  <c r="AE85" i="14"/>
  <c r="AE11" i="57" s="1"/>
  <c r="S82" i="14"/>
  <c r="S9" i="57" s="1"/>
  <c r="AF72" i="14"/>
  <c r="AF5" i="57" s="1"/>
  <c r="S87" i="14"/>
  <c r="AA77" i="14"/>
  <c r="U72" i="14"/>
  <c r="U5" i="57" s="1"/>
  <c r="AI69" i="14"/>
  <c r="AW37" i="14"/>
  <c r="M39" i="14" s="1"/>
  <c r="AJ36" i="14"/>
  <c r="D79" i="14"/>
  <c r="AF77" i="14"/>
  <c r="AA75" i="14"/>
  <c r="F84" i="14"/>
  <c r="S30" i="22"/>
  <c r="M32" i="22"/>
  <c r="AA35" i="22"/>
  <c r="AI35" i="22"/>
  <c r="X36" i="22"/>
  <c r="I35" i="22"/>
  <c r="AA41" i="22"/>
  <c r="Q79" i="14"/>
  <c r="AM72" i="14"/>
  <c r="AM5" i="57" s="1"/>
  <c r="AG35" i="22"/>
  <c r="AE38" i="22"/>
  <c r="Z76" i="22"/>
  <c r="K87" i="22"/>
  <c r="W31" i="14"/>
  <c r="J27" i="22"/>
  <c r="AB82" i="14"/>
  <c r="AE72" i="14"/>
  <c r="AE5" i="57" s="1"/>
  <c r="R6" i="57"/>
  <c r="J69" i="14"/>
  <c r="J2" i="57" s="1"/>
  <c r="G27" i="22"/>
  <c r="Q75" i="22"/>
  <c r="AK41" i="22"/>
  <c r="G41" i="14"/>
  <c r="G11" i="61" s="1"/>
  <c r="G80" i="14"/>
  <c r="G7" i="57" s="1"/>
  <c r="M79" i="14"/>
  <c r="AH86" i="22"/>
  <c r="AM41" i="22"/>
  <c r="H32" i="22"/>
  <c r="AK40" i="22"/>
  <c r="Q35" i="22"/>
  <c r="O32" i="22"/>
  <c r="U75" i="22"/>
  <c r="AA42" i="14"/>
  <c r="V76" i="22"/>
  <c r="K35" i="22"/>
  <c r="AE25" i="22"/>
  <c r="V71" i="22"/>
  <c r="E34" i="14"/>
  <c r="O78" i="22"/>
  <c r="B79" i="22"/>
  <c r="AK84" i="22"/>
  <c r="B27" i="22"/>
  <c r="D29" i="14"/>
  <c r="Q39" i="22"/>
  <c r="Z37" i="22"/>
  <c r="AC72" i="22"/>
  <c r="AF25" i="22"/>
  <c r="AH41" i="22"/>
  <c r="U31" i="22"/>
  <c r="P24" i="14"/>
  <c r="S74" i="22"/>
  <c r="AI36" i="14"/>
  <c r="AI7" i="61" s="1"/>
  <c r="AC24" i="14"/>
  <c r="W75" i="14"/>
  <c r="C84" i="14"/>
  <c r="T84" i="14"/>
  <c r="AK83" i="14"/>
  <c r="AF127" i="14" s="1"/>
  <c r="AI80" i="14"/>
  <c r="AD87" i="14"/>
  <c r="AH81" i="14"/>
  <c r="I79" i="22"/>
  <c r="AF69" i="22"/>
  <c r="O77" i="14"/>
  <c r="L121" i="14" s="1"/>
  <c r="E78" i="14"/>
  <c r="Z86" i="14"/>
  <c r="Z12" i="57" s="1"/>
  <c r="AD43" i="14"/>
  <c r="X73" i="22"/>
  <c r="G71" i="22"/>
  <c r="P32" i="22"/>
  <c r="S84" i="22"/>
  <c r="D81" i="22"/>
  <c r="AF32" i="22"/>
  <c r="S29" i="14"/>
  <c r="Q31" i="22"/>
  <c r="M41" i="22"/>
  <c r="M26" i="22"/>
  <c r="AE82" i="22"/>
  <c r="Y32" i="22"/>
  <c r="K72" i="22"/>
  <c r="E27" i="22"/>
  <c r="G41" i="22"/>
  <c r="AM37" i="14"/>
  <c r="Q29" i="14"/>
  <c r="Z42" i="14"/>
  <c r="Z12" i="61" s="1"/>
  <c r="B68" i="22"/>
  <c r="G36" i="14"/>
  <c r="G7" i="61" s="1"/>
  <c r="I87" i="14"/>
  <c r="I131" i="14" s="1"/>
  <c r="K69" i="14"/>
  <c r="K2" i="57" s="1"/>
  <c r="P68" i="14"/>
  <c r="AM33" i="22"/>
  <c r="X80" i="22"/>
  <c r="E85" i="22"/>
  <c r="B129" i="22" s="1"/>
  <c r="E41" i="22"/>
  <c r="P27" i="22"/>
  <c r="X29" i="14"/>
  <c r="R32" i="22"/>
  <c r="AH27" i="22"/>
  <c r="AM77" i="22"/>
  <c r="K25" i="14"/>
  <c r="K2" i="61" s="1"/>
  <c r="C41" i="22"/>
  <c r="Q83" i="22"/>
  <c r="M70" i="22"/>
  <c r="Z81" i="22"/>
  <c r="AC70" i="22"/>
  <c r="T27" i="22"/>
  <c r="W27" i="22"/>
  <c r="Z32" i="22"/>
  <c r="C40" i="14"/>
  <c r="K43" i="22"/>
  <c r="AL77" i="22"/>
  <c r="L85" i="22"/>
  <c r="Y41" i="22"/>
  <c r="J25" i="14"/>
  <c r="J2" i="61" s="1"/>
  <c r="B24" i="22"/>
  <c r="H29" i="14"/>
  <c r="AH37" i="14"/>
  <c r="B41" i="14"/>
  <c r="B11" i="61" s="1"/>
  <c r="B85" i="14"/>
  <c r="B11" i="57" s="1"/>
  <c r="T40" i="14"/>
  <c r="Y70" i="14"/>
  <c r="Y4" i="57" s="1"/>
  <c r="AF76" i="14"/>
  <c r="E71" i="14"/>
  <c r="E3" i="57" s="1"/>
  <c r="L41" i="22"/>
  <c r="S40" i="22"/>
  <c r="O34" i="22"/>
  <c r="H30" i="22"/>
  <c r="B40" i="22"/>
  <c r="AA25" i="14"/>
  <c r="AA2" i="61" s="1"/>
  <c r="M37" i="22"/>
  <c r="AG36" i="14"/>
  <c r="AB36" i="14"/>
  <c r="AI70" i="14"/>
  <c r="AI4" i="57" s="1"/>
  <c r="AM74" i="14"/>
  <c r="AM6" i="57" s="1"/>
  <c r="Y36" i="14"/>
  <c r="Y7" i="61" s="1"/>
  <c r="AL36" i="14"/>
  <c r="AU6" i="14"/>
  <c r="N85" i="14" s="1"/>
  <c r="N11" i="57" s="1"/>
  <c r="U37" i="22"/>
  <c r="AM30" i="22"/>
  <c r="AA80" i="22"/>
  <c r="AA36" i="22"/>
  <c r="R70" i="22"/>
  <c r="D37" i="22"/>
  <c r="P71" i="22"/>
  <c r="W30" i="22"/>
  <c r="I70" i="22"/>
  <c r="J36" i="22"/>
  <c r="AH40" i="22"/>
  <c r="R78" i="22"/>
  <c r="L37" i="14"/>
  <c r="L8" i="61" s="1"/>
  <c r="Z34" i="22"/>
  <c r="L31" i="14"/>
  <c r="N83" i="22"/>
  <c r="F25" i="14"/>
  <c r="O29" i="14"/>
  <c r="C42" i="14"/>
  <c r="U42" i="14"/>
  <c r="C34" i="14"/>
  <c r="AF37" i="22"/>
  <c r="AK36" i="14"/>
  <c r="AK7" i="61" s="1"/>
  <c r="AL34" i="22"/>
  <c r="AJ40" i="22"/>
  <c r="AF40" i="14"/>
  <c r="AJ37" i="14"/>
  <c r="AJ8" i="61" s="1"/>
  <c r="T82" i="14"/>
  <c r="T9" i="57" s="1"/>
  <c r="AE24" i="14"/>
  <c r="I71" i="14"/>
  <c r="I3" i="57" s="1"/>
  <c r="AJ81" i="14"/>
  <c r="AJ8" i="57" s="1"/>
  <c r="U70" i="14"/>
  <c r="U4" i="57" s="1"/>
  <c r="AD72" i="14"/>
  <c r="AD5" i="57" s="1"/>
  <c r="L81" i="14"/>
  <c r="H36" i="14"/>
  <c r="H7" i="61" s="1"/>
  <c r="AH80" i="14"/>
  <c r="AH7" i="57" s="1"/>
  <c r="D85" i="14"/>
  <c r="D11" i="57" s="1"/>
  <c r="AG79" i="14"/>
  <c r="X85" i="14"/>
  <c r="N71" i="14"/>
  <c r="N3" i="57" s="1"/>
  <c r="C86" i="14"/>
  <c r="U86" i="14"/>
  <c r="U12" i="57" s="1"/>
  <c r="X72" i="14"/>
  <c r="X5" i="57" s="1"/>
  <c r="AK80" i="14"/>
  <c r="AK7" i="57" s="1"/>
  <c r="F79" i="14"/>
  <c r="AI77" i="14"/>
  <c r="AJ78" i="14"/>
  <c r="U81" i="14"/>
  <c r="AD68" i="14"/>
  <c r="AG9" i="57"/>
  <c r="K77" i="14"/>
  <c r="AK86" i="14"/>
  <c r="AK12" i="57" s="1"/>
  <c r="Q69" i="14"/>
  <c r="Q2" i="57" s="1"/>
  <c r="L36" i="14"/>
  <c r="AL80" i="14"/>
  <c r="AL7" i="57" s="1"/>
  <c r="AW26" i="22"/>
  <c r="AF41" i="22" s="1"/>
  <c r="AU6" i="22"/>
  <c r="Q28" i="22" s="1"/>
  <c r="T40" i="22"/>
  <c r="B30" i="22"/>
  <c r="T36" i="14"/>
  <c r="T7" i="61" s="1"/>
  <c r="AA69" i="14"/>
  <c r="AA2" i="57" s="1"/>
  <c r="AB73" i="14"/>
  <c r="E68" i="14"/>
  <c r="T30" i="22"/>
  <c r="R30" i="22"/>
  <c r="AH42" i="22"/>
  <c r="G69" i="22"/>
  <c r="I27" i="14"/>
  <c r="E84" i="22"/>
  <c r="AL40" i="14"/>
  <c r="AH106" i="14" s="1"/>
  <c r="AE32" i="22"/>
  <c r="AB30" i="22"/>
  <c r="AD42" i="22"/>
  <c r="Z40" i="22"/>
  <c r="I37" i="22"/>
  <c r="U73" i="22"/>
  <c r="AA42" i="22"/>
  <c r="AJ34" i="22"/>
  <c r="K31" i="14"/>
  <c r="C37" i="22"/>
  <c r="P25" i="22"/>
  <c r="N39" i="22"/>
  <c r="Q25" i="14"/>
  <c r="AA34" i="14"/>
  <c r="C29" i="14"/>
  <c r="AB75" i="22"/>
  <c r="X41" i="14"/>
  <c r="V79" i="22"/>
  <c r="AG31" i="14"/>
  <c r="AB29" i="14"/>
  <c r="N86" i="14"/>
  <c r="N12" i="57" s="1"/>
  <c r="M72" i="14"/>
  <c r="L75" i="14"/>
  <c r="Y76" i="14"/>
  <c r="I84" i="14"/>
  <c r="AB77" i="14"/>
  <c r="X69" i="14"/>
  <c r="X2" i="57" s="1"/>
  <c r="O73" i="14"/>
  <c r="R87" i="14"/>
  <c r="AA87" i="14"/>
  <c r="P79" i="14"/>
  <c r="AA78" i="14"/>
  <c r="AG75" i="14"/>
  <c r="AI68" i="14"/>
  <c r="G76" i="14"/>
  <c r="K75" i="14"/>
  <c r="AD74" i="14"/>
  <c r="AD6" i="57" s="1"/>
  <c r="H70" i="14"/>
  <c r="H4" i="57" s="1"/>
  <c r="AC74" i="14"/>
  <c r="AC6" i="57" s="1"/>
  <c r="H13" i="34"/>
  <c r="AW6" i="14"/>
  <c r="Q28" i="14" s="1"/>
  <c r="Q5" i="61" s="1"/>
  <c r="D83" i="14"/>
  <c r="D10" i="57" s="1"/>
  <c r="K30" i="22"/>
  <c r="K27" i="22"/>
  <c r="AL27" i="22"/>
  <c r="AD35" i="22"/>
  <c r="E34" i="22"/>
  <c r="C27" i="22"/>
  <c r="B35" i="22"/>
  <c r="AJ27" i="22"/>
  <c r="I30" i="22"/>
  <c r="M35" i="22"/>
  <c r="U40" i="14"/>
  <c r="I27" i="22"/>
  <c r="G34" i="22"/>
  <c r="V30" i="22"/>
  <c r="V24" i="14"/>
  <c r="M41" i="14"/>
  <c r="AA29" i="14"/>
  <c r="I80" i="14"/>
  <c r="I7" i="57" s="1"/>
  <c r="AI25" i="14"/>
  <c r="AI2" i="61" s="1"/>
  <c r="AJ68" i="14"/>
  <c r="K81" i="14"/>
  <c r="K8" i="57" s="1"/>
  <c r="M85" i="14"/>
  <c r="M11" i="57" s="1"/>
  <c r="AE84" i="14"/>
  <c r="O68" i="14"/>
  <c r="V68" i="14"/>
  <c r="R112" i="14" s="1"/>
  <c r="Q5" i="57"/>
  <c r="F78" i="14"/>
  <c r="AI76" i="22"/>
  <c r="S85" i="14"/>
  <c r="S11" i="57" s="1"/>
  <c r="C87" i="14"/>
  <c r="AL84" i="14"/>
  <c r="AH128" i="14" s="1"/>
  <c r="L74" i="14"/>
  <c r="L6" i="57" s="1"/>
  <c r="F72" i="14"/>
  <c r="F5" i="57" s="1"/>
  <c r="V80" i="14"/>
  <c r="V7" i="57" s="1"/>
  <c r="H73" i="14"/>
  <c r="H87" i="14"/>
  <c r="H12" i="57" s="1"/>
  <c r="Y81" i="14"/>
  <c r="Y8" i="57" s="1"/>
  <c r="U82" i="14"/>
  <c r="AF75" i="14"/>
  <c r="C73" i="14"/>
  <c r="AE68" i="14"/>
  <c r="H16" i="34"/>
  <c r="K83" i="14"/>
  <c r="K10" i="57" s="1"/>
  <c r="K58" i="57" s="1"/>
  <c r="AW17" i="14"/>
  <c r="AE39" i="14" s="1"/>
  <c r="AE10" i="61" s="1"/>
  <c r="AH75" i="14"/>
  <c r="AW8" i="22"/>
  <c r="O72" i="22" s="1"/>
  <c r="AW21" i="22"/>
  <c r="AE42" i="22" s="1"/>
  <c r="Q30" i="22"/>
  <c r="AA27" i="22"/>
  <c r="AE27" i="22"/>
  <c r="AC30" i="22"/>
  <c r="AL35" i="22"/>
  <c r="AB35" i="22"/>
  <c r="Y37" i="14"/>
  <c r="Y8" i="61" s="1"/>
  <c r="J41" i="14"/>
  <c r="J11" i="61" s="1"/>
  <c r="I36" i="14"/>
  <c r="I7" i="61" s="1"/>
  <c r="AE40" i="14"/>
  <c r="AJ24" i="14"/>
  <c r="O70" i="14"/>
  <c r="O4" i="57" s="1"/>
  <c r="L70" i="14"/>
  <c r="L4" i="57" s="1"/>
  <c r="AK74" i="14"/>
  <c r="AK6" i="57" s="1"/>
  <c r="AA73" i="14"/>
  <c r="AL72" i="14"/>
  <c r="AL5" i="57" s="1"/>
  <c r="D80" i="14"/>
  <c r="D7" i="57" s="1"/>
  <c r="X77" i="14"/>
  <c r="AJ12" i="57"/>
  <c r="U84" i="14"/>
  <c r="V74" i="14"/>
  <c r="V6" i="57" s="1"/>
  <c r="AM76" i="14"/>
  <c r="AE79" i="14"/>
  <c r="AH71" i="14"/>
  <c r="W77" i="14"/>
  <c r="B69" i="14"/>
  <c r="B2" i="57" s="1"/>
  <c r="M82" i="14"/>
  <c r="M9" i="57" s="1"/>
  <c r="I69" i="14"/>
  <c r="I2" i="57" s="1"/>
  <c r="X70" i="14"/>
  <c r="X4" i="57" s="1"/>
  <c r="X45" i="57" s="1"/>
  <c r="AW36" i="14"/>
  <c r="W38" i="14" s="1"/>
  <c r="AW37" i="22"/>
  <c r="E35" i="22" s="1"/>
  <c r="H21" i="34"/>
  <c r="F30" i="22"/>
  <c r="V34" i="22"/>
  <c r="K34" i="22"/>
  <c r="AA30" i="22"/>
  <c r="T27" i="14"/>
  <c r="T93" i="14" s="1"/>
  <c r="C34" i="22"/>
  <c r="AC34" i="22"/>
  <c r="T35" i="22"/>
  <c r="I25" i="14"/>
  <c r="I2" i="61" s="1"/>
  <c r="W35" i="22"/>
  <c r="G42" i="14"/>
  <c r="S41" i="14"/>
  <c r="D36" i="14"/>
  <c r="D7" i="61" s="1"/>
  <c r="B25" i="14"/>
  <c r="AJ42" i="14"/>
  <c r="AF42" i="14"/>
  <c r="AF12" i="61" s="1"/>
  <c r="AH27" i="14"/>
  <c r="AF31" i="14"/>
  <c r="AF86" i="14"/>
  <c r="AF12" i="57" s="1"/>
  <c r="F74" i="14"/>
  <c r="F6" i="57" s="1"/>
  <c r="T71" i="14"/>
  <c r="T3" i="57" s="1"/>
  <c r="J85" i="14"/>
  <c r="J11" i="57" s="1"/>
  <c r="AL76" i="14"/>
  <c r="E83" i="14"/>
  <c r="E10" i="57" s="1"/>
  <c r="N82" i="14"/>
  <c r="N9" i="57" s="1"/>
  <c r="AE83" i="14"/>
  <c r="AE127" i="14" s="1"/>
  <c r="C36" i="14"/>
  <c r="C7" i="61" s="1"/>
  <c r="S73" i="14"/>
  <c r="AW16" i="14"/>
  <c r="AE38" i="14" s="1"/>
  <c r="AE9" i="61" s="1"/>
  <c r="AW36" i="22"/>
  <c r="W86" i="22" s="1"/>
  <c r="V35" i="22"/>
  <c r="H71" i="22"/>
  <c r="AM87" i="22"/>
  <c r="O86" i="22"/>
  <c r="G34" i="14"/>
  <c r="E80" i="14"/>
  <c r="E7" i="57" s="1"/>
  <c r="AM68" i="14"/>
  <c r="AH73" i="14"/>
  <c r="AH85" i="22"/>
  <c r="C75" i="14"/>
  <c r="W70" i="14"/>
  <c r="W4" i="57" s="1"/>
  <c r="P76" i="14"/>
  <c r="K120" i="14" s="1"/>
  <c r="V32" i="22"/>
  <c r="AA79" i="22"/>
  <c r="M30" i="22"/>
  <c r="T83" i="22"/>
  <c r="AC32" i="22"/>
  <c r="H27" i="22"/>
  <c r="P69" i="22"/>
  <c r="W6" i="57"/>
  <c r="Y68" i="22"/>
  <c r="AI32" i="22"/>
  <c r="U41" i="22"/>
  <c r="M37" i="14"/>
  <c r="N34" i="22"/>
  <c r="U24" i="22"/>
  <c r="AM43" i="22"/>
  <c r="AL33" i="22"/>
  <c r="W72" i="22"/>
  <c r="U32" i="22"/>
  <c r="AL32" i="22"/>
  <c r="S35" i="22"/>
  <c r="V31" i="14"/>
  <c r="Q32" i="22"/>
  <c r="E27" i="14"/>
  <c r="E3" i="61" s="1"/>
  <c r="N29" i="14"/>
  <c r="AI30" i="22"/>
  <c r="X74" i="14"/>
  <c r="AE29" i="14"/>
  <c r="AG77" i="14"/>
  <c r="AC68" i="14"/>
  <c r="AK70" i="14"/>
  <c r="AK4" i="57" s="1"/>
  <c r="S76" i="14"/>
  <c r="N73" i="14"/>
  <c r="AA86" i="14"/>
  <c r="AA12" i="57" s="1"/>
  <c r="G85" i="14"/>
  <c r="G11" i="57" s="1"/>
  <c r="AI74" i="22"/>
  <c r="AG86" i="22"/>
  <c r="AJ82" i="22"/>
  <c r="AB79" i="14"/>
  <c r="Y69" i="14"/>
  <c r="Y2" i="57" s="1"/>
  <c r="AW21" i="14"/>
  <c r="L43" i="14" s="1"/>
  <c r="M74" i="22"/>
  <c r="F41" i="22"/>
  <c r="S32" i="22"/>
  <c r="AA71" i="14"/>
  <c r="AA3" i="57" s="1"/>
  <c r="AK37" i="22"/>
  <c r="AI41" i="22"/>
  <c r="I83" i="22"/>
  <c r="AD32" i="22"/>
  <c r="R26" i="22"/>
  <c r="Y24" i="22"/>
  <c r="AE69" i="22"/>
  <c r="AJ41" i="22"/>
  <c r="V27" i="22"/>
  <c r="AD75" i="22"/>
  <c r="AD31" i="22"/>
  <c r="G32" i="22"/>
  <c r="T39" i="22"/>
  <c r="AL41" i="22"/>
  <c r="AF34" i="22"/>
  <c r="AB40" i="22"/>
  <c r="G77" i="22"/>
  <c r="AC26" i="22"/>
  <c r="J80" i="22"/>
  <c r="F87" i="22"/>
  <c r="AG42" i="22"/>
  <c r="AJ38" i="22"/>
  <c r="N32" i="22"/>
  <c r="G35" i="22"/>
  <c r="N78" i="22"/>
  <c r="C31" i="14"/>
  <c r="C76" i="22"/>
  <c r="Y25" i="14"/>
  <c r="Y2" i="61" s="1"/>
  <c r="AA27" i="14"/>
  <c r="V29" i="14"/>
  <c r="AM24" i="14"/>
  <c r="E82" i="22"/>
  <c r="AH29" i="14"/>
  <c r="AI29" i="14"/>
  <c r="G78" i="14"/>
  <c r="M81" i="14"/>
  <c r="M8" i="57" s="1"/>
  <c r="L83" i="14"/>
  <c r="E36" i="14"/>
  <c r="R77" i="14"/>
  <c r="AM81" i="14"/>
  <c r="AM8" i="57" s="1"/>
  <c r="J84" i="14"/>
  <c r="O83" i="14"/>
  <c r="M127" i="14" s="1"/>
  <c r="AW41" i="22"/>
  <c r="AJ75" i="22" s="1"/>
  <c r="AH30" i="14"/>
  <c r="AJ30" i="14"/>
  <c r="AE30" i="14"/>
  <c r="AE6" i="61" s="1"/>
  <c r="K30" i="14"/>
  <c r="F30" i="14"/>
  <c r="F6" i="61" s="1"/>
  <c r="V30" i="14"/>
  <c r="X30" i="14"/>
  <c r="X6" i="61" s="1"/>
  <c r="AM28" i="22"/>
  <c r="AD28" i="22"/>
  <c r="AF28" i="22"/>
  <c r="R28" i="22"/>
  <c r="Z28" i="22"/>
  <c r="G28" i="22"/>
  <c r="K28" i="22"/>
  <c r="V28" i="22"/>
  <c r="I28" i="22"/>
  <c r="P28" i="22"/>
  <c r="M28" i="22"/>
  <c r="AU26" i="14"/>
  <c r="AM71" i="14" s="1"/>
  <c r="AM3" i="57" s="1"/>
  <c r="E72" i="14"/>
  <c r="E5" i="57" s="1"/>
  <c r="E41" i="57" s="1"/>
  <c r="AW33" i="22"/>
  <c r="R31" i="22" s="1"/>
  <c r="AW33" i="14"/>
  <c r="J35" i="14" s="1"/>
  <c r="AW13" i="22"/>
  <c r="AC75" i="22" s="1"/>
  <c r="U28" i="14"/>
  <c r="B29" i="14"/>
  <c r="X41" i="22"/>
  <c r="B41" i="22"/>
  <c r="AW31" i="14"/>
  <c r="D33" i="14" s="1"/>
  <c r="U29" i="14"/>
  <c r="Z41" i="22"/>
  <c r="L29" i="14"/>
  <c r="AG29" i="14"/>
  <c r="AC29" i="14"/>
  <c r="AW31" i="22"/>
  <c r="AH69" i="22" s="1"/>
  <c r="AI75" i="22"/>
  <c r="AJ79" i="22"/>
  <c r="T73" i="22"/>
  <c r="Q80" i="22"/>
  <c r="H84" i="22"/>
  <c r="AE81" i="22"/>
  <c r="AE125" i="22" s="1"/>
  <c r="AL70" i="22"/>
  <c r="H40" i="22"/>
  <c r="AC42" i="22"/>
  <c r="AL26" i="22"/>
  <c r="B72" i="22"/>
  <c r="F82" i="22"/>
  <c r="AW11" i="22"/>
  <c r="C39" i="22" s="1"/>
  <c r="AW10" i="14"/>
  <c r="F32" i="14" s="1"/>
  <c r="AW6" i="22"/>
  <c r="AA39" i="22" s="1"/>
  <c r="AW30" i="22"/>
  <c r="E26" i="22" s="1"/>
  <c r="H11" i="34"/>
  <c r="H6" i="34"/>
  <c r="H10" i="34"/>
  <c r="AW10" i="22"/>
  <c r="AE41" i="22" s="1"/>
  <c r="AG33" i="14"/>
  <c r="J33" i="14"/>
  <c r="S33" i="14"/>
  <c r="T33" i="14"/>
  <c r="W33" i="14"/>
  <c r="AI33" i="14"/>
  <c r="AC33" i="14"/>
  <c r="L33" i="14"/>
  <c r="AK33" i="14"/>
  <c r="AA33" i="14"/>
  <c r="Q33" i="14"/>
  <c r="N33" i="14"/>
  <c r="AM33" i="14"/>
  <c r="AE33" i="14"/>
  <c r="AI35" i="14"/>
  <c r="V35" i="14"/>
  <c r="L35" i="14"/>
  <c r="AG35" i="14"/>
  <c r="AE35" i="14"/>
  <c r="I35" i="14"/>
  <c r="Q35" i="14"/>
  <c r="K35" i="14"/>
  <c r="AM35" i="14"/>
  <c r="S35" i="14"/>
  <c r="G35" i="14"/>
  <c r="AK35" i="14"/>
  <c r="AH72" i="22"/>
  <c r="Z74" i="22"/>
  <c r="V33" i="22"/>
  <c r="B26" i="22"/>
  <c r="AE36" i="22"/>
  <c r="AK32" i="22"/>
  <c r="I85" i="22"/>
  <c r="I41" i="22"/>
  <c r="Z30" i="22"/>
  <c r="Q37" i="22"/>
  <c r="K86" i="22"/>
  <c r="AE80" i="22"/>
  <c r="AE124" i="22" s="1"/>
  <c r="U34" i="22"/>
  <c r="X24" i="22"/>
  <c r="AC25" i="22"/>
  <c r="G75" i="22"/>
  <c r="AC69" i="22"/>
  <c r="G31" i="22"/>
  <c r="AF79" i="22"/>
  <c r="AB123" i="22" s="1"/>
  <c r="K42" i="22"/>
  <c r="U78" i="22"/>
  <c r="E73" i="22"/>
  <c r="S71" i="22"/>
  <c r="AH28" i="22"/>
  <c r="AF35" i="22"/>
  <c r="AM83" i="22"/>
  <c r="M84" i="22"/>
  <c r="M40" i="22"/>
  <c r="Q81" i="22"/>
  <c r="O87" i="22"/>
  <c r="O131" i="22" s="1"/>
  <c r="B70" i="22"/>
  <c r="V77" i="22"/>
  <c r="AK76" i="22"/>
  <c r="X68" i="22"/>
  <c r="S27" i="22"/>
  <c r="AE37" i="22"/>
  <c r="Q36" i="22"/>
  <c r="Y30" i="22"/>
  <c r="Y74" i="22"/>
  <c r="W76" i="22"/>
  <c r="W32" i="22"/>
  <c r="L34" i="22"/>
  <c r="S69" i="22"/>
  <c r="F38" i="22"/>
  <c r="S30" i="14"/>
  <c r="S6" i="61" s="1"/>
  <c r="D30" i="14"/>
  <c r="D6" i="61" s="1"/>
  <c r="I30" i="14"/>
  <c r="AC30" i="14"/>
  <c r="AC6" i="61" s="1"/>
  <c r="AG85" i="22"/>
  <c r="Z33" i="22"/>
  <c r="AJ35" i="22"/>
  <c r="L78" i="22"/>
  <c r="D71" i="22"/>
  <c r="AI31" i="22"/>
  <c r="D27" i="22"/>
  <c r="Q30" i="14"/>
  <c r="Q6" i="61" s="1"/>
  <c r="J87" i="22"/>
  <c r="B28" i="22"/>
  <c r="N68" i="22"/>
  <c r="N112" i="22" s="1"/>
  <c r="N24" i="22"/>
  <c r="N90" i="22" s="1"/>
  <c r="Z77" i="22"/>
  <c r="S25" i="22"/>
  <c r="AG41" i="22"/>
  <c r="AC86" i="22"/>
  <c r="AA30" i="14"/>
  <c r="Z7" i="57"/>
  <c r="AW28" i="22"/>
  <c r="N33" i="22" s="1"/>
  <c r="AW28" i="14"/>
  <c r="N30" i="14" s="1"/>
  <c r="N6" i="61" s="1"/>
  <c r="H8" i="34"/>
  <c r="Q12" i="61"/>
  <c r="AJ11" i="61"/>
  <c r="AL11" i="61"/>
  <c r="C11" i="61"/>
  <c r="F11" i="61"/>
  <c r="Y11" i="61"/>
  <c r="AG12" i="61"/>
  <c r="AD39" i="22"/>
  <c r="E12" i="61"/>
  <c r="Z11" i="61"/>
  <c r="AM11" i="61"/>
  <c r="L11" i="61"/>
  <c r="AA72" i="14"/>
  <c r="E79" i="14"/>
  <c r="M39" i="22"/>
  <c r="AF39" i="22"/>
  <c r="F26" i="14"/>
  <c r="F4" i="61" s="1"/>
  <c r="U11" i="61"/>
  <c r="AG26" i="14"/>
  <c r="AD11" i="61"/>
  <c r="AK39" i="22"/>
  <c r="M31" i="14"/>
  <c r="AC12" i="61"/>
  <c r="C4" i="57"/>
  <c r="AE31" i="14"/>
  <c r="T76" i="14"/>
  <c r="AJ43" i="14"/>
  <c r="Y10" i="57"/>
  <c r="S42" i="14"/>
  <c r="AK24" i="14"/>
  <c r="AB25" i="14"/>
  <c r="C83" i="14"/>
  <c r="J79" i="14"/>
  <c r="M40" i="14"/>
  <c r="S86" i="14"/>
  <c r="S12" i="57" s="1"/>
  <c r="R28" i="14"/>
  <c r="Y87" i="14"/>
  <c r="AI27" i="14"/>
  <c r="L69" i="14"/>
  <c r="L2" i="57" s="1"/>
  <c r="M28" i="14"/>
  <c r="AC85" i="14"/>
  <c r="AC11" i="57" s="1"/>
  <c r="L25" i="14"/>
  <c r="L2" i="61" s="1"/>
  <c r="W40" i="14"/>
  <c r="AH34" i="14"/>
  <c r="AH78" i="14"/>
  <c r="C77" i="14"/>
  <c r="V84" i="14"/>
  <c r="AG34" i="14"/>
  <c r="Q70" i="14"/>
  <c r="Q4" i="57" s="1"/>
  <c r="Q81" i="14"/>
  <c r="Q8" i="57" s="1"/>
  <c r="I85" i="14"/>
  <c r="I10" i="57" s="1"/>
  <c r="G29" i="14"/>
  <c r="AM80" i="14"/>
  <c r="AM7" i="57" s="1"/>
  <c r="AE36" i="14"/>
  <c r="P28" i="14"/>
  <c r="P5" i="61" s="1"/>
  <c r="Q37" i="14"/>
  <c r="Q8" i="61" s="1"/>
  <c r="AA37" i="14"/>
  <c r="AM36" i="14"/>
  <c r="AC25" i="14"/>
  <c r="AC2" i="61" s="1"/>
  <c r="AE75" i="14"/>
  <c r="AG78" i="14"/>
  <c r="AA81" i="14"/>
  <c r="AA8" i="57" s="1"/>
  <c r="AA80" i="57" s="1"/>
  <c r="N74" i="14"/>
  <c r="N6" i="57" s="1"/>
  <c r="AI71" i="14"/>
  <c r="AI3" i="57" s="1"/>
  <c r="S27" i="14"/>
  <c r="AC41" i="14"/>
  <c r="AC11" i="61" s="1"/>
  <c r="G73" i="14"/>
  <c r="AK68" i="14"/>
  <c r="W84" i="14"/>
  <c r="F43" i="14"/>
  <c r="W43" i="14"/>
  <c r="U27" i="22"/>
  <c r="Y43" i="14"/>
  <c r="H43" i="14"/>
  <c r="H12" i="61" s="1"/>
  <c r="O43" i="14"/>
  <c r="AF43" i="14"/>
  <c r="O40" i="22"/>
  <c r="J43" i="14"/>
  <c r="T43" i="14"/>
  <c r="T12" i="61" s="1"/>
  <c r="AB43" i="14"/>
  <c r="AH43" i="14"/>
  <c r="AM26" i="14"/>
  <c r="D68" i="14"/>
  <c r="X26" i="14"/>
  <c r="B38" i="22"/>
  <c r="W33" i="22"/>
  <c r="Q33" i="22"/>
  <c r="D34" i="22"/>
  <c r="AL43" i="14"/>
  <c r="X81" i="22"/>
  <c r="V86" i="22"/>
  <c r="H86" i="22"/>
  <c r="H42" i="22"/>
  <c r="C43" i="14"/>
  <c r="AA43" i="14"/>
  <c r="D78" i="22"/>
  <c r="B82" i="22"/>
  <c r="J81" i="22"/>
  <c r="P30" i="22"/>
  <c r="M43" i="14"/>
  <c r="P43" i="14"/>
  <c r="R43" i="14"/>
  <c r="J26" i="14"/>
  <c r="Z26" i="14"/>
  <c r="AC26" i="14"/>
  <c r="AC4" i="61" s="1"/>
  <c r="AE26" i="14"/>
  <c r="AE4" i="61" s="1"/>
  <c r="AD80" i="14"/>
  <c r="I73" i="14"/>
  <c r="AB69" i="14"/>
  <c r="M75" i="14"/>
  <c r="P81" i="14"/>
  <c r="AM82" i="14"/>
  <c r="I39" i="22"/>
  <c r="AH39" i="22"/>
  <c r="L26" i="14"/>
  <c r="L4" i="61" s="1"/>
  <c r="R39" i="22"/>
  <c r="AM39" i="22"/>
  <c r="P39" i="22"/>
  <c r="W26" i="14"/>
  <c r="W3" i="61" s="1"/>
  <c r="E35" i="14"/>
  <c r="V40" i="14"/>
  <c r="AL26" i="14"/>
  <c r="AL3" i="61" s="1"/>
  <c r="O41" i="14"/>
  <c r="AK27" i="14"/>
  <c r="AK2" i="61" s="1"/>
  <c r="D26" i="14"/>
  <c r="D3" i="61" s="1"/>
  <c r="AK71" i="14"/>
  <c r="AK3" i="57" s="1"/>
  <c r="U74" i="14"/>
  <c r="U6" i="57" s="1"/>
  <c r="AB39" i="22"/>
  <c r="I29" i="14"/>
  <c r="V39" i="22"/>
  <c r="Y26" i="14"/>
  <c r="Y3" i="61" s="1"/>
  <c r="Q26" i="14"/>
  <c r="C33" i="14"/>
  <c r="W41" i="22"/>
  <c r="T26" i="14"/>
  <c r="T4" i="61" s="1"/>
  <c r="P37" i="14"/>
  <c r="P31" i="14"/>
  <c r="R42" i="14"/>
  <c r="R11" i="61" s="1"/>
  <c r="U30" i="14"/>
  <c r="AI26" i="14"/>
  <c r="AF24" i="14"/>
  <c r="AJ26" i="14"/>
  <c r="AJ3" i="61" s="1"/>
  <c r="AD36" i="14"/>
  <c r="G70" i="14"/>
  <c r="AF68" i="14"/>
  <c r="R86" i="14"/>
  <c r="O85" i="14"/>
  <c r="X87" i="14"/>
  <c r="W86" i="14"/>
  <c r="L72" i="14"/>
  <c r="P80" i="14"/>
  <c r="P7" i="57" s="1"/>
  <c r="AI87" i="14"/>
  <c r="D76" i="14"/>
  <c r="AL75" i="14"/>
  <c r="AG40" i="14"/>
  <c r="AJ29" i="14"/>
  <c r="Y78" i="14"/>
  <c r="AG84" i="14"/>
  <c r="P36" i="14"/>
  <c r="W42" i="14"/>
  <c r="W11" i="61" s="1"/>
  <c r="AL31" i="14"/>
  <c r="N79" i="14"/>
  <c r="C30" i="14"/>
  <c r="T41" i="14"/>
  <c r="R25" i="14"/>
  <c r="R2" i="61" s="1"/>
  <c r="N35" i="14"/>
  <c r="H33" i="14"/>
  <c r="AD81" i="14"/>
  <c r="J24" i="14"/>
  <c r="AJ73" i="14"/>
  <c r="F83" i="14"/>
  <c r="R69" i="14"/>
  <c r="AB71" i="14"/>
  <c r="Y34" i="14"/>
  <c r="AH26" i="14"/>
  <c r="G26" i="14"/>
  <c r="M26" i="14"/>
  <c r="M3" i="61" s="1"/>
  <c r="O26" i="14"/>
  <c r="U26" i="14"/>
  <c r="U4" i="61" s="1"/>
  <c r="K26" i="14"/>
  <c r="AK26" i="14"/>
  <c r="P26" i="14"/>
  <c r="P4" i="61" s="1"/>
  <c r="V26" i="14"/>
  <c r="Q77" i="22"/>
  <c r="L79" i="22"/>
  <c r="H77" i="14"/>
  <c r="AI33" i="22"/>
  <c r="L33" i="22"/>
  <c r="AE33" i="22"/>
  <c r="AA33" i="22"/>
  <c r="AK33" i="22"/>
  <c r="S33" i="22"/>
  <c r="AI40" i="22"/>
  <c r="S72" i="22"/>
  <c r="T68" i="22"/>
  <c r="Z25" i="22"/>
  <c r="J37" i="22"/>
  <c r="AC73" i="22"/>
  <c r="AC117" i="22" s="1"/>
  <c r="Y27" i="22"/>
  <c r="T24" i="22"/>
  <c r="AL83" i="22"/>
  <c r="W85" i="22"/>
  <c r="Z69" i="22"/>
  <c r="AI84" i="22"/>
  <c r="AG36" i="22"/>
  <c r="N87" i="22"/>
  <c r="N43" i="22"/>
  <c r="AL39" i="22"/>
  <c r="AE30" i="22"/>
  <c r="AJ32" i="22"/>
  <c r="F31" i="22"/>
  <c r="AJ72" i="14"/>
  <c r="AJ5" i="57" s="1"/>
  <c r="U87" i="14"/>
  <c r="AB86" i="14"/>
  <c r="F36" i="14"/>
  <c r="K84" i="14"/>
  <c r="AD26" i="14"/>
  <c r="AD4" i="61" s="1"/>
  <c r="X35" i="14"/>
  <c r="V82" i="14"/>
  <c r="B81" i="14"/>
  <c r="I76" i="14"/>
  <c r="AB42" i="14"/>
  <c r="F80" i="14"/>
  <c r="R85" i="14"/>
  <c r="R11" i="57" s="1"/>
  <c r="X79" i="14"/>
  <c r="AD70" i="14"/>
  <c r="AH25" i="14"/>
  <c r="AF30" i="14"/>
  <c r="O27" i="14"/>
  <c r="K40" i="14"/>
  <c r="AL73" i="14"/>
  <c r="AL29" i="14"/>
  <c r="AF74" i="14"/>
  <c r="AF6" i="57" s="1"/>
  <c r="P75" i="14"/>
  <c r="M34" i="14"/>
  <c r="J100" i="14" s="1"/>
  <c r="D24" i="14"/>
  <c r="AC33" i="22"/>
  <c r="AE74" i="22"/>
  <c r="L35" i="22"/>
  <c r="G33" i="22"/>
  <c r="AG33" i="22"/>
  <c r="I26" i="14"/>
  <c r="C26" i="14"/>
  <c r="Y71" i="22"/>
  <c r="B37" i="14"/>
  <c r="B8" i="61" s="1"/>
  <c r="AB27" i="14"/>
  <c r="AD37" i="14"/>
  <c r="Z83" i="14"/>
  <c r="AH69" i="14"/>
  <c r="AH2" i="57" s="1"/>
  <c r="AA70" i="14"/>
  <c r="O71" i="14"/>
  <c r="X28" i="14"/>
  <c r="X5" i="61" s="1"/>
  <c r="V28" i="14"/>
  <c r="G28" i="14"/>
  <c r="O28" i="14"/>
  <c r="K28" i="14"/>
  <c r="K5" i="61" s="1"/>
  <c r="B28" i="14"/>
  <c r="B5" i="61" s="1"/>
  <c r="AM28" i="14"/>
  <c r="AD28" i="14"/>
  <c r="AD5" i="61" s="1"/>
  <c r="AB28" i="14"/>
  <c r="AB5" i="61" s="1"/>
  <c r="Z28" i="14"/>
  <c r="AF28" i="14"/>
  <c r="E28" i="14"/>
  <c r="E5" i="61" s="1"/>
  <c r="I28" i="14"/>
  <c r="I5" i="61" s="1"/>
  <c r="AA26" i="14"/>
  <c r="AA4" i="61" s="1"/>
  <c r="M78" i="14"/>
  <c r="AJ76" i="22"/>
  <c r="T85" i="14"/>
  <c r="S5" i="57"/>
  <c r="AB5" i="57"/>
  <c r="R70" i="14"/>
  <c r="AJ9" i="57"/>
  <c r="G31" i="14"/>
  <c r="B26" i="14"/>
  <c r="B3" i="61" s="1"/>
  <c r="K42" i="14"/>
  <c r="K11" i="61" s="1"/>
  <c r="U34" i="14"/>
  <c r="I41" i="14"/>
  <c r="AH72" i="14"/>
  <c r="M84" i="14"/>
  <c r="V77" i="14"/>
  <c r="AF79" i="14"/>
  <c r="B70" i="14"/>
  <c r="B4" i="57" s="1"/>
  <c r="S71" i="14"/>
  <c r="E73" i="14"/>
  <c r="Z74" i="14"/>
  <c r="Z6" i="57" s="1"/>
  <c r="K86" i="14"/>
  <c r="AE80" i="14"/>
  <c r="X68" i="14"/>
  <c r="E29" i="14"/>
  <c r="X24" i="14"/>
  <c r="AH28" i="14"/>
  <c r="AM83" i="14"/>
  <c r="AK76" i="14"/>
  <c r="O87" i="14"/>
  <c r="U78" i="14"/>
  <c r="G75" i="14"/>
  <c r="P86" i="14"/>
  <c r="AL2" i="57"/>
  <c r="AL30" i="14"/>
  <c r="Y32" i="14"/>
  <c r="Y33" i="14"/>
  <c r="AH24" i="14"/>
  <c r="AA76" i="14"/>
  <c r="T32" i="14"/>
  <c r="AJ31" i="14"/>
  <c r="F29" i="14"/>
  <c r="M25" i="14"/>
  <c r="M2" i="61" s="1"/>
  <c r="E32" i="14"/>
  <c r="AK32" i="14"/>
  <c r="P42" i="14"/>
  <c r="P11" i="61" s="1"/>
  <c r="AD32" i="14"/>
  <c r="J83" i="14"/>
  <c r="J10" i="57" s="1"/>
  <c r="W10" i="57"/>
  <c r="H32" i="14"/>
  <c r="R32" i="14"/>
  <c r="AD71" i="14"/>
  <c r="AF70" i="14"/>
  <c r="R26" i="14"/>
  <c r="R3" i="61" s="1"/>
  <c r="C35" i="14"/>
  <c r="Y24" i="14"/>
  <c r="AB40" i="14"/>
  <c r="AF26" i="14"/>
  <c r="AF3" i="61" s="1"/>
  <c r="AB37" i="14"/>
  <c r="AH68" i="14"/>
  <c r="W80" i="14"/>
  <c r="H71" i="14"/>
  <c r="Y68" i="14"/>
  <c r="O86" i="14"/>
  <c r="O12" i="57" s="1"/>
  <c r="R84" i="14"/>
  <c r="AJ75" i="14"/>
  <c r="AF29" i="22"/>
  <c r="V42" i="22"/>
  <c r="G83" i="22"/>
  <c r="AA82" i="22"/>
  <c r="X37" i="22"/>
  <c r="C25" i="22"/>
  <c r="AD29" i="22"/>
  <c r="B76" i="14"/>
  <c r="Z79" i="14"/>
  <c r="AI82" i="14"/>
  <c r="AI9" i="57" s="1"/>
  <c r="AH29" i="22"/>
  <c r="AD33" i="22"/>
  <c r="E32" i="22"/>
  <c r="B6" i="57"/>
  <c r="K85" i="22"/>
  <c r="AC40" i="14"/>
  <c r="B32" i="14"/>
  <c r="AK78" i="22"/>
  <c r="R73" i="22"/>
  <c r="N117" i="22" s="1"/>
  <c r="AM31" i="22"/>
  <c r="M7" i="57"/>
  <c r="AK28" i="14"/>
  <c r="AK5" i="61" s="1"/>
  <c r="AB29" i="22"/>
  <c r="AK34" i="22"/>
  <c r="R40" i="14"/>
  <c r="G39" i="22"/>
  <c r="P29" i="22"/>
  <c r="AM75" i="22"/>
  <c r="I24" i="22"/>
  <c r="I68" i="22"/>
  <c r="AK29" i="22"/>
  <c r="M32" i="14"/>
  <c r="H41" i="14"/>
  <c r="W43" i="22"/>
  <c r="AD27" i="14"/>
  <c r="AD2" i="61" s="1"/>
  <c r="AH32" i="14"/>
  <c r="AB32" i="14"/>
  <c r="D72" i="14"/>
  <c r="AH4" i="57"/>
  <c r="W36" i="14"/>
  <c r="W7" i="61" s="1"/>
  <c r="O82" i="14"/>
  <c r="E82" i="14"/>
  <c r="C76" i="14"/>
  <c r="AH79" i="22"/>
  <c r="G77" i="14"/>
  <c r="AC84" i="14"/>
  <c r="H85" i="14"/>
  <c r="H11" i="57" s="1"/>
  <c r="AB81" i="14"/>
  <c r="H29" i="22"/>
  <c r="Y29" i="22"/>
  <c r="C69" i="22"/>
  <c r="AD77" i="22"/>
  <c r="M36" i="22"/>
  <c r="AF87" i="22"/>
  <c r="AC131" i="22" s="1"/>
  <c r="L68" i="14"/>
  <c r="O84" i="22"/>
  <c r="E29" i="22"/>
  <c r="G33" i="14"/>
  <c r="T34" i="14"/>
  <c r="AB28" i="22"/>
  <c r="AB72" i="22"/>
  <c r="U71" i="22"/>
  <c r="AH35" i="22"/>
  <c r="T29" i="22"/>
  <c r="G32" i="14"/>
  <c r="O29" i="22"/>
  <c r="R29" i="22"/>
  <c r="E76" i="22"/>
  <c r="P74" i="22"/>
  <c r="W32" i="14"/>
  <c r="M80" i="22"/>
  <c r="K41" i="22"/>
  <c r="AM32" i="14"/>
  <c r="O32" i="14"/>
  <c r="AK37" i="14"/>
  <c r="AK8" i="61" s="1"/>
  <c r="Z32" i="14"/>
  <c r="K36" i="14"/>
  <c r="AF32" i="14"/>
  <c r="T78" i="14"/>
  <c r="C79" i="14"/>
  <c r="Y77" i="14"/>
  <c r="AL74" i="14"/>
  <c r="AB84" i="14"/>
  <c r="M69" i="14"/>
  <c r="F73" i="14"/>
  <c r="J68" i="14"/>
  <c r="C74" i="14"/>
  <c r="L29" i="22"/>
  <c r="Z9" i="57"/>
  <c r="AG29" i="22"/>
  <c r="AE29" i="22"/>
  <c r="H43" i="22"/>
  <c r="AG25" i="14"/>
  <c r="I78" i="14"/>
  <c r="G74" i="14"/>
  <c r="K80" i="14"/>
  <c r="AM73" i="14"/>
  <c r="R43" i="22"/>
  <c r="P43" i="22"/>
  <c r="Q27" i="14"/>
  <c r="O43" i="22"/>
  <c r="F43" i="22"/>
  <c r="S37" i="14"/>
  <c r="S8" i="61" s="1"/>
  <c r="AJ43" i="22"/>
  <c r="AF43" i="22"/>
  <c r="AH43" i="22"/>
  <c r="I34" i="14"/>
  <c r="V41" i="14"/>
  <c r="L24" i="14"/>
  <c r="S81" i="14"/>
  <c r="N2" i="57"/>
  <c r="N22" i="57" s="1"/>
  <c r="U77" i="14"/>
  <c r="V85" i="14"/>
  <c r="V11" i="57" s="1"/>
  <c r="N70" i="14"/>
  <c r="J43" i="22"/>
  <c r="T43" i="22"/>
  <c r="M43" i="22"/>
  <c r="AD43" i="22"/>
  <c r="AB43" i="22"/>
  <c r="AM29" i="14"/>
  <c r="E31" i="14"/>
  <c r="N26" i="14"/>
  <c r="I8" i="57"/>
  <c r="AE42" i="14"/>
  <c r="E75" i="14"/>
  <c r="AE86" i="14"/>
  <c r="AK72" i="14"/>
  <c r="AK5" i="57" s="1"/>
  <c r="AG69" i="14"/>
  <c r="Q71" i="14"/>
  <c r="X29" i="22"/>
  <c r="U29" i="22"/>
  <c r="V29" i="22"/>
  <c r="D29" i="22"/>
  <c r="N29" i="22"/>
  <c r="Q29" i="22"/>
  <c r="AD11" i="57"/>
  <c r="J4" i="57"/>
  <c r="Y5" i="57"/>
  <c r="D6" i="57"/>
  <c r="M3" i="57"/>
  <c r="AB6" i="57"/>
  <c r="S29" i="22"/>
  <c r="AC29" i="22"/>
  <c r="AJ10" i="57"/>
  <c r="Z4" i="57"/>
  <c r="AJ6" i="57"/>
  <c r="X83" i="14"/>
  <c r="AA35" i="14"/>
  <c r="W72" i="14"/>
  <c r="M74" i="14"/>
  <c r="T83" i="14"/>
  <c r="AA79" i="14"/>
  <c r="M30" i="14"/>
  <c r="AM87" i="14"/>
  <c r="AH41" i="14"/>
  <c r="AD31" i="14"/>
  <c r="P69" i="14"/>
  <c r="AB10" i="57"/>
  <c r="J80" i="14"/>
  <c r="AK81" i="14"/>
  <c r="AK8" i="57" s="1"/>
  <c r="H27" i="14"/>
  <c r="AF34" i="14"/>
  <c r="P25" i="14"/>
  <c r="P2" i="61" s="1"/>
  <c r="O42" i="14"/>
  <c r="AF78" i="14"/>
  <c r="J36" i="14"/>
  <c r="J7" i="61" s="1"/>
  <c r="AH85" i="14"/>
  <c r="T12" i="57"/>
  <c r="E6" i="57"/>
  <c r="C2" i="57"/>
  <c r="H5" i="57"/>
  <c r="Y3" i="57"/>
  <c r="T8" i="61"/>
  <c r="AM12" i="57"/>
  <c r="AG7" i="57"/>
  <c r="E2" i="57"/>
  <c r="E16" i="57" s="1"/>
  <c r="AG8" i="57"/>
  <c r="H8" i="57"/>
  <c r="E11" i="57"/>
  <c r="AF2" i="57"/>
  <c r="AA9" i="57"/>
  <c r="P4" i="57"/>
  <c r="U7" i="57"/>
  <c r="AE6" i="57"/>
  <c r="W11" i="57"/>
  <c r="P10" i="57"/>
  <c r="Y7" i="57"/>
  <c r="Y11" i="57"/>
  <c r="M10" i="57"/>
  <c r="AF7" i="57"/>
  <c r="M4" i="57"/>
  <c r="S2" i="57"/>
  <c r="V5" i="57"/>
  <c r="V138" i="57" s="1"/>
  <c r="AF10" i="57"/>
  <c r="AD12" i="57"/>
  <c r="B3" i="57"/>
  <c r="E12" i="57"/>
  <c r="AJ7" i="57"/>
  <c r="N5" i="57"/>
  <c r="AG10" i="57"/>
  <c r="T2" i="57"/>
  <c r="B12" i="57"/>
  <c r="AL3" i="57"/>
  <c r="F8" i="57"/>
  <c r="AB11" i="57"/>
  <c r="Q12" i="57"/>
  <c r="I4" i="57"/>
  <c r="AF9" i="57"/>
  <c r="F4" i="57"/>
  <c r="Z2" i="57"/>
  <c r="AD9" i="57"/>
  <c r="Q6" i="57"/>
  <c r="AJ11" i="57"/>
  <c r="D4" i="57"/>
  <c r="L3" i="57"/>
  <c r="AG11" i="57"/>
  <c r="L11" i="57"/>
  <c r="C11" i="57"/>
  <c r="Y12" i="57"/>
  <c r="G10" i="57"/>
  <c r="B5" i="57"/>
  <c r="AH6" i="57"/>
  <c r="T7" i="57"/>
  <c r="W2" i="57"/>
  <c r="C5" i="57"/>
  <c r="AI6" i="57"/>
  <c r="D8" i="57"/>
  <c r="J8" i="57"/>
  <c r="J6" i="57"/>
  <c r="T5" i="57"/>
  <c r="AB7" i="57"/>
  <c r="F12" i="57"/>
  <c r="B9" i="57"/>
  <c r="AC9" i="57"/>
  <c r="G5" i="57"/>
  <c r="AK9" i="57"/>
  <c r="S6" i="57"/>
  <c r="Y9" i="57"/>
  <c r="S10" i="57"/>
  <c r="K11" i="57"/>
  <c r="Z8" i="57"/>
  <c r="P5" i="57"/>
  <c r="O7" i="57"/>
  <c r="AM11" i="57"/>
  <c r="J12" i="57"/>
  <c r="AM4" i="57"/>
  <c r="X12" i="57"/>
  <c r="X108" i="57" s="1"/>
  <c r="AH12" i="57"/>
  <c r="X3" i="57"/>
  <c r="AK2" i="57"/>
  <c r="G2" i="57"/>
  <c r="D2" i="61"/>
  <c r="D8" i="61"/>
  <c r="I8" i="61"/>
  <c r="R8" i="57"/>
  <c r="AG8" i="61"/>
  <c r="O8" i="57"/>
  <c r="AL2" i="61"/>
  <c r="AF3" i="57"/>
  <c r="C8" i="57"/>
  <c r="AI8" i="57"/>
  <c r="W8" i="57"/>
  <c r="U3" i="57"/>
  <c r="P3" i="57"/>
  <c r="J3" i="57"/>
  <c r="AI8" i="61"/>
  <c r="N8" i="57"/>
  <c r="AJ3" i="57"/>
  <c r="S2" i="61"/>
  <c r="AF8" i="57"/>
  <c r="AC2" i="57"/>
  <c r="V3" i="57"/>
  <c r="AL4" i="57"/>
  <c r="AL10" i="57"/>
  <c r="AL9" i="57"/>
  <c r="AL12" i="57"/>
  <c r="K3" i="57"/>
  <c r="G3" i="57"/>
  <c r="X8" i="57"/>
  <c r="J9" i="57"/>
  <c r="H7" i="57"/>
  <c r="U11" i="57"/>
  <c r="AE9" i="57"/>
  <c r="Z5" i="57"/>
  <c r="P9" i="57"/>
  <c r="L12" i="57"/>
  <c r="AG12" i="57"/>
  <c r="AE2" i="57"/>
  <c r="AG5" i="57"/>
  <c r="F2" i="57"/>
  <c r="X7" i="57"/>
  <c r="H9" i="57"/>
  <c r="D3" i="57"/>
  <c r="P11" i="57"/>
  <c r="Y6" i="57"/>
  <c r="R3" i="57"/>
  <c r="AE8" i="57"/>
  <c r="Q10" i="57"/>
  <c r="U2" i="57"/>
  <c r="AC4" i="57"/>
  <c r="F11" i="57"/>
  <c r="W3" i="57"/>
  <c r="J5" i="57"/>
  <c r="H6" i="57"/>
  <c r="AE3" i="57"/>
  <c r="O2" i="57"/>
  <c r="AC12" i="57"/>
  <c r="AD2" i="57"/>
  <c r="T8" i="57"/>
  <c r="G9" i="57"/>
  <c r="K4" i="57"/>
  <c r="D2" i="57"/>
  <c r="Q7" i="61"/>
  <c r="X3" i="61"/>
  <c r="N8" i="61"/>
  <c r="U7" i="61"/>
  <c r="E11" i="61"/>
  <c r="F12" i="61"/>
  <c r="U92" i="22"/>
  <c r="Y12" i="61"/>
  <c r="AE2" i="61"/>
  <c r="AF7" i="61"/>
  <c r="AF8" i="61"/>
  <c r="T92" i="22"/>
  <c r="T114" i="22"/>
  <c r="AG11" i="61"/>
  <c r="M120" i="22"/>
  <c r="N2" i="61"/>
  <c r="C2" i="61"/>
  <c r="U2" i="61"/>
  <c r="AF124" i="22"/>
  <c r="L12" i="61"/>
  <c r="B12" i="61"/>
  <c r="V12" i="61"/>
  <c r="AB120" i="22"/>
  <c r="H8" i="61"/>
  <c r="W2" i="61"/>
  <c r="AF2" i="61"/>
  <c r="G2" i="61"/>
  <c r="U114" i="22"/>
  <c r="AA7" i="61"/>
  <c r="Z2" i="61"/>
  <c r="C8" i="61"/>
  <c r="AD12" i="61"/>
  <c r="M7" i="61"/>
  <c r="O7" i="61"/>
  <c r="N120" i="22"/>
  <c r="X8" i="61"/>
  <c r="O8" i="61"/>
  <c r="E2" i="61"/>
  <c r="T2" i="61"/>
  <c r="AT76" i="14" l="1"/>
  <c r="AT81" i="14"/>
  <c r="AT71" i="14"/>
  <c r="AT68" i="14"/>
  <c r="AT73" i="14"/>
  <c r="AT75" i="14"/>
  <c r="AT87" i="14"/>
  <c r="AT69" i="14"/>
  <c r="AB9" i="57"/>
  <c r="AB81" i="57" s="1"/>
  <c r="AT83" i="14"/>
  <c r="AT79" i="14"/>
  <c r="AT72" i="14"/>
  <c r="AT79" i="22"/>
  <c r="AB117" i="14"/>
  <c r="AG123" i="14"/>
  <c r="E130" i="14"/>
  <c r="B130" i="14"/>
  <c r="I12" i="57"/>
  <c r="I140" i="57" s="1"/>
  <c r="AG128" i="14"/>
  <c r="U119" i="22"/>
  <c r="AD120" i="14"/>
  <c r="W107" i="14"/>
  <c r="B128" i="14"/>
  <c r="W119" i="14"/>
  <c r="AG71" i="22"/>
  <c r="AC31" i="22"/>
  <c r="AG129" i="22"/>
  <c r="AH129" i="22"/>
  <c r="AG106" i="14"/>
  <c r="AG100" i="14"/>
  <c r="AH100" i="14"/>
  <c r="AG112" i="14"/>
  <c r="AH112" i="14"/>
  <c r="AG122" i="14"/>
  <c r="AH122" i="14"/>
  <c r="AH119" i="14"/>
  <c r="AG120" i="14"/>
  <c r="AH120" i="14"/>
  <c r="AH127" i="14"/>
  <c r="AH3" i="57"/>
  <c r="AH28" i="57" s="1"/>
  <c r="AH115" i="14"/>
  <c r="AH8" i="57"/>
  <c r="AH91" i="57" s="1"/>
  <c r="AI2" i="57"/>
  <c r="AI99" i="57" s="1"/>
  <c r="AH113" i="14"/>
  <c r="AH10" i="57"/>
  <c r="AH116" i="57" s="1"/>
  <c r="AH129" i="14"/>
  <c r="AH5" i="57"/>
  <c r="AH51" i="57" s="1"/>
  <c r="AH116" i="14"/>
  <c r="AH114" i="14"/>
  <c r="AH117" i="14"/>
  <c r="AI7" i="57"/>
  <c r="AI104" i="57" s="1"/>
  <c r="AH124" i="14"/>
  <c r="AH118" i="14"/>
  <c r="AG129" i="14"/>
  <c r="AG127" i="14"/>
  <c r="AG2" i="57"/>
  <c r="AG21" i="57" s="1"/>
  <c r="AG113" i="14"/>
  <c r="AG119" i="14"/>
  <c r="AG3" i="57"/>
  <c r="AG28" i="57" s="1"/>
  <c r="AG115" i="14"/>
  <c r="AG124" i="14"/>
  <c r="AC117" i="14"/>
  <c r="AG117" i="14"/>
  <c r="AG116" i="14"/>
  <c r="AG114" i="14"/>
  <c r="AG107" i="22"/>
  <c r="AH107" i="22"/>
  <c r="AH92" i="14"/>
  <c r="AH97" i="14"/>
  <c r="AF102" i="22"/>
  <c r="AG102" i="22"/>
  <c r="AH5" i="61"/>
  <c r="AH11" i="61"/>
  <c r="AH107" i="14"/>
  <c r="AH90" i="14"/>
  <c r="AH95" i="14"/>
  <c r="AH2" i="61"/>
  <c r="AH91" i="14"/>
  <c r="AH8" i="61"/>
  <c r="AH12" i="61"/>
  <c r="AH102" i="14"/>
  <c r="AG92" i="14"/>
  <c r="AG7" i="61"/>
  <c r="AG84" i="61" s="1"/>
  <c r="AG102" i="14"/>
  <c r="AG3" i="61"/>
  <c r="AG136" i="61" s="1"/>
  <c r="AG93" i="14"/>
  <c r="AG95" i="14"/>
  <c r="AG97" i="14"/>
  <c r="AG90" i="14"/>
  <c r="AG2" i="61"/>
  <c r="AG24" i="61" s="1"/>
  <c r="AG91" i="14"/>
  <c r="AG107" i="14"/>
  <c r="U115" i="14"/>
  <c r="Z117" i="14"/>
  <c r="I121" i="14"/>
  <c r="AC127" i="22"/>
  <c r="AD127" i="22"/>
  <c r="G24" i="57"/>
  <c r="D130" i="14"/>
  <c r="U97" i="22"/>
  <c r="G130" i="14"/>
  <c r="M117" i="14"/>
  <c r="O5" i="57"/>
  <c r="O41" i="57" s="1"/>
  <c r="N116" i="14"/>
  <c r="X97" i="14"/>
  <c r="K93" i="14"/>
  <c r="Q117" i="14"/>
  <c r="M116" i="14"/>
  <c r="I93" i="14"/>
  <c r="AE120" i="14"/>
  <c r="AC120" i="14"/>
  <c r="C130" i="14"/>
  <c r="F116" i="14"/>
  <c r="F28" i="22"/>
  <c r="AB120" i="14"/>
  <c r="AK10" i="57"/>
  <c r="AK82" i="57" s="1"/>
  <c r="C12" i="57"/>
  <c r="C138" i="57" s="1"/>
  <c r="AF120" i="14"/>
  <c r="S55" i="57"/>
  <c r="V38" i="14"/>
  <c r="V9" i="61" s="1"/>
  <c r="AF128" i="14"/>
  <c r="R69" i="57"/>
  <c r="W28" i="22"/>
  <c r="AD121" i="14"/>
  <c r="B106" i="14"/>
  <c r="D108" i="14"/>
  <c r="D106" i="14"/>
  <c r="E54" i="57"/>
  <c r="W97" i="14"/>
  <c r="T115" i="14"/>
  <c r="E116" i="14"/>
  <c r="AI28" i="22"/>
  <c r="S28" i="22"/>
  <c r="N28" i="22"/>
  <c r="AA120" i="14"/>
  <c r="T78" i="22"/>
  <c r="M25" i="22"/>
  <c r="P121" i="14"/>
  <c r="AE28" i="22"/>
  <c r="H28" i="22"/>
  <c r="T28" i="22"/>
  <c r="B38" i="14"/>
  <c r="B9" i="61" s="1"/>
  <c r="AE131" i="14"/>
  <c r="Q112" i="14"/>
  <c r="P116" i="14"/>
  <c r="P112" i="14"/>
  <c r="O121" i="14"/>
  <c r="U66" i="57"/>
  <c r="Q116" i="14"/>
  <c r="K8" i="61"/>
  <c r="K56" i="61" s="1"/>
  <c r="F90" i="14"/>
  <c r="K101" i="57"/>
  <c r="F126" i="14"/>
  <c r="K130" i="57"/>
  <c r="S38" i="14"/>
  <c r="S9" i="61" s="1"/>
  <c r="O127" i="22"/>
  <c r="B91" i="14"/>
  <c r="R90" i="14"/>
  <c r="P90" i="14"/>
  <c r="H103" i="14"/>
  <c r="E106" i="14"/>
  <c r="U53" i="57"/>
  <c r="F123" i="14"/>
  <c r="Y33" i="22"/>
  <c r="Y99" i="22" s="1"/>
  <c r="V93" i="14"/>
  <c r="V97" i="14"/>
  <c r="AC131" i="14"/>
  <c r="D28" i="22"/>
  <c r="O38" i="14"/>
  <c r="O9" i="61" s="1"/>
  <c r="E38" i="14"/>
  <c r="E9" i="61" s="1"/>
  <c r="E102" i="61" s="1"/>
  <c r="AK38" i="14"/>
  <c r="AK9" i="61" s="1"/>
  <c r="AK130" i="61" s="1"/>
  <c r="AL28" i="22"/>
  <c r="AH24" i="22"/>
  <c r="AF26" i="22"/>
  <c r="D123" i="14"/>
  <c r="N112" i="14"/>
  <c r="G39" i="14"/>
  <c r="G10" i="61" s="1"/>
  <c r="F29" i="22"/>
  <c r="S112" i="14"/>
  <c r="Q38" i="14"/>
  <c r="Q9" i="61" s="1"/>
  <c r="Q105" i="61" s="1"/>
  <c r="M38" i="14"/>
  <c r="M9" i="61" s="1"/>
  <c r="AA90" i="14"/>
  <c r="C28" i="22"/>
  <c r="AC28" i="22"/>
  <c r="C79" i="22"/>
  <c r="AD27" i="22"/>
  <c r="B100" i="14"/>
  <c r="W28" i="14"/>
  <c r="W5" i="61" s="1"/>
  <c r="W51" i="61" s="1"/>
  <c r="Y119" i="14"/>
  <c r="U97" i="14"/>
  <c r="E39" i="14"/>
  <c r="E10" i="61" s="1"/>
  <c r="E114" i="61" s="1"/>
  <c r="X39" i="14"/>
  <c r="X10" i="61" s="1"/>
  <c r="X114" i="61" s="1"/>
  <c r="V81" i="22"/>
  <c r="D35" i="22"/>
  <c r="C100" i="14"/>
  <c r="O39" i="14"/>
  <c r="O10" i="61" s="1"/>
  <c r="AH25" i="22"/>
  <c r="Z121" i="14"/>
  <c r="W129" i="14"/>
  <c r="V115" i="14"/>
  <c r="AD39" i="14"/>
  <c r="AD10" i="61" s="1"/>
  <c r="AD131" i="61" s="1"/>
  <c r="U39" i="14"/>
  <c r="U10" i="61" s="1"/>
  <c r="U94" i="61" s="1"/>
  <c r="P39" i="14"/>
  <c r="P10" i="61" s="1"/>
  <c r="P113" i="61" s="1"/>
  <c r="R39" i="14"/>
  <c r="R10" i="61" s="1"/>
  <c r="R34" i="61" s="1"/>
  <c r="AE10" i="57"/>
  <c r="AE22" i="57" s="1"/>
  <c r="AB39" i="14"/>
  <c r="AB10" i="61" s="1"/>
  <c r="AK39" i="14"/>
  <c r="AK10" i="61" s="1"/>
  <c r="V39" i="14"/>
  <c r="V10" i="61" s="1"/>
  <c r="M10" i="61"/>
  <c r="M111" i="61" s="1"/>
  <c r="B2" i="61"/>
  <c r="B135" i="61" s="1"/>
  <c r="AM39" i="14"/>
  <c r="AM10" i="61" s="1"/>
  <c r="AF39" i="14"/>
  <c r="AF10" i="61" s="1"/>
  <c r="AF34" i="61" s="1"/>
  <c r="K39" i="14"/>
  <c r="K10" i="61" s="1"/>
  <c r="K58" i="61" s="1"/>
  <c r="I39" i="14"/>
  <c r="I10" i="61" s="1"/>
  <c r="I120" i="61" s="1"/>
  <c r="AH39" i="14"/>
  <c r="C39" i="14"/>
  <c r="C10" i="61" s="1"/>
  <c r="C22" i="61" s="1"/>
  <c r="H125" i="14"/>
  <c r="I125" i="14"/>
  <c r="L90" i="14"/>
  <c r="AJ38" i="14"/>
  <c r="AJ9" i="61" s="1"/>
  <c r="R38" i="14"/>
  <c r="R9" i="61" s="1"/>
  <c r="R33" i="61" s="1"/>
  <c r="L8" i="57"/>
  <c r="L44" i="57" s="1"/>
  <c r="AB127" i="14"/>
  <c r="AC127" i="14"/>
  <c r="B107" i="14"/>
  <c r="U119" i="14"/>
  <c r="AH26" i="22"/>
  <c r="O90" i="14"/>
  <c r="V119" i="14"/>
  <c r="I86" i="22"/>
  <c r="P80" i="22"/>
  <c r="L124" i="22" s="1"/>
  <c r="B113" i="14"/>
  <c r="M90" i="14"/>
  <c r="C38" i="14"/>
  <c r="C9" i="61" s="1"/>
  <c r="C93" i="61" s="1"/>
  <c r="D79" i="22"/>
  <c r="C38" i="22"/>
  <c r="R25" i="22"/>
  <c r="AL42" i="22"/>
  <c r="L125" i="14"/>
  <c r="I103" i="14"/>
  <c r="W18" i="57"/>
  <c r="AD38" i="14"/>
  <c r="AD9" i="61" s="1"/>
  <c r="AD21" i="61" s="1"/>
  <c r="T38" i="14"/>
  <c r="Y72" i="22"/>
  <c r="X119" i="14"/>
  <c r="N90" i="14"/>
  <c r="AC121" i="14"/>
  <c r="Y28" i="22"/>
  <c r="AE26" i="22"/>
  <c r="C107" i="14"/>
  <c r="AL43" i="22"/>
  <c r="Y34" i="22"/>
  <c r="V122" i="14"/>
  <c r="F76" i="22"/>
  <c r="AD117" i="14"/>
  <c r="L117" i="14"/>
  <c r="Y117" i="14"/>
  <c r="P38" i="14"/>
  <c r="P9" i="61" s="1"/>
  <c r="P130" i="61" s="1"/>
  <c r="J103" i="14"/>
  <c r="AD127" i="14"/>
  <c r="AB38" i="14"/>
  <c r="AB9" i="61" s="1"/>
  <c r="AA38" i="14"/>
  <c r="AA9" i="61" s="1"/>
  <c r="AA21" i="61" s="1"/>
  <c r="M29" i="22"/>
  <c r="L95" i="22" s="1"/>
  <c r="AH32" i="22"/>
  <c r="AA70" i="22"/>
  <c r="V114" i="22" s="1"/>
  <c r="AD34" i="22"/>
  <c r="J24" i="22"/>
  <c r="R75" i="22"/>
  <c r="AL86" i="22"/>
  <c r="F39" i="22"/>
  <c r="AJ73" i="22"/>
  <c r="H68" i="22"/>
  <c r="AF38" i="22"/>
  <c r="AB104" i="22" s="1"/>
  <c r="M8" i="61"/>
  <c r="M32" i="61" s="1"/>
  <c r="Z87" i="22"/>
  <c r="Z43" i="14"/>
  <c r="N43" i="14"/>
  <c r="AF103" i="22"/>
  <c r="AF70" i="22"/>
  <c r="R84" i="22"/>
  <c r="T34" i="22"/>
  <c r="N98" i="22"/>
  <c r="N127" i="22"/>
  <c r="N121" i="14"/>
  <c r="O123" i="14"/>
  <c r="G26" i="22"/>
  <c r="B92" i="22" s="1"/>
  <c r="G74" i="22"/>
  <c r="F118" i="22" s="1"/>
  <c r="AC40" i="22"/>
  <c r="X106" i="22" s="1"/>
  <c r="AB102" i="57"/>
  <c r="J97" i="14"/>
  <c r="P95" i="14"/>
  <c r="AJ70" i="22"/>
  <c r="AG31" i="22"/>
  <c r="D82" i="22"/>
  <c r="AK72" i="22"/>
  <c r="AJ39" i="22"/>
  <c r="AF105" i="22" s="1"/>
  <c r="M121" i="14"/>
  <c r="Y126" i="14"/>
  <c r="C128" i="14"/>
  <c r="N95" i="14"/>
  <c r="O95" i="14"/>
  <c r="AB126" i="14"/>
  <c r="J121" i="14"/>
  <c r="E108" i="14"/>
  <c r="AB131" i="14"/>
  <c r="W126" i="14"/>
  <c r="X126" i="14"/>
  <c r="Z126" i="14"/>
  <c r="AB130" i="57"/>
  <c r="O41" i="22"/>
  <c r="D112" i="14"/>
  <c r="L95" i="14"/>
  <c r="X11" i="61"/>
  <c r="X71" i="61" s="1"/>
  <c r="AA126" i="14"/>
  <c r="P81" i="22"/>
  <c r="L125" i="22" s="1"/>
  <c r="F100" i="14"/>
  <c r="AJ12" i="61"/>
  <c r="AJ141" i="61" s="1"/>
  <c r="AA131" i="14"/>
  <c r="W118" i="14"/>
  <c r="AC37" i="22"/>
  <c r="AD26" i="22"/>
  <c r="I32" i="22"/>
  <c r="D24" i="22"/>
  <c r="K40" i="22"/>
  <c r="J106" i="22" s="1"/>
  <c r="V36" i="22"/>
  <c r="AA95" i="14"/>
  <c r="K39" i="22"/>
  <c r="K105" i="22" s="1"/>
  <c r="AI29" i="22"/>
  <c r="AD95" i="22" s="1"/>
  <c r="U42" i="22"/>
  <c r="M34" i="22"/>
  <c r="U43" i="22"/>
  <c r="Q109" i="22" s="1"/>
  <c r="AI24" i="22"/>
  <c r="AL40" i="22"/>
  <c r="AL29" i="22"/>
  <c r="R41" i="22"/>
  <c r="M78" i="22"/>
  <c r="F79" i="22"/>
  <c r="AE85" i="22"/>
  <c r="AI68" i="22"/>
  <c r="AJ28" i="22"/>
  <c r="I76" i="22"/>
  <c r="D68" i="22"/>
  <c r="K84" i="22"/>
  <c r="I128" i="22" s="1"/>
  <c r="K83" i="22"/>
  <c r="K127" i="22" s="1"/>
  <c r="AF30" i="22"/>
  <c r="AA96" i="22" s="1"/>
  <c r="AG75" i="22"/>
  <c r="AA43" i="22"/>
  <c r="AA109" i="22" s="1"/>
  <c r="Q25" i="22"/>
  <c r="V38" i="22"/>
  <c r="S104" i="22" s="1"/>
  <c r="AL73" i="22"/>
  <c r="O27" i="22"/>
  <c r="F35" i="22"/>
  <c r="X72" i="22"/>
  <c r="N27" i="22"/>
  <c r="Q69" i="22"/>
  <c r="D38" i="22"/>
  <c r="AJ26" i="22"/>
  <c r="F36" i="22"/>
  <c r="B102" i="22" s="1"/>
  <c r="B81" i="22"/>
  <c r="AD70" i="22"/>
  <c r="AB42" i="22"/>
  <c r="AA108" i="22" s="1"/>
  <c r="Z83" i="22"/>
  <c r="R85" i="22"/>
  <c r="U87" i="22"/>
  <c r="R131" i="22" s="1"/>
  <c r="F80" i="22"/>
  <c r="B124" i="22" s="1"/>
  <c r="S34" i="22"/>
  <c r="I77" i="22"/>
  <c r="O71" i="22"/>
  <c r="AJ72" i="22"/>
  <c r="P31" i="22"/>
  <c r="X35" i="22"/>
  <c r="Z39" i="22"/>
  <c r="Z105" i="22" s="1"/>
  <c r="AB86" i="22"/>
  <c r="B37" i="22"/>
  <c r="V82" i="22"/>
  <c r="R126" i="22" s="1"/>
  <c r="P75" i="22"/>
  <c r="S78" i="22"/>
  <c r="T33" i="22"/>
  <c r="O99" i="22" s="1"/>
  <c r="K43" i="14"/>
  <c r="Z95" i="14"/>
  <c r="Q129" i="61"/>
  <c r="H131" i="22"/>
  <c r="B43" i="14"/>
  <c r="AK43" i="22"/>
  <c r="H114" i="14"/>
  <c r="I3" i="61"/>
  <c r="I27" i="61" s="1"/>
  <c r="AB70" i="22"/>
  <c r="S131" i="14"/>
  <c r="Y131" i="14"/>
  <c r="AE34" i="14"/>
  <c r="AC100" i="14" s="1"/>
  <c r="G115" i="22"/>
  <c r="V25" i="22"/>
  <c r="U91" i="22" s="1"/>
  <c r="AF124" i="14"/>
  <c r="W73" i="14"/>
  <c r="R117" i="14" s="1"/>
  <c r="M98" i="22"/>
  <c r="X76" i="22"/>
  <c r="U120" i="22" s="1"/>
  <c r="AI86" i="14"/>
  <c r="AH130" i="14" s="1"/>
  <c r="R33" i="14"/>
  <c r="O112" i="14"/>
  <c r="E131" i="14"/>
  <c r="F131" i="14"/>
  <c r="P34" i="22"/>
  <c r="L82" i="14"/>
  <c r="J126" i="14" s="1"/>
  <c r="S26" i="14"/>
  <c r="N92" i="14" s="1"/>
  <c r="E77" i="14"/>
  <c r="E121" i="14" s="1"/>
  <c r="E33" i="14"/>
  <c r="F27" i="14"/>
  <c r="AI39" i="14"/>
  <c r="AI10" i="61" s="1"/>
  <c r="Z24" i="14"/>
  <c r="Z90" i="14" s="1"/>
  <c r="P107" i="14"/>
  <c r="F39" i="14"/>
  <c r="F10" i="61" s="1"/>
  <c r="F120" i="61" s="1"/>
  <c r="Y39" i="14"/>
  <c r="Y10" i="61" s="1"/>
  <c r="Y34" i="61" s="1"/>
  <c r="G144" i="57"/>
  <c r="AB26" i="14"/>
  <c r="AL37" i="14"/>
  <c r="AL8" i="61" s="1"/>
  <c r="AL32" i="61" s="1"/>
  <c r="U114" i="14"/>
  <c r="H131" i="14"/>
  <c r="G93" i="14"/>
  <c r="R80" i="22"/>
  <c r="P78" i="22"/>
  <c r="AA83" i="14"/>
  <c r="AG74" i="14"/>
  <c r="AT74" i="14" s="1"/>
  <c r="U79" i="14"/>
  <c r="S123" i="14" s="1"/>
  <c r="B83" i="14"/>
  <c r="B10" i="57" s="1"/>
  <c r="B115" i="57" s="1"/>
  <c r="S39" i="14"/>
  <c r="O126" i="14"/>
  <c r="S86" i="22"/>
  <c r="AA73" i="22"/>
  <c r="AA117" i="22" s="1"/>
  <c r="Q95" i="14"/>
  <c r="X118" i="14"/>
  <c r="AA123" i="22"/>
  <c r="AE107" i="22"/>
  <c r="T125" i="14"/>
  <c r="B107" i="22"/>
  <c r="C122" i="14"/>
  <c r="M127" i="22"/>
  <c r="U125" i="14"/>
  <c r="AJ23" i="61"/>
  <c r="X32" i="22"/>
  <c r="M42" i="22"/>
  <c r="J108" i="22" s="1"/>
  <c r="D87" i="14"/>
  <c r="B131" i="14" s="1"/>
  <c r="F33" i="14"/>
  <c r="AJ39" i="14"/>
  <c r="AD40" i="14"/>
  <c r="Z106" i="14" s="1"/>
  <c r="AH38" i="22"/>
  <c r="I75" i="22"/>
  <c r="F119" i="22" s="1"/>
  <c r="V115" i="22"/>
  <c r="Z131" i="14"/>
  <c r="AB116" i="14"/>
  <c r="G131" i="14"/>
  <c r="P117" i="14"/>
  <c r="O10" i="57"/>
  <c r="O116" i="57" s="1"/>
  <c r="U8" i="57"/>
  <c r="U68" i="57" s="1"/>
  <c r="U35" i="22"/>
  <c r="Q101" i="22" s="1"/>
  <c r="M86" i="22"/>
  <c r="U79" i="22"/>
  <c r="R123" i="22" s="1"/>
  <c r="AM71" i="22"/>
  <c r="AC36" i="14"/>
  <c r="Z102" i="14" s="1"/>
  <c r="J76" i="14"/>
  <c r="F120" i="14" s="1"/>
  <c r="D39" i="14"/>
  <c r="L127" i="22"/>
  <c r="N127" i="14"/>
  <c r="B129" i="14"/>
  <c r="L28" i="57"/>
  <c r="B83" i="22"/>
  <c r="K29" i="22"/>
  <c r="Z68" i="22"/>
  <c r="AD40" i="22"/>
  <c r="I31" i="22"/>
  <c r="E77" i="22"/>
  <c r="O30" i="22"/>
  <c r="Q84" i="14"/>
  <c r="H69" i="14"/>
  <c r="D113" i="14" s="1"/>
  <c r="D43" i="14"/>
  <c r="D12" i="61" s="1"/>
  <c r="D139" i="61" s="1"/>
  <c r="AL81" i="14"/>
  <c r="AL8" i="57" s="1"/>
  <c r="AL95" i="57" s="1"/>
  <c r="F71" i="14"/>
  <c r="AI42" i="14"/>
  <c r="I75" i="14"/>
  <c r="I119" i="14" s="1"/>
  <c r="S70" i="14"/>
  <c r="Q114" i="14" s="1"/>
  <c r="C24" i="14"/>
  <c r="Z39" i="14"/>
  <c r="Z10" i="61" s="1"/>
  <c r="Z111" i="61" s="1"/>
  <c r="C68" i="14"/>
  <c r="C112" i="14" s="1"/>
  <c r="W39" i="14"/>
  <c r="W10" i="61" s="1"/>
  <c r="L39" i="14"/>
  <c r="L10" i="61" s="1"/>
  <c r="L143" i="61" s="1"/>
  <c r="Y121" i="14"/>
  <c r="G73" i="22"/>
  <c r="X77" i="22"/>
  <c r="M123" i="14"/>
  <c r="U72" i="22"/>
  <c r="S11" i="61"/>
  <c r="S127" i="61" s="1"/>
  <c r="N120" i="14"/>
  <c r="T114" i="14"/>
  <c r="M112" i="14"/>
  <c r="X6" i="57"/>
  <c r="X69" i="57" s="1"/>
  <c r="K73" i="22"/>
  <c r="O74" i="22"/>
  <c r="Z24" i="22"/>
  <c r="AK87" i="14"/>
  <c r="AF131" i="14" s="1"/>
  <c r="AA39" i="14"/>
  <c r="AA10" i="61" s="1"/>
  <c r="AA111" i="61" s="1"/>
  <c r="AC80" i="14"/>
  <c r="P34" i="14"/>
  <c r="L100" i="14" s="1"/>
  <c r="V69" i="14"/>
  <c r="V2" i="57" s="1"/>
  <c r="V111" i="57" s="1"/>
  <c r="J32" i="14"/>
  <c r="H25" i="14"/>
  <c r="D91" i="14" s="1"/>
  <c r="K33" i="14"/>
  <c r="C106" i="14"/>
  <c r="AA121" i="14"/>
  <c r="G81" i="22"/>
  <c r="V69" i="22"/>
  <c r="V113" i="22" s="1"/>
  <c r="AH82" i="22"/>
  <c r="R36" i="22"/>
  <c r="AK87" i="22"/>
  <c r="E33" i="22"/>
  <c r="H118" i="14"/>
  <c r="T39" i="14"/>
  <c r="G37" i="22"/>
  <c r="AJ77" i="14"/>
  <c r="AG121" i="14" s="1"/>
  <c r="P78" i="14"/>
  <c r="N122" i="14" s="1"/>
  <c r="R80" i="14"/>
  <c r="Q40" i="14"/>
  <c r="N106" i="14" s="1"/>
  <c r="O74" i="14"/>
  <c r="O118" i="14" s="1"/>
  <c r="Z68" i="14"/>
  <c r="AN68" i="14" s="1"/>
  <c r="AR68" i="14" s="1"/>
  <c r="N41" i="14"/>
  <c r="Y79" i="14"/>
  <c r="W123" i="14" s="1"/>
  <c r="T75" i="14"/>
  <c r="P119" i="14" s="1"/>
  <c r="AE78" i="14"/>
  <c r="M86" i="14"/>
  <c r="I130" i="14" s="1"/>
  <c r="AM27" i="14"/>
  <c r="AH93" i="14" s="1"/>
  <c r="Q39" i="14"/>
  <c r="H39" i="14"/>
  <c r="AH33" i="14"/>
  <c r="AD84" i="22"/>
  <c r="E28" i="22"/>
  <c r="V24" i="22"/>
  <c r="Q90" i="22" s="1"/>
  <c r="J79" i="22"/>
  <c r="AA12" i="61"/>
  <c r="AA24" i="61" s="1"/>
  <c r="AJ33" i="14"/>
  <c r="M42" i="14"/>
  <c r="M12" i="61" s="1"/>
  <c r="V25" i="14"/>
  <c r="AD84" i="14"/>
  <c r="AT84" i="14" s="1"/>
  <c r="I31" i="14"/>
  <c r="F97" i="14" s="1"/>
  <c r="U33" i="14"/>
  <c r="AL33" i="14"/>
  <c r="AD33" i="14"/>
  <c r="AG30" i="14"/>
  <c r="J39" i="14"/>
  <c r="J10" i="61" s="1"/>
  <c r="J119" i="61" s="1"/>
  <c r="M33" i="14"/>
  <c r="AA29" i="22"/>
  <c r="AA95" i="22" s="1"/>
  <c r="B39" i="22"/>
  <c r="AB26" i="22"/>
  <c r="AF85" i="14"/>
  <c r="AF129" i="14" s="1"/>
  <c r="Q78" i="22"/>
  <c r="B124" i="14"/>
  <c r="H82" i="22"/>
  <c r="E126" i="22" s="1"/>
  <c r="AA37" i="22"/>
  <c r="W84" i="22"/>
  <c r="W128" i="22" s="1"/>
  <c r="L69" i="22"/>
  <c r="L70" i="22"/>
  <c r="H114" i="22" s="1"/>
  <c r="G42" i="22"/>
  <c r="K37" i="22"/>
  <c r="C87" i="22"/>
  <c r="V68" i="22"/>
  <c r="Q112" i="22" s="1"/>
  <c r="X33" i="22"/>
  <c r="U28" i="22"/>
  <c r="W29" i="14"/>
  <c r="N39" i="14"/>
  <c r="N10" i="61" s="1"/>
  <c r="N94" i="61" s="1"/>
  <c r="I36" i="22"/>
  <c r="S41" i="22"/>
  <c r="N82" i="22"/>
  <c r="AE115" i="14"/>
  <c r="AA101" i="22"/>
  <c r="K127" i="14"/>
  <c r="AD95" i="14"/>
  <c r="AB98" i="22"/>
  <c r="B122" i="14"/>
  <c r="E128" i="14"/>
  <c r="AE103" i="14"/>
  <c r="C108" i="14"/>
  <c r="V33" i="14"/>
  <c r="Z33" i="14"/>
  <c r="O33" i="14"/>
  <c r="G81" i="14"/>
  <c r="C43" i="22"/>
  <c r="K29" i="14"/>
  <c r="G95" i="14" s="1"/>
  <c r="AF41" i="14"/>
  <c r="AF107" i="14" s="1"/>
  <c r="U35" i="14"/>
  <c r="O30" i="14"/>
  <c r="AF85" i="22"/>
  <c r="AF129" i="22" s="1"/>
  <c r="N30" i="22"/>
  <c r="G86" i="22"/>
  <c r="Y108" i="14"/>
  <c r="S42" i="22"/>
  <c r="N74" i="22"/>
  <c r="AE31" i="22"/>
  <c r="W40" i="22"/>
  <c r="C83" i="22"/>
  <c r="W100" i="14"/>
  <c r="L26" i="22"/>
  <c r="E83" i="22"/>
  <c r="AK74" i="22"/>
  <c r="E39" i="22"/>
  <c r="Q34" i="22"/>
  <c r="AI25" i="22"/>
  <c r="AC39" i="14"/>
  <c r="AC10" i="61" s="1"/>
  <c r="AC120" i="61" s="1"/>
  <c r="AL39" i="14"/>
  <c r="AL10" i="61" s="1"/>
  <c r="AL112" i="61" s="1"/>
  <c r="AK30" i="22"/>
  <c r="Q26" i="22"/>
  <c r="W91" i="14"/>
  <c r="AF107" i="22"/>
  <c r="AB121" i="14"/>
  <c r="O101" i="22"/>
  <c r="P126" i="14"/>
  <c r="G93" i="22"/>
  <c r="O117" i="14"/>
  <c r="X95" i="14"/>
  <c r="J125" i="14"/>
  <c r="R36" i="14"/>
  <c r="Q102" i="14" s="1"/>
  <c r="K73" i="14"/>
  <c r="H117" i="14" s="1"/>
  <c r="AH82" i="14"/>
  <c r="AT82" i="14" s="1"/>
  <c r="G37" i="14"/>
  <c r="AB70" i="14"/>
  <c r="B39" i="14"/>
  <c r="AA8" i="61"/>
  <c r="AA92" i="61" s="1"/>
  <c r="X33" i="14"/>
  <c r="B33" i="14"/>
  <c r="B7" i="61" s="1"/>
  <c r="B31" i="61" s="1"/>
  <c r="I33" i="14"/>
  <c r="AB33" i="14"/>
  <c r="AF33" i="14"/>
  <c r="X76" i="14"/>
  <c r="X120" i="14" s="1"/>
  <c r="AM27" i="22"/>
  <c r="AH38" i="14"/>
  <c r="AA81" i="22"/>
  <c r="AE84" i="22"/>
  <c r="AM76" i="22"/>
  <c r="AG27" i="22"/>
  <c r="E72" i="22"/>
  <c r="T76" i="22"/>
  <c r="Q120" i="22" s="1"/>
  <c r="L116" i="14"/>
  <c r="N38" i="22"/>
  <c r="S85" i="22"/>
  <c r="AM32" i="22"/>
  <c r="I80" i="22"/>
  <c r="AE40" i="22"/>
  <c r="E114" i="14"/>
  <c r="AG39" i="14"/>
  <c r="T31" i="14"/>
  <c r="AC95" i="14"/>
  <c r="U33" i="22"/>
  <c r="AE86" i="22"/>
  <c r="AC130" i="22" s="1"/>
  <c r="L68" i="22"/>
  <c r="V41" i="22"/>
  <c r="V107" i="22" s="1"/>
  <c r="AI38" i="22"/>
  <c r="I78" i="22"/>
  <c r="D122" i="22" s="1"/>
  <c r="Q71" i="22"/>
  <c r="K80" i="22"/>
  <c r="J124" i="22" s="1"/>
  <c r="V85" i="22"/>
  <c r="E75" i="22"/>
  <c r="C119" i="22" s="1"/>
  <c r="Q27" i="22"/>
  <c r="N26" i="22"/>
  <c r="AM73" i="22"/>
  <c r="I34" i="22"/>
  <c r="D100" i="22" s="1"/>
  <c r="K36" i="22"/>
  <c r="J102" i="22" s="1"/>
  <c r="AK28" i="22"/>
  <c r="N70" i="22"/>
  <c r="L24" i="22"/>
  <c r="G30" i="22"/>
  <c r="AE28" i="14"/>
  <c r="AE5" i="61" s="1"/>
  <c r="AE17" i="61" s="1"/>
  <c r="H28" i="14"/>
  <c r="H5" i="61" s="1"/>
  <c r="H60" i="61" s="1"/>
  <c r="AA28" i="14"/>
  <c r="AA5" i="61" s="1"/>
  <c r="AA41" i="61" s="1"/>
  <c r="AG28" i="14"/>
  <c r="D28" i="14"/>
  <c r="D5" i="61" s="1"/>
  <c r="D51" i="61" s="1"/>
  <c r="AC28" i="14"/>
  <c r="T28" i="14"/>
  <c r="T5" i="61" s="1"/>
  <c r="T138" i="61" s="1"/>
  <c r="AL28" i="14"/>
  <c r="AL5" i="61" s="1"/>
  <c r="J28" i="14"/>
  <c r="J5" i="61" s="1"/>
  <c r="J126" i="61" s="1"/>
  <c r="L28" i="14"/>
  <c r="B108" i="14"/>
  <c r="AE125" i="14"/>
  <c r="S116" i="14"/>
  <c r="AH78" i="22"/>
  <c r="O85" i="22"/>
  <c r="AF24" i="22"/>
  <c r="E79" i="22"/>
  <c r="H35" i="14"/>
  <c r="G101" i="14" s="1"/>
  <c r="X83" i="22"/>
  <c r="S81" i="22"/>
  <c r="X39" i="22"/>
  <c r="AC84" i="22"/>
  <c r="X128" i="22" s="1"/>
  <c r="AI82" i="22"/>
  <c r="S32" i="14"/>
  <c r="V32" i="14"/>
  <c r="AC43" i="14"/>
  <c r="AG43" i="14"/>
  <c r="E43" i="14"/>
  <c r="AE43" i="14"/>
  <c r="V43" i="14"/>
  <c r="U43" i="14"/>
  <c r="AI43" i="14"/>
  <c r="G43" i="14"/>
  <c r="AG84" i="22"/>
  <c r="L72" i="22"/>
  <c r="AB27" i="22"/>
  <c r="W93" i="22" s="1"/>
  <c r="N35" i="22"/>
  <c r="J68" i="22"/>
  <c r="W42" i="22"/>
  <c r="P36" i="22"/>
  <c r="AA26" i="22"/>
  <c r="N79" i="22"/>
  <c r="M123" i="22" s="1"/>
  <c r="F83" i="22"/>
  <c r="AG40" i="22"/>
  <c r="C74" i="22"/>
  <c r="R69" i="22"/>
  <c r="AD81" i="22"/>
  <c r="AD125" i="22" s="1"/>
  <c r="AB71" i="22"/>
  <c r="T41" i="22"/>
  <c r="D32" i="22"/>
  <c r="AI87" i="22"/>
  <c r="AT87" i="22" s="1"/>
  <c r="AL31" i="22"/>
  <c r="C30" i="22"/>
  <c r="F38" i="14"/>
  <c r="F9" i="61" s="1"/>
  <c r="N38" i="14"/>
  <c r="L38" i="14"/>
  <c r="L9" i="61" s="1"/>
  <c r="AL38" i="14"/>
  <c r="AL9" i="61" s="1"/>
  <c r="AL21" i="61" s="1"/>
  <c r="AH76" i="22"/>
  <c r="AT76" i="22" s="1"/>
  <c r="V37" i="22"/>
  <c r="U83" i="22"/>
  <c r="P127" i="22" s="1"/>
  <c r="S80" i="22"/>
  <c r="AJ69" i="22"/>
  <c r="AA31" i="22"/>
  <c r="AC27" i="22"/>
  <c r="Q41" i="22"/>
  <c r="AF33" i="22"/>
  <c r="AC99" i="22" s="1"/>
  <c r="AF77" i="22"/>
  <c r="X78" i="22"/>
  <c r="M73" i="22"/>
  <c r="K24" i="22"/>
  <c r="X34" i="22"/>
  <c r="U39" i="22"/>
  <c r="P105" i="22" s="1"/>
  <c r="Q85" i="22"/>
  <c r="F84" i="22"/>
  <c r="C82" i="22"/>
  <c r="K68" i="22"/>
  <c r="AC71" i="22"/>
  <c r="AA75" i="22"/>
  <c r="W119" i="22" s="1"/>
  <c r="U103" i="14"/>
  <c r="Y95" i="14"/>
  <c r="M95" i="14"/>
  <c r="G12" i="61"/>
  <c r="G144" i="61" s="1"/>
  <c r="Q90" i="14"/>
  <c r="T103" i="14"/>
  <c r="L120" i="14"/>
  <c r="M120" i="14"/>
  <c r="I115" i="14"/>
  <c r="D128" i="14"/>
  <c r="AA117" i="14"/>
  <c r="X11" i="57"/>
  <c r="X47" i="57" s="1"/>
  <c r="U9" i="57"/>
  <c r="U142" i="57" s="1"/>
  <c r="N117" i="14"/>
  <c r="K121" i="14"/>
  <c r="AD66" i="57"/>
  <c r="AI38" i="14"/>
  <c r="AI9" i="61" s="1"/>
  <c r="D38" i="14"/>
  <c r="AG38" i="14"/>
  <c r="AK71" i="22"/>
  <c r="X87" i="22"/>
  <c r="M31" i="22"/>
  <c r="B29" i="22"/>
  <c r="AK27" i="22"/>
  <c r="AL87" i="22"/>
  <c r="AF68" i="22"/>
  <c r="C77" i="22"/>
  <c r="AB25" i="22"/>
  <c r="X91" i="22" s="1"/>
  <c r="F40" i="22"/>
  <c r="AK43" i="14"/>
  <c r="AK12" i="61" s="1"/>
  <c r="AK60" i="61" s="1"/>
  <c r="I42" i="22"/>
  <c r="AG25" i="22"/>
  <c r="S37" i="22"/>
  <c r="AF97" i="14"/>
  <c r="T85" i="22"/>
  <c r="AJ28" i="14"/>
  <c r="AJ138" i="57"/>
  <c r="H77" i="22"/>
  <c r="D76" i="22"/>
  <c r="H33" i="22"/>
  <c r="D30" i="22"/>
  <c r="O69" i="22"/>
  <c r="B73" i="22"/>
  <c r="C28" i="14"/>
  <c r="C5" i="61" s="1"/>
  <c r="Y28" i="14"/>
  <c r="Y5" i="61" s="1"/>
  <c r="Y59" i="61" s="1"/>
  <c r="AI28" i="14"/>
  <c r="AI5" i="61" s="1"/>
  <c r="AI43" i="22"/>
  <c r="Q43" i="14"/>
  <c r="AM36" i="22"/>
  <c r="AH102" i="22" s="1"/>
  <c r="AI71" i="22"/>
  <c r="Q70" i="22"/>
  <c r="J35" i="22"/>
  <c r="AC41" i="22"/>
  <c r="AK24" i="22"/>
  <c r="L25" i="22"/>
  <c r="T32" i="22"/>
  <c r="AG34" i="22"/>
  <c r="G29" i="22"/>
  <c r="AI27" i="22"/>
  <c r="AE75" i="22"/>
  <c r="Y87" i="22"/>
  <c r="H38" i="22"/>
  <c r="AC85" i="22"/>
  <c r="AG78" i="22"/>
  <c r="AM80" i="22"/>
  <c r="AH124" i="22" s="1"/>
  <c r="AK68" i="22"/>
  <c r="Y43" i="22"/>
  <c r="S43" i="14"/>
  <c r="AD35" i="14"/>
  <c r="AH35" i="14"/>
  <c r="R35" i="14"/>
  <c r="AB35" i="14"/>
  <c r="R42" i="22"/>
  <c r="AH34" i="22"/>
  <c r="AH100" i="22" s="1"/>
  <c r="AM82" i="22"/>
  <c r="K76" i="22"/>
  <c r="U74" i="22"/>
  <c r="U118" i="22" s="1"/>
  <c r="K32" i="22"/>
  <c r="U30" i="22"/>
  <c r="R96" i="22" s="1"/>
  <c r="M75" i="22"/>
  <c r="V40" i="22"/>
  <c r="X43" i="22"/>
  <c r="P37" i="22"/>
  <c r="L103" i="22" s="1"/>
  <c r="R86" i="22"/>
  <c r="AA72" i="22"/>
  <c r="AM38" i="22"/>
  <c r="AB69" i="22"/>
  <c r="C33" i="22"/>
  <c r="AF102" i="14"/>
  <c r="AA123" i="14"/>
  <c r="V84" i="22"/>
  <c r="D35" i="14"/>
  <c r="AD80" i="22"/>
  <c r="AD124" i="22" s="1"/>
  <c r="AM29" i="22"/>
  <c r="U77" i="22"/>
  <c r="T80" i="22"/>
  <c r="J33" i="22"/>
  <c r="J99" i="22" s="1"/>
  <c r="AF82" i="22"/>
  <c r="M27" i="22"/>
  <c r="H93" i="22" s="1"/>
  <c r="O25" i="22"/>
  <c r="AB41" i="22"/>
  <c r="Z43" i="22"/>
  <c r="P40" i="22"/>
  <c r="AH70" i="22"/>
  <c r="W37" i="22"/>
  <c r="AD78" i="22"/>
  <c r="J77" i="22"/>
  <c r="W81" i="22"/>
  <c r="AJ83" i="22"/>
  <c r="AH127" i="22" s="1"/>
  <c r="F32" i="22"/>
  <c r="AB85" i="22"/>
  <c r="X117" i="14"/>
  <c r="Y38" i="14"/>
  <c r="Y9" i="61" s="1"/>
  <c r="H38" i="14"/>
  <c r="J38" i="14"/>
  <c r="J9" i="61" s="1"/>
  <c r="J130" i="61" s="1"/>
  <c r="AM43" i="14"/>
  <c r="AM12" i="61" s="1"/>
  <c r="AM132" i="61" s="1"/>
  <c r="I73" i="22"/>
  <c r="AJ29" i="22"/>
  <c r="L28" i="22"/>
  <c r="AA28" i="22"/>
  <c r="Z35" i="22"/>
  <c r="Z101" i="22" s="1"/>
  <c r="AJ25" i="22"/>
  <c r="S36" i="22"/>
  <c r="AD36" i="22"/>
  <c r="AD102" i="22" s="1"/>
  <c r="E31" i="22"/>
  <c r="C97" i="22" s="1"/>
  <c r="O28" i="22"/>
  <c r="B32" i="22"/>
  <c r="G70" i="22"/>
  <c r="AG69" i="22"/>
  <c r="H115" i="14"/>
  <c r="B76" i="22"/>
  <c r="Z79" i="22"/>
  <c r="Z123" i="22" s="1"/>
  <c r="AE70" i="22"/>
  <c r="I29" i="22"/>
  <c r="AD37" i="22"/>
  <c r="Y78" i="22"/>
  <c r="AL75" i="22"/>
  <c r="AH119" i="22" s="1"/>
  <c r="H121" i="14"/>
  <c r="X115" i="14"/>
  <c r="M71" i="22"/>
  <c r="H115" i="22" s="1"/>
  <c r="P84" i="22"/>
  <c r="H24" i="22"/>
  <c r="X43" i="14"/>
  <c r="S28" i="14"/>
  <c r="N28" i="14"/>
  <c r="N5" i="61" s="1"/>
  <c r="N60" i="61" s="1"/>
  <c r="F28" i="14"/>
  <c r="X116" i="14"/>
  <c r="I43" i="14"/>
  <c r="E122" i="14"/>
  <c r="AL7" i="61"/>
  <c r="AL76" i="61" s="1"/>
  <c r="AB7" i="61"/>
  <c r="AB78" i="61" s="1"/>
  <c r="AH6" i="61"/>
  <c r="AF119" i="14"/>
  <c r="R126" i="14"/>
  <c r="K129" i="14"/>
  <c r="V106" i="14"/>
  <c r="N105" i="22"/>
  <c r="J119" i="14"/>
  <c r="V103" i="14"/>
  <c r="L7" i="61"/>
  <c r="L77" i="61" s="1"/>
  <c r="W103" i="14"/>
  <c r="AL19" i="57"/>
  <c r="AF123" i="14"/>
  <c r="AF117" i="14"/>
  <c r="L102" i="14"/>
  <c r="C12" i="61"/>
  <c r="C140" i="61" s="1"/>
  <c r="AE103" i="22"/>
  <c r="AG28" i="22"/>
  <c r="X28" i="22"/>
  <c r="AL84" i="22"/>
  <c r="C73" i="22"/>
  <c r="V114" i="14"/>
  <c r="U38" i="14"/>
  <c r="G38" i="14"/>
  <c r="Z38" i="14"/>
  <c r="P33" i="14"/>
  <c r="AA32" i="22"/>
  <c r="AJ31" i="22"/>
  <c r="AH97" i="22" s="1"/>
  <c r="Y77" i="22"/>
  <c r="O82" i="22"/>
  <c r="O126" i="22" s="1"/>
  <c r="B100" i="22"/>
  <c r="W36" i="22"/>
  <c r="C35" i="22"/>
  <c r="P86" i="22"/>
  <c r="F73" i="22"/>
  <c r="J83" i="22"/>
  <c r="M24" i="22"/>
  <c r="AK38" i="22"/>
  <c r="AA118" i="14"/>
  <c r="AA87" i="22"/>
  <c r="U86" i="22"/>
  <c r="L30" i="22"/>
  <c r="V80" i="22"/>
  <c r="I38" i="14"/>
  <c r="I9" i="61" s="1"/>
  <c r="AC38" i="14"/>
  <c r="AC9" i="61" s="1"/>
  <c r="X38" i="14"/>
  <c r="X9" i="61" s="1"/>
  <c r="AF38" i="14"/>
  <c r="AF74" i="22"/>
  <c r="M69" i="22"/>
  <c r="AA76" i="22"/>
  <c r="W80" i="22"/>
  <c r="AB37" i="22"/>
  <c r="AL74" i="22"/>
  <c r="D72" i="22"/>
  <c r="H85" i="22"/>
  <c r="E129" i="22" s="1"/>
  <c r="O38" i="22"/>
  <c r="O104" i="22" s="1"/>
  <c r="R93" i="14"/>
  <c r="O120" i="14"/>
  <c r="AH68" i="22"/>
  <c r="AH30" i="22"/>
  <c r="AB95" i="14"/>
  <c r="C29" i="22"/>
  <c r="N71" i="22"/>
  <c r="I33" i="22"/>
  <c r="L74" i="22"/>
  <c r="AC81" i="22"/>
  <c r="D102" i="14"/>
  <c r="AH3" i="61"/>
  <c r="AM38" i="14"/>
  <c r="AM9" i="61" s="1"/>
  <c r="K38" i="14"/>
  <c r="AL30" i="22"/>
  <c r="AD71" i="22"/>
  <c r="P42" i="22"/>
  <c r="J39" i="22"/>
  <c r="AB81" i="22"/>
  <c r="H41" i="22"/>
  <c r="H107" i="22" s="1"/>
  <c r="R40" i="22"/>
  <c r="AA119" i="14"/>
  <c r="Q59" i="61"/>
  <c r="X79" i="22"/>
  <c r="N79" i="61"/>
  <c r="H80" i="22"/>
  <c r="Y86" i="22"/>
  <c r="V118" i="22"/>
  <c r="Y129" i="14"/>
  <c r="AF100" i="14"/>
  <c r="G30" i="14"/>
  <c r="G6" i="61" s="1"/>
  <c r="W93" i="14"/>
  <c r="D32" i="14"/>
  <c r="Y130" i="14"/>
  <c r="M131" i="22"/>
  <c r="N32" i="14"/>
  <c r="AJ32" i="14"/>
  <c r="AJ6" i="61" s="1"/>
  <c r="AJ127" i="61" s="1"/>
  <c r="K32" i="14"/>
  <c r="K6" i="61" s="1"/>
  <c r="K66" i="61" s="1"/>
  <c r="M103" i="14"/>
  <c r="T35" i="14"/>
  <c r="I32" i="14"/>
  <c r="AJ35" i="14"/>
  <c r="AG32" i="14"/>
  <c r="AE95" i="14"/>
  <c r="Y35" i="14"/>
  <c r="M35" i="14"/>
  <c r="F35" i="14"/>
  <c r="AC119" i="14"/>
  <c r="L127" i="14"/>
  <c r="L10" i="57"/>
  <c r="L46" i="57" s="1"/>
  <c r="Z35" i="14"/>
  <c r="B35" i="14"/>
  <c r="AF35" i="14"/>
  <c r="W35" i="14"/>
  <c r="C32" i="14"/>
  <c r="X32" i="14"/>
  <c r="AA32" i="14"/>
  <c r="AF95" i="14"/>
  <c r="U32" i="14"/>
  <c r="AI32" i="14"/>
  <c r="AC32" i="14"/>
  <c r="X131" i="14"/>
  <c r="AB112" i="14"/>
  <c r="P35" i="14"/>
  <c r="D43" i="22"/>
  <c r="G123" i="14"/>
  <c r="AL35" i="14"/>
  <c r="G128" i="14"/>
  <c r="AE32" i="14"/>
  <c r="Q32" i="14"/>
  <c r="AL32" i="14"/>
  <c r="L32" i="14"/>
  <c r="O35" i="14"/>
  <c r="N84" i="61"/>
  <c r="AI69" i="22"/>
  <c r="K81" i="22"/>
  <c r="I125" i="22" s="1"/>
  <c r="T36" i="22"/>
  <c r="D74" i="22"/>
  <c r="Q127" i="61"/>
  <c r="T77" i="22"/>
  <c r="O121" i="22" s="1"/>
  <c r="R37" i="22"/>
  <c r="O31" i="22"/>
  <c r="E70" i="22"/>
  <c r="AB34" i="22"/>
  <c r="AF27" i="22"/>
  <c r="AD25" i="22"/>
  <c r="Z73" i="22"/>
  <c r="W39" i="22"/>
  <c r="P85" i="22"/>
  <c r="G40" i="22"/>
  <c r="Y42" i="22"/>
  <c r="B87" i="22"/>
  <c r="J28" i="22"/>
  <c r="S115" i="22"/>
  <c r="W29" i="22"/>
  <c r="AD123" i="22"/>
  <c r="Z30" i="14"/>
  <c r="Z6" i="61" s="1"/>
  <c r="Z63" i="61" s="1"/>
  <c r="R81" i="22"/>
  <c r="B43" i="22"/>
  <c r="Z29" i="22"/>
  <c r="W83" i="22"/>
  <c r="P41" i="22"/>
  <c r="AM79" i="22"/>
  <c r="O75" i="22"/>
  <c r="H36" i="22"/>
  <c r="AB78" i="22"/>
  <c r="AF71" i="22"/>
  <c r="AD69" i="22"/>
  <c r="G84" i="22"/>
  <c r="J32" i="22"/>
  <c r="C68" i="22"/>
  <c r="S26" i="22"/>
  <c r="L38" i="22"/>
  <c r="Q40" i="22"/>
  <c r="J76" i="22"/>
  <c r="AI86" i="22"/>
  <c r="AF130" i="22" s="1"/>
  <c r="AJ77" i="22"/>
  <c r="AI42" i="22"/>
  <c r="AF108" i="22" s="1"/>
  <c r="F27" i="22"/>
  <c r="AE34" i="22"/>
  <c r="W73" i="22"/>
  <c r="R117" i="22" s="1"/>
  <c r="Q84" i="22"/>
  <c r="H25" i="22"/>
  <c r="F91" i="22" s="1"/>
  <c r="T75" i="22"/>
  <c r="S70" i="22"/>
  <c r="L82" i="22"/>
  <c r="Y35" i="22"/>
  <c r="AG30" i="22"/>
  <c r="H69" i="22"/>
  <c r="F113" i="22" s="1"/>
  <c r="T31" i="22"/>
  <c r="R97" i="22" s="1"/>
  <c r="N41" i="22"/>
  <c r="AA83" i="22"/>
  <c r="AA127" i="22" s="1"/>
  <c r="AG74" i="22"/>
  <c r="D87" i="22"/>
  <c r="F71" i="22"/>
  <c r="C115" i="22" s="1"/>
  <c r="AE78" i="22"/>
  <c r="AC36" i="22"/>
  <c r="AC80" i="22"/>
  <c r="AJ33" i="22"/>
  <c r="AG99" i="22" s="1"/>
  <c r="N85" i="22"/>
  <c r="I129" i="22" s="1"/>
  <c r="AL37" i="22"/>
  <c r="AG103" i="22" s="1"/>
  <c r="Y79" i="22"/>
  <c r="C24" i="22"/>
  <c r="AL81" i="22"/>
  <c r="AG125" i="22" s="1"/>
  <c r="Y4" i="61"/>
  <c r="Y77" i="61" s="1"/>
  <c r="H123" i="14"/>
  <c r="AD123" i="14"/>
  <c r="Z119" i="14"/>
  <c r="AD119" i="14"/>
  <c r="T118" i="14"/>
  <c r="Q118" i="14"/>
  <c r="AD131" i="14"/>
  <c r="P118" i="14"/>
  <c r="T108" i="14"/>
  <c r="V131" i="14"/>
  <c r="S93" i="22"/>
  <c r="Q132" i="61"/>
  <c r="AK82" i="22"/>
  <c r="AM35" i="22"/>
  <c r="AH74" i="22"/>
  <c r="J72" i="22"/>
  <c r="M68" i="22"/>
  <c r="M112" i="22" s="1"/>
  <c r="Y118" i="22"/>
  <c r="Y96" i="22"/>
  <c r="W96" i="22"/>
  <c r="X118" i="22"/>
  <c r="V96" i="22"/>
  <c r="AD101" i="22"/>
  <c r="Z96" i="22"/>
  <c r="I6" i="61"/>
  <c r="I66" i="61" s="1"/>
  <c r="AI30" i="14"/>
  <c r="T30" i="14"/>
  <c r="T6" i="61" s="1"/>
  <c r="T67" i="61" s="1"/>
  <c r="L30" i="14"/>
  <c r="L6" i="61" s="1"/>
  <c r="L127" i="61" s="1"/>
  <c r="H30" i="14"/>
  <c r="H6" i="61" s="1"/>
  <c r="AM30" i="14"/>
  <c r="AM6" i="61" s="1"/>
  <c r="R30" i="14"/>
  <c r="R6" i="61" s="1"/>
  <c r="AB30" i="14"/>
  <c r="AB6" i="61" s="1"/>
  <c r="AD30" i="14"/>
  <c r="AD6" i="61" s="1"/>
  <c r="AD59" i="61" s="1"/>
  <c r="AK30" i="14"/>
  <c r="AK6" i="61" s="1"/>
  <c r="P30" i="14"/>
  <c r="P6" i="61" s="1"/>
  <c r="P127" i="61" s="1"/>
  <c r="B30" i="14"/>
  <c r="B6" i="61" s="1"/>
  <c r="B91" i="61" s="1"/>
  <c r="W30" i="14"/>
  <c r="Y30" i="14"/>
  <c r="Y6" i="61" s="1"/>
  <c r="Y18" i="61" s="1"/>
  <c r="J30" i="14"/>
  <c r="J6" i="61" s="1"/>
  <c r="E30" i="14"/>
  <c r="E6" i="61" s="1"/>
  <c r="E30" i="61" s="1"/>
  <c r="Q144" i="61"/>
  <c r="W118" i="22"/>
  <c r="X96" i="22"/>
  <c r="AB101" i="22"/>
  <c r="Z38" i="22"/>
  <c r="N77" i="22"/>
  <c r="K121" i="22" s="1"/>
  <c r="B75" i="22"/>
  <c r="AK79" i="22"/>
  <c r="AF123" i="22" s="1"/>
  <c r="AM84" i="22"/>
  <c r="Y83" i="22"/>
  <c r="T42" i="22"/>
  <c r="AB36" i="22"/>
  <c r="G43" i="22"/>
  <c r="E109" i="22" s="1"/>
  <c r="H81" i="22"/>
  <c r="W24" i="22"/>
  <c r="AG72" i="22"/>
  <c r="Z82" i="22"/>
  <c r="Z126" i="22" s="1"/>
  <c r="R71" i="22"/>
  <c r="R115" i="22" s="1"/>
  <c r="H37" i="22"/>
  <c r="AM40" i="22"/>
  <c r="AB80" i="22"/>
  <c r="L32" i="22"/>
  <c r="L98" i="22" s="1"/>
  <c r="R27" i="22"/>
  <c r="R93" i="22" s="1"/>
  <c r="B31" i="22"/>
  <c r="AK35" i="22"/>
  <c r="AF101" i="22" s="1"/>
  <c r="Y39" i="22"/>
  <c r="T86" i="22"/>
  <c r="E69" i="22"/>
  <c r="G87" i="22"/>
  <c r="W68" i="22"/>
  <c r="E25" i="22"/>
  <c r="B91" i="22" s="1"/>
  <c r="L76" i="22"/>
  <c r="L120" i="22" s="1"/>
  <c r="AD41" i="22"/>
  <c r="AD85" i="22"/>
  <c r="J78" i="22"/>
  <c r="J34" i="22"/>
  <c r="AI73" i="22"/>
  <c r="P26" i="22"/>
  <c r="P70" i="22"/>
  <c r="C100" i="22"/>
  <c r="S108" i="14"/>
  <c r="X129" i="14"/>
  <c r="S118" i="14"/>
  <c r="E123" i="14"/>
  <c r="AC123" i="14"/>
  <c r="AA112" i="14"/>
  <c r="R131" i="14"/>
  <c r="R118" i="14"/>
  <c r="AB119" i="14"/>
  <c r="AD97" i="14"/>
  <c r="J93" i="14"/>
  <c r="V118" i="14"/>
  <c r="AB123" i="14"/>
  <c r="AE123" i="14"/>
  <c r="Y118" i="14"/>
  <c r="G115" i="14"/>
  <c r="G127" i="14"/>
  <c r="AC101" i="22"/>
  <c r="N140" i="61"/>
  <c r="Q108" i="14"/>
  <c r="G108" i="14"/>
  <c r="AE97" i="14"/>
  <c r="AB90" i="14"/>
  <c r="W122" i="14"/>
  <c r="AF93" i="14"/>
  <c r="S93" i="14"/>
  <c r="AE93" i="14"/>
  <c r="P120" i="14"/>
  <c r="AB117" i="22"/>
  <c r="L131" i="22"/>
  <c r="B4" i="61"/>
  <c r="B53" i="61" s="1"/>
  <c r="U108" i="14"/>
  <c r="V108" i="14"/>
  <c r="S12" i="61"/>
  <c r="Z129" i="14"/>
  <c r="H127" i="14"/>
  <c r="P131" i="14"/>
  <c r="Q131" i="14"/>
  <c r="AJ4" i="61"/>
  <c r="AJ125" i="61" s="1"/>
  <c r="AK3" i="61"/>
  <c r="AK31" i="61" s="1"/>
  <c r="AE101" i="61"/>
  <c r="X93" i="14"/>
  <c r="Q120" i="14"/>
  <c r="P93" i="14"/>
  <c r="C6" i="61"/>
  <c r="C68" i="61" s="1"/>
  <c r="AD112" i="14"/>
  <c r="O4" i="61"/>
  <c r="O89" i="61" s="1"/>
  <c r="AE101" i="22"/>
  <c r="AE102" i="22"/>
  <c r="AK128" i="61"/>
  <c r="N131" i="22"/>
  <c r="J131" i="22"/>
  <c r="AB8" i="61"/>
  <c r="K103" i="14"/>
  <c r="F108" i="14"/>
  <c r="X108" i="14"/>
  <c r="X130" i="14"/>
  <c r="Q93" i="14"/>
  <c r="J106" i="14"/>
  <c r="D83" i="61"/>
  <c r="Z144" i="61"/>
  <c r="L103" i="14"/>
  <c r="K131" i="22"/>
  <c r="I131" i="22"/>
  <c r="R120" i="14"/>
  <c r="AF122" i="14"/>
  <c r="AK59" i="61"/>
  <c r="F92" i="14"/>
  <c r="G5" i="61"/>
  <c r="AI3" i="61"/>
  <c r="AI27" i="61" s="1"/>
  <c r="AK83" i="61"/>
  <c r="G116" i="14"/>
  <c r="AA116" i="14"/>
  <c r="Z97" i="14"/>
  <c r="Y116" i="14"/>
  <c r="AB131" i="22"/>
  <c r="U107" i="14"/>
  <c r="Q107" i="14"/>
  <c r="AB97" i="14"/>
  <c r="AC123" i="22"/>
  <c r="Y97" i="14"/>
  <c r="S107" i="14"/>
  <c r="AC97" i="14"/>
  <c r="K124" i="14"/>
  <c r="N93" i="14"/>
  <c r="V11" i="61"/>
  <c r="M93" i="14"/>
  <c r="AE123" i="22"/>
  <c r="L93" i="14"/>
  <c r="AA97" i="14"/>
  <c r="R107" i="14"/>
  <c r="Y93" i="14"/>
  <c r="Z93" i="14"/>
  <c r="F122" i="14"/>
  <c r="K12" i="57"/>
  <c r="K142" i="57" s="1"/>
  <c r="U122" i="14"/>
  <c r="X103" i="14"/>
  <c r="R4" i="61"/>
  <c r="AF103" i="14"/>
  <c r="AA93" i="14"/>
  <c r="AC116" i="14"/>
  <c r="S127" i="14"/>
  <c r="AA108" i="14"/>
  <c r="D95" i="14"/>
  <c r="AD90" i="14"/>
  <c r="AC93" i="14"/>
  <c r="K90" i="14"/>
  <c r="D122" i="14"/>
  <c r="F130" i="14"/>
  <c r="U129" i="14"/>
  <c r="Z4" i="61"/>
  <c r="V4" i="61"/>
  <c r="V137" i="61" s="1"/>
  <c r="X128" i="14"/>
  <c r="T90" i="14"/>
  <c r="E92" i="14"/>
  <c r="R100" i="14"/>
  <c r="W128" i="14"/>
  <c r="AD102" i="14"/>
  <c r="AC105" i="22"/>
  <c r="AE106" i="61"/>
  <c r="H116" i="14"/>
  <c r="AI75" i="61"/>
  <c r="O105" i="22"/>
  <c r="E90" i="14"/>
  <c r="AA5" i="57"/>
  <c r="AA102" i="57" s="1"/>
  <c r="B122" i="22"/>
  <c r="AD105" i="22"/>
  <c r="K97" i="14"/>
  <c r="M97" i="14"/>
  <c r="U106" i="14"/>
  <c r="G90" i="14"/>
  <c r="T106" i="14"/>
  <c r="D4" i="61"/>
  <c r="D125" i="61" s="1"/>
  <c r="D127" i="61"/>
  <c r="D128" i="61"/>
  <c r="N97" i="14"/>
  <c r="S106" i="14"/>
  <c r="C102" i="14"/>
  <c r="Z116" i="14"/>
  <c r="W115" i="14"/>
  <c r="I113" i="14"/>
  <c r="U128" i="14"/>
  <c r="Q95" i="22"/>
  <c r="AC109" i="22"/>
  <c r="AE103" i="61"/>
  <c r="Z103" i="14"/>
  <c r="AG4" i="61"/>
  <c r="AG48" i="61" s="1"/>
  <c r="G100" i="14"/>
  <c r="AF115" i="14"/>
  <c r="U6" i="61"/>
  <c r="U65" i="61" s="1"/>
  <c r="L132" i="61"/>
  <c r="D100" i="14"/>
  <c r="I123" i="14"/>
  <c r="S128" i="14"/>
  <c r="T128" i="14"/>
  <c r="Z99" i="22"/>
  <c r="H90" i="14"/>
  <c r="L105" i="22"/>
  <c r="J123" i="14"/>
  <c r="K123" i="14"/>
  <c r="M4" i="61"/>
  <c r="M16" i="61" s="1"/>
  <c r="Z132" i="61"/>
  <c r="M105" i="22"/>
  <c r="M129" i="14"/>
  <c r="L129" i="14"/>
  <c r="J129" i="14"/>
  <c r="AF6" i="61"/>
  <c r="AF67" i="61" s="1"/>
  <c r="AK4" i="61"/>
  <c r="AK41" i="61" s="1"/>
  <c r="AM4" i="61"/>
  <c r="AE118" i="61"/>
  <c r="AE116" i="14"/>
  <c r="H3" i="61"/>
  <c r="Z118" i="22"/>
  <c r="X51" i="61"/>
  <c r="T115" i="22"/>
  <c r="AF116" i="14"/>
  <c r="W4" i="61"/>
  <c r="M5" i="61"/>
  <c r="M17" i="61" s="1"/>
  <c r="AE11" i="61"/>
  <c r="AE131" i="61" s="1"/>
  <c r="AE12" i="61"/>
  <c r="Z108" i="14"/>
  <c r="AC108" i="14"/>
  <c r="Z121" i="22"/>
  <c r="G107" i="14"/>
  <c r="D107" i="14"/>
  <c r="B95" i="14"/>
  <c r="L119" i="14"/>
  <c r="K119" i="14"/>
  <c r="N119" i="14"/>
  <c r="F107" i="14"/>
  <c r="AE119" i="14"/>
  <c r="O11" i="61"/>
  <c r="O128" i="61" s="1"/>
  <c r="N108" i="14"/>
  <c r="G118" i="14"/>
  <c r="D118" i="14"/>
  <c r="AC112" i="14"/>
  <c r="O116" i="22"/>
  <c r="N116" i="22"/>
  <c r="M131" i="14"/>
  <c r="L131" i="14"/>
  <c r="Q100" i="14"/>
  <c r="S100" i="14"/>
  <c r="J122" i="14"/>
  <c r="L115" i="14"/>
  <c r="J115" i="14"/>
  <c r="K106" i="14"/>
  <c r="H106" i="14"/>
  <c r="G106" i="14"/>
  <c r="F7" i="57"/>
  <c r="F55" i="57" s="1"/>
  <c r="C124" i="14"/>
  <c r="V93" i="22"/>
  <c r="F106" i="14"/>
  <c r="AC90" i="14"/>
  <c r="K114" i="14"/>
  <c r="F7" i="61"/>
  <c r="H11" i="61"/>
  <c r="B102" i="14"/>
  <c r="AC113" i="14"/>
  <c r="E118" i="14"/>
  <c r="J131" i="14"/>
  <c r="T10" i="57"/>
  <c r="T112" i="57" s="1"/>
  <c r="O127" i="14"/>
  <c r="L114" i="14"/>
  <c r="I114" i="14"/>
  <c r="J114" i="14"/>
  <c r="AD103" i="14"/>
  <c r="Y103" i="14"/>
  <c r="D90" i="14"/>
  <c r="AE91" i="14"/>
  <c r="AD91" i="14"/>
  <c r="AF91" i="14"/>
  <c r="S126" i="14"/>
  <c r="Q126" i="14"/>
  <c r="T93" i="22"/>
  <c r="AC103" i="14"/>
  <c r="K131" i="14"/>
  <c r="I106" i="14"/>
  <c r="E107" i="14"/>
  <c r="O112" i="22"/>
  <c r="AE90" i="14"/>
  <c r="S90" i="14"/>
  <c r="C95" i="14"/>
  <c r="R127" i="14"/>
  <c r="K115" i="14"/>
  <c r="Z120" i="14"/>
  <c r="L97" i="14"/>
  <c r="I90" i="14"/>
  <c r="AN72" i="14"/>
  <c r="AR72" i="14" s="1"/>
  <c r="AM8" i="61"/>
  <c r="AM95" i="61" s="1"/>
  <c r="AM7" i="61"/>
  <c r="AE102" i="14"/>
  <c r="AE7" i="61"/>
  <c r="AE67" i="61" s="1"/>
  <c r="I122" i="14"/>
  <c r="W9" i="61"/>
  <c r="C123" i="14"/>
  <c r="M6" i="61"/>
  <c r="K59" i="61"/>
  <c r="AD8" i="61"/>
  <c r="AD89" i="61" s="1"/>
  <c r="AB105" i="22"/>
  <c r="AM5" i="61"/>
  <c r="C92" i="14"/>
  <c r="AD3" i="61"/>
  <c r="AD52" i="61" s="1"/>
  <c r="O3" i="61"/>
  <c r="AI4" i="61"/>
  <c r="Q4" i="61"/>
  <c r="Q77" i="61" s="1"/>
  <c r="K12" i="61"/>
  <c r="K132" i="61" s="1"/>
  <c r="T11" i="61"/>
  <c r="P115" i="14"/>
  <c r="J112" i="14"/>
  <c r="R106" i="14"/>
  <c r="R128" i="14"/>
  <c r="AL6" i="61"/>
  <c r="J4" i="61"/>
  <c r="T92" i="14"/>
  <c r="AE92" i="14"/>
  <c r="P12" i="61"/>
  <c r="P48" i="61" s="1"/>
  <c r="AC91" i="14"/>
  <c r="N4" i="61"/>
  <c r="N43" i="61" s="1"/>
  <c r="C10" i="57"/>
  <c r="C34" i="57" s="1"/>
  <c r="I11" i="61"/>
  <c r="I132" i="61" s="1"/>
  <c r="R5" i="61"/>
  <c r="V5" i="61"/>
  <c r="B60" i="61"/>
  <c r="B59" i="61"/>
  <c r="AK78" i="61"/>
  <c r="AK126" i="61"/>
  <c r="Q60" i="61"/>
  <c r="L125" i="61"/>
  <c r="Q126" i="61"/>
  <c r="AK56" i="61"/>
  <c r="D123" i="61"/>
  <c r="AD123" i="61"/>
  <c r="Q138" i="61"/>
  <c r="AD53" i="61"/>
  <c r="B126" i="61"/>
  <c r="AK55" i="61"/>
  <c r="E60" i="61"/>
  <c r="AK23" i="61"/>
  <c r="J102" i="14"/>
  <c r="G102" i="14"/>
  <c r="I102" i="14"/>
  <c r="E102" i="14"/>
  <c r="B97" i="14"/>
  <c r="C97" i="14"/>
  <c r="I100" i="14"/>
  <c r="E100" i="14"/>
  <c r="H100" i="14"/>
  <c r="AD7" i="61"/>
  <c r="AD128" i="61" s="1"/>
  <c r="W102" i="14"/>
  <c r="U102" i="14"/>
  <c r="V102" i="14"/>
  <c r="S102" i="14"/>
  <c r="T102" i="14"/>
  <c r="X106" i="14"/>
  <c r="W106" i="14"/>
  <c r="Z5" i="61"/>
  <c r="Z59" i="61" s="1"/>
  <c r="L99" i="22"/>
  <c r="Y100" i="14"/>
  <c r="X100" i="14"/>
  <c r="V100" i="14"/>
  <c r="AE106" i="14"/>
  <c r="AF106" i="14"/>
  <c r="AA105" i="22"/>
  <c r="H102" i="14"/>
  <c r="F2" i="61"/>
  <c r="J109" i="22"/>
  <c r="I109" i="22"/>
  <c r="S103" i="14"/>
  <c r="Q103" i="14"/>
  <c r="N103" i="14"/>
  <c r="R103" i="14"/>
  <c r="H109" i="22"/>
  <c r="O95" i="22"/>
  <c r="M91" i="14"/>
  <c r="J91" i="14"/>
  <c r="L91" i="14"/>
  <c r="I91" i="14"/>
  <c r="AH4" i="61"/>
  <c r="N99" i="22"/>
  <c r="M99" i="22"/>
  <c r="U5" i="61"/>
  <c r="U17" i="61" s="1"/>
  <c r="H92" i="14"/>
  <c r="O103" i="14"/>
  <c r="K91" i="14"/>
  <c r="P91" i="14"/>
  <c r="N91" i="14"/>
  <c r="O91" i="14"/>
  <c r="AJ7" i="61"/>
  <c r="AJ83" i="61" s="1"/>
  <c r="E7" i="61"/>
  <c r="E140" i="61" s="1"/>
  <c r="AC95" i="22"/>
  <c r="M109" i="22"/>
  <c r="K109" i="22"/>
  <c r="X7" i="61"/>
  <c r="AC108" i="22"/>
  <c r="P90" i="22"/>
  <c r="K99" i="22"/>
  <c r="L109" i="22"/>
  <c r="O90" i="22"/>
  <c r="Z91" i="14"/>
  <c r="Y107" i="14"/>
  <c r="X91" i="14"/>
  <c r="X107" i="14"/>
  <c r="AA91" i="14"/>
  <c r="Z107" i="14"/>
  <c r="Y91" i="14"/>
  <c r="AB95" i="22"/>
  <c r="U100" i="14"/>
  <c r="N109" i="22"/>
  <c r="J90" i="14"/>
  <c r="AC92" i="14"/>
  <c r="U93" i="22"/>
  <c r="AB91" i="14"/>
  <c r="AB109" i="22"/>
  <c r="O109" i="22"/>
  <c r="T100" i="14"/>
  <c r="P95" i="22"/>
  <c r="AB103" i="14"/>
  <c r="E95" i="14"/>
  <c r="AB93" i="14"/>
  <c r="I92" i="14"/>
  <c r="AF90" i="14"/>
  <c r="P103" i="14"/>
  <c r="AA103" i="14"/>
  <c r="N95" i="22"/>
  <c r="O93" i="14"/>
  <c r="E117" i="14"/>
  <c r="V121" i="14"/>
  <c r="AB113" i="14"/>
  <c r="AA115" i="14"/>
  <c r="Q125" i="14"/>
  <c r="S129" i="14"/>
  <c r="D120" i="14"/>
  <c r="W130" i="14"/>
  <c r="B118" i="14"/>
  <c r="V116" i="14"/>
  <c r="B117" i="14"/>
  <c r="C117" i="14"/>
  <c r="D117" i="14"/>
  <c r="M119" i="14"/>
  <c r="T116" i="14"/>
  <c r="P127" i="14"/>
  <c r="AE112" i="14"/>
  <c r="G112" i="14"/>
  <c r="P117" i="22"/>
  <c r="Z113" i="14"/>
  <c r="E112" i="14"/>
  <c r="B119" i="14"/>
  <c r="C119" i="14"/>
  <c r="AE117" i="14"/>
  <c r="C114" i="14"/>
  <c r="U116" i="14"/>
  <c r="Q127" i="14"/>
  <c r="F112" i="14"/>
  <c r="C129" i="14"/>
  <c r="R116" i="14"/>
  <c r="L124" i="14"/>
  <c r="AM9" i="57"/>
  <c r="AM101" i="57" s="1"/>
  <c r="AE113" i="14"/>
  <c r="Y120" i="14"/>
  <c r="N130" i="14"/>
  <c r="J12" i="61"/>
  <c r="F118" i="14"/>
  <c r="O117" i="22"/>
  <c r="M116" i="22"/>
  <c r="W121" i="14"/>
  <c r="F114" i="14"/>
  <c r="AB2" i="57"/>
  <c r="AB23" i="57" s="1"/>
  <c r="U115" i="22"/>
  <c r="S130" i="14"/>
  <c r="AD116" i="14"/>
  <c r="P129" i="14"/>
  <c r="O129" i="14"/>
  <c r="Z115" i="14"/>
  <c r="AE8" i="61"/>
  <c r="AE128" i="14"/>
  <c r="Q122" i="14"/>
  <c r="N19" i="57"/>
  <c r="W113" i="14"/>
  <c r="G114" i="14"/>
  <c r="S121" i="14"/>
  <c r="E129" i="14"/>
  <c r="T121" i="14"/>
  <c r="O11" i="57"/>
  <c r="H112" i="14"/>
  <c r="T3" i="61"/>
  <c r="P8" i="61"/>
  <c r="I11" i="57"/>
  <c r="Z123" i="14"/>
  <c r="I128" i="14"/>
  <c r="V128" i="14"/>
  <c r="M92" i="14"/>
  <c r="D114" i="14"/>
  <c r="AA113" i="14"/>
  <c r="I118" i="14"/>
  <c r="F128" i="14"/>
  <c r="F129" i="14"/>
  <c r="G129" i="14"/>
  <c r="Q121" i="14"/>
  <c r="R121" i="14"/>
  <c r="B120" i="14"/>
  <c r="Y113" i="14"/>
  <c r="X113" i="14"/>
  <c r="I129" i="14"/>
  <c r="D129" i="14"/>
  <c r="G4" i="57"/>
  <c r="U121" i="14"/>
  <c r="P112" i="22"/>
  <c r="AA125" i="14"/>
  <c r="Y125" i="14"/>
  <c r="V125" i="14"/>
  <c r="U126" i="14"/>
  <c r="T126" i="14"/>
  <c r="D124" i="14"/>
  <c r="AF125" i="14"/>
  <c r="K125" i="14"/>
  <c r="Y115" i="14"/>
  <c r="U127" i="14"/>
  <c r="E124" i="14"/>
  <c r="J128" i="14"/>
  <c r="D92" i="14"/>
  <c r="G122" i="14"/>
  <c r="AC3" i="61"/>
  <c r="C118" i="14"/>
  <c r="M125" i="14"/>
  <c r="H128" i="14"/>
  <c r="H122" i="14"/>
  <c r="O5" i="61"/>
  <c r="O90" i="61" s="1"/>
  <c r="R115" i="14"/>
  <c r="S3" i="57"/>
  <c r="S115" i="14"/>
  <c r="F8" i="61"/>
  <c r="F102" i="14"/>
  <c r="AL12" i="61"/>
  <c r="AL24" i="61" s="1"/>
  <c r="AC115" i="14"/>
  <c r="AD3" i="57"/>
  <c r="AD29" i="57" s="1"/>
  <c r="AD115" i="14"/>
  <c r="AA6" i="61"/>
  <c r="O131" i="14"/>
  <c r="N131" i="14"/>
  <c r="AE124" i="14"/>
  <c r="AE7" i="57"/>
  <c r="AE128" i="57" s="1"/>
  <c r="E4" i="61"/>
  <c r="M115" i="14"/>
  <c r="O115" i="14"/>
  <c r="O3" i="57"/>
  <c r="N115" i="14"/>
  <c r="V9" i="57"/>
  <c r="V126" i="14"/>
  <c r="K92" i="14"/>
  <c r="K3" i="61"/>
  <c r="G92" i="14"/>
  <c r="G3" i="61"/>
  <c r="AB115" i="14"/>
  <c r="AB3" i="57"/>
  <c r="AB29" i="57" s="1"/>
  <c r="K116" i="14"/>
  <c r="I116" i="14"/>
  <c r="L5" i="57"/>
  <c r="L78" i="57" s="1"/>
  <c r="J116" i="14"/>
  <c r="V6" i="61"/>
  <c r="Z8" i="61"/>
  <c r="AL4" i="61"/>
  <c r="H4" i="61"/>
  <c r="H137" i="61" s="1"/>
  <c r="P8" i="57"/>
  <c r="P105" i="57" s="1"/>
  <c r="O125" i="14"/>
  <c r="N125" i="14"/>
  <c r="J3" i="61"/>
  <c r="J92" i="14"/>
  <c r="C122" i="22"/>
  <c r="AB12" i="61"/>
  <c r="AB60" i="61" s="1"/>
  <c r="P125" i="14"/>
  <c r="J7" i="57"/>
  <c r="H124" i="14"/>
  <c r="AE12" i="57"/>
  <c r="AE132" i="57" s="1"/>
  <c r="Z130" i="14"/>
  <c r="AB125" i="14"/>
  <c r="W125" i="14"/>
  <c r="Z125" i="14"/>
  <c r="C116" i="14"/>
  <c r="D5" i="57"/>
  <c r="D126" i="57" s="1"/>
  <c r="B116" i="14"/>
  <c r="O9" i="57"/>
  <c r="N126" i="14"/>
  <c r="M126" i="14"/>
  <c r="AA130" i="14"/>
  <c r="AC130" i="14"/>
  <c r="X125" i="14"/>
  <c r="S17" i="57"/>
  <c r="K128" i="14"/>
  <c r="N129" i="14"/>
  <c r="X121" i="14"/>
  <c r="AB130" i="14"/>
  <c r="L112" i="14"/>
  <c r="K112" i="14"/>
  <c r="F121" i="14"/>
  <c r="AF4" i="57"/>
  <c r="AF41" i="57" s="1"/>
  <c r="AD114" i="14"/>
  <c r="AE114" i="14"/>
  <c r="AF114" i="14"/>
  <c r="I4" i="61"/>
  <c r="I77" i="61" s="1"/>
  <c r="K4" i="61"/>
  <c r="X4" i="61"/>
  <c r="X65" i="61" s="1"/>
  <c r="Z10" i="57"/>
  <c r="Z117" i="57" s="1"/>
  <c r="AF5" i="61"/>
  <c r="AF55" i="61" s="1"/>
  <c r="Q129" i="14"/>
  <c r="R129" i="14"/>
  <c r="B8" i="57"/>
  <c r="L123" i="14"/>
  <c r="N123" i="14"/>
  <c r="P2" i="57"/>
  <c r="P51" i="57" s="1"/>
  <c r="N113" i="14"/>
  <c r="X10" i="57"/>
  <c r="S8" i="57"/>
  <c r="S94" i="57" s="1"/>
  <c r="R125" i="14"/>
  <c r="AM10" i="57"/>
  <c r="AM117" i="57" s="1"/>
  <c r="O12" i="61"/>
  <c r="M2" i="57"/>
  <c r="K113" i="14"/>
  <c r="L113" i="14"/>
  <c r="X12" i="61"/>
  <c r="X141" i="61" s="1"/>
  <c r="T112" i="14"/>
  <c r="M114" i="14"/>
  <c r="T124" i="14"/>
  <c r="V124" i="14"/>
  <c r="U131" i="14"/>
  <c r="T131" i="14"/>
  <c r="F9" i="57"/>
  <c r="F101" i="57" s="1"/>
  <c r="E127" i="14"/>
  <c r="C127" i="14"/>
  <c r="C4" i="61"/>
  <c r="L92" i="14"/>
  <c r="L3" i="61"/>
  <c r="L32" i="61" s="1"/>
  <c r="R12" i="61"/>
  <c r="W12" i="61"/>
  <c r="U124" i="14"/>
  <c r="E126" i="14"/>
  <c r="E9" i="57"/>
  <c r="E57" i="57" s="1"/>
  <c r="D126" i="14"/>
  <c r="B126" i="14"/>
  <c r="C126" i="14"/>
  <c r="D127" i="14"/>
  <c r="S124" i="14"/>
  <c r="W131" i="14"/>
  <c r="B123" i="14"/>
  <c r="J113" i="14"/>
  <c r="O107" i="14"/>
  <c r="AE3" i="61"/>
  <c r="AD113" i="14"/>
  <c r="AF113" i="14"/>
  <c r="AJ52" i="57"/>
  <c r="AB66" i="57"/>
  <c r="M28" i="57"/>
  <c r="F124" i="14"/>
  <c r="I124" i="14"/>
  <c r="G124" i="14"/>
  <c r="O113" i="14"/>
  <c r="B92" i="14"/>
  <c r="U118" i="14"/>
  <c r="AF112" i="14"/>
  <c r="F10" i="57"/>
  <c r="F115" i="57" s="1"/>
  <c r="W108" i="14"/>
  <c r="AA3" i="61"/>
  <c r="P3" i="61"/>
  <c r="AC114" i="14"/>
  <c r="Q117" i="22"/>
  <c r="U12" i="61"/>
  <c r="U141" i="61" s="1"/>
  <c r="AD125" i="14"/>
  <c r="AC125" i="14"/>
  <c r="AD8" i="57"/>
  <c r="AD56" i="57" s="1"/>
  <c r="Y122" i="14"/>
  <c r="X122" i="14"/>
  <c r="T130" i="14"/>
  <c r="AB12" i="57"/>
  <c r="AB120" i="57" s="1"/>
  <c r="M5" i="57"/>
  <c r="M55" i="57" s="1"/>
  <c r="AJ102" i="57"/>
  <c r="AJ108" i="57"/>
  <c r="AJ101" i="57"/>
  <c r="AF4" i="61"/>
  <c r="AF89" i="61" s="1"/>
  <c r="G4" i="61"/>
  <c r="V92" i="14"/>
  <c r="V3" i="61"/>
  <c r="Q3" i="61"/>
  <c r="Q124" i="61" s="1"/>
  <c r="AD124" i="14"/>
  <c r="T107" i="14"/>
  <c r="AD4" i="57"/>
  <c r="AD47" i="57" s="1"/>
  <c r="AD7" i="57"/>
  <c r="T122" i="14"/>
  <c r="R122" i="14"/>
  <c r="S122" i="14"/>
  <c r="T11" i="57"/>
  <c r="T129" i="14"/>
  <c r="AA4" i="57"/>
  <c r="AA45" i="57" s="1"/>
  <c r="AB11" i="61"/>
  <c r="AB108" i="14"/>
  <c r="U92" i="14"/>
  <c r="U3" i="61"/>
  <c r="U88" i="61" s="1"/>
  <c r="R2" i="57"/>
  <c r="W12" i="57"/>
  <c r="W135" i="57" s="1"/>
  <c r="V130" i="14"/>
  <c r="U130" i="14"/>
  <c r="R12" i="57"/>
  <c r="Q130" i="14"/>
  <c r="P7" i="61"/>
  <c r="P78" i="61" s="1"/>
  <c r="Z3" i="61"/>
  <c r="Z124" i="61" s="1"/>
  <c r="R108" i="14"/>
  <c r="R130" i="14"/>
  <c r="C120" i="14"/>
  <c r="AB2" i="61"/>
  <c r="O2" i="61"/>
  <c r="R4" i="57"/>
  <c r="G121" i="14"/>
  <c r="F127" i="14"/>
  <c r="C3" i="61"/>
  <c r="AD92" i="14"/>
  <c r="W83" i="61"/>
  <c r="Z118" i="14"/>
  <c r="K126" i="61"/>
  <c r="N4" i="57"/>
  <c r="S125" i="14"/>
  <c r="B114" i="14"/>
  <c r="I127" i="14"/>
  <c r="AL16" i="57"/>
  <c r="W8" i="61"/>
  <c r="W80" i="61" s="1"/>
  <c r="AL75" i="57"/>
  <c r="H3" i="57"/>
  <c r="H40" i="57" s="1"/>
  <c r="I112" i="14"/>
  <c r="AL17" i="57"/>
  <c r="H93" i="14"/>
  <c r="W5" i="57"/>
  <c r="W54" i="57" s="1"/>
  <c r="W116" i="14"/>
  <c r="R8" i="61"/>
  <c r="AI11" i="57"/>
  <c r="AI47" i="57" s="1"/>
  <c r="K7" i="61"/>
  <c r="H107" i="14"/>
  <c r="M11" i="61"/>
  <c r="M35" i="61" s="1"/>
  <c r="D12" i="57"/>
  <c r="W7" i="57"/>
  <c r="W79" i="57" s="1"/>
  <c r="W124" i="14"/>
  <c r="P12" i="57"/>
  <c r="P72" i="57" s="1"/>
  <c r="P130" i="14"/>
  <c r="M82" i="57"/>
  <c r="B42" i="57"/>
  <c r="O130" i="14"/>
  <c r="N23" i="57"/>
  <c r="K102" i="14"/>
  <c r="G6" i="57"/>
  <c r="P108" i="14"/>
  <c r="P126" i="61"/>
  <c r="J127" i="14"/>
  <c r="AL6" i="57"/>
  <c r="AL18" i="57" s="1"/>
  <c r="AF92" i="14"/>
  <c r="H129" i="14"/>
  <c r="H120" i="57"/>
  <c r="V107" i="14"/>
  <c r="D116" i="14"/>
  <c r="Z21" i="57"/>
  <c r="AD93" i="14"/>
  <c r="AB8" i="57"/>
  <c r="Q2" i="61"/>
  <c r="N20" i="57"/>
  <c r="N3" i="61"/>
  <c r="N15" i="61" s="1"/>
  <c r="Q3" i="57"/>
  <c r="C6" i="57"/>
  <c r="C18" i="57" s="1"/>
  <c r="S3" i="61"/>
  <c r="Q115" i="14"/>
  <c r="M113" i="14"/>
  <c r="AB3" i="61"/>
  <c r="AC18" i="61"/>
  <c r="AC8" i="61"/>
  <c r="AC23" i="61"/>
  <c r="P113" i="14"/>
  <c r="Z42" i="57"/>
  <c r="K7" i="57"/>
  <c r="M44" i="57"/>
  <c r="AC30" i="57"/>
  <c r="N21" i="57"/>
  <c r="N17" i="57"/>
  <c r="O108" i="14"/>
  <c r="T127" i="14"/>
  <c r="V129" i="14"/>
  <c r="J8" i="61"/>
  <c r="M6" i="57"/>
  <c r="M68" i="57" s="1"/>
  <c r="X101" i="57"/>
  <c r="J124" i="14"/>
  <c r="AK137" i="57"/>
  <c r="AF60" i="57"/>
  <c r="AH11" i="57"/>
  <c r="AB126" i="57"/>
  <c r="J139" i="57"/>
  <c r="H132" i="57"/>
  <c r="M125" i="57"/>
  <c r="M77" i="57"/>
  <c r="B140" i="57"/>
  <c r="M119" i="57"/>
  <c r="AC29" i="57"/>
  <c r="B138" i="57"/>
  <c r="X142" i="57"/>
  <c r="J141" i="57"/>
  <c r="AM77" i="57"/>
  <c r="B139" i="57"/>
  <c r="X137" i="57"/>
  <c r="M83" i="57"/>
  <c r="M131" i="57"/>
  <c r="O140" i="57"/>
  <c r="AJ142" i="57"/>
  <c r="AB128" i="57"/>
  <c r="AC52" i="57"/>
  <c r="AJ137" i="57"/>
  <c r="V54" i="57"/>
  <c r="I53" i="57"/>
  <c r="M113" i="57"/>
  <c r="M117" i="57"/>
  <c r="Y101" i="57"/>
  <c r="AD106" i="57"/>
  <c r="M95" i="57"/>
  <c r="J89" i="57"/>
  <c r="M89" i="57"/>
  <c r="T76" i="57"/>
  <c r="H131" i="57"/>
  <c r="M92" i="57"/>
  <c r="G119" i="57"/>
  <c r="Z81" i="57"/>
  <c r="S67" i="57"/>
  <c r="AB127" i="57"/>
  <c r="F137" i="57"/>
  <c r="AJ139" i="57"/>
  <c r="Z92" i="57"/>
  <c r="M47" i="57"/>
  <c r="L64" i="57"/>
  <c r="M116" i="57"/>
  <c r="AD138" i="57"/>
  <c r="AD142" i="57"/>
  <c r="Z67" i="57"/>
  <c r="AM137" i="57"/>
  <c r="F139" i="57"/>
  <c r="AI103" i="57"/>
  <c r="AD114" i="57"/>
  <c r="E138" i="57"/>
  <c r="E139" i="57"/>
  <c r="AD102" i="57"/>
  <c r="AM141" i="57"/>
  <c r="AM140" i="57"/>
  <c r="Z91" i="57"/>
  <c r="L77" i="57"/>
  <c r="AD143" i="57"/>
  <c r="M43" i="57"/>
  <c r="O137" i="57"/>
  <c r="B65" i="57"/>
  <c r="N67" i="57"/>
  <c r="U78" i="57"/>
  <c r="K127" i="57"/>
  <c r="Z89" i="57"/>
  <c r="N75" i="57"/>
  <c r="K69" i="57"/>
  <c r="D103" i="57"/>
  <c r="K102" i="57"/>
  <c r="N63" i="57"/>
  <c r="AK140" i="57"/>
  <c r="K126" i="57"/>
  <c r="N15" i="57"/>
  <c r="N115" i="57"/>
  <c r="V144" i="57"/>
  <c r="N99" i="57"/>
  <c r="K106" i="57"/>
  <c r="N106" i="57"/>
  <c r="I101" i="57"/>
  <c r="B137" i="57"/>
  <c r="Q137" i="57"/>
  <c r="N70" i="57"/>
  <c r="P42" i="57"/>
  <c r="V137" i="57"/>
  <c r="V140" i="57"/>
  <c r="AD120" i="57"/>
  <c r="N103" i="57"/>
  <c r="G84" i="57"/>
  <c r="G143" i="57"/>
  <c r="Q139" i="57"/>
  <c r="N71" i="57"/>
  <c r="N31" i="57"/>
  <c r="S116" i="57"/>
  <c r="K107" i="57"/>
  <c r="G82" i="57"/>
  <c r="AD139" i="57"/>
  <c r="AJ128" i="57"/>
  <c r="G116" i="57"/>
  <c r="N79" i="57"/>
  <c r="N111" i="57"/>
  <c r="G128" i="57"/>
  <c r="V125" i="57"/>
  <c r="G120" i="57"/>
  <c r="V64" i="57"/>
  <c r="N82" i="57"/>
  <c r="N118" i="57"/>
  <c r="S139" i="57"/>
  <c r="G131" i="57"/>
  <c r="G132" i="57"/>
  <c r="V139" i="57"/>
  <c r="Q140" i="57"/>
  <c r="N58" i="57"/>
  <c r="AF138" i="57"/>
  <c r="T137" i="57"/>
  <c r="E72" i="57"/>
  <c r="B43" i="57"/>
  <c r="Y142" i="57"/>
  <c r="J137" i="57"/>
  <c r="AA92" i="57"/>
  <c r="C16" i="57"/>
  <c r="O43" i="57"/>
  <c r="AA140" i="57"/>
  <c r="D130" i="57"/>
  <c r="AA79" i="57"/>
  <c r="D42" i="57"/>
  <c r="AD115" i="57"/>
  <c r="Y77" i="57"/>
  <c r="T104" i="57"/>
  <c r="AI118" i="57"/>
  <c r="Y106" i="57"/>
  <c r="W127" i="57"/>
  <c r="W131" i="57"/>
  <c r="Y140" i="57"/>
  <c r="AF140" i="57"/>
  <c r="T139" i="57"/>
  <c r="N116" i="57"/>
  <c r="D125" i="57"/>
  <c r="D127" i="57"/>
  <c r="Y137" i="57"/>
  <c r="D107" i="57"/>
  <c r="E60" i="57"/>
  <c r="Y81" i="57"/>
  <c r="W107" i="57"/>
  <c r="AI113" i="57"/>
  <c r="AJ130" i="57"/>
  <c r="AJ144" i="57"/>
  <c r="AJ77" i="57"/>
  <c r="AL27" i="57"/>
  <c r="AJ107" i="57"/>
  <c r="AF139" i="57"/>
  <c r="T136" i="57"/>
  <c r="D128" i="57"/>
  <c r="Y45" i="57"/>
  <c r="W130" i="57"/>
  <c r="N81" i="57"/>
  <c r="T142" i="57"/>
  <c r="T140" i="57"/>
  <c r="AA139" i="57"/>
  <c r="AA141" i="57"/>
  <c r="S140" i="57"/>
  <c r="AA91" i="57"/>
  <c r="K71" i="57"/>
  <c r="AJ132" i="57"/>
  <c r="AK101" i="57"/>
  <c r="G140" i="57"/>
  <c r="J127" i="57"/>
  <c r="K103" i="57"/>
  <c r="Q141" i="57"/>
  <c r="C23" i="57"/>
  <c r="AH140" i="57"/>
  <c r="AH139" i="57"/>
  <c r="D115" i="57"/>
  <c r="AA96" i="57"/>
  <c r="AD118" i="57"/>
  <c r="D104" i="57"/>
  <c r="E55" i="57"/>
  <c r="T67" i="57"/>
  <c r="H143" i="57"/>
  <c r="M128" i="57"/>
  <c r="AK65" i="57"/>
  <c r="AH137" i="57"/>
  <c r="AD108" i="57"/>
  <c r="H144" i="57"/>
  <c r="E78" i="57"/>
  <c r="AK139" i="57"/>
  <c r="E65" i="57"/>
  <c r="E137" i="57"/>
  <c r="E135" i="57"/>
  <c r="AA104" i="57"/>
  <c r="E140" i="57"/>
  <c r="AJ140" i="57"/>
  <c r="Y104" i="57"/>
  <c r="Y125" i="57"/>
  <c r="AJ126" i="57"/>
  <c r="AJ125" i="57"/>
  <c r="AJ129" i="57"/>
  <c r="AF75" i="57"/>
  <c r="V127" i="57"/>
  <c r="Y108" i="57"/>
  <c r="AJ127" i="57"/>
  <c r="AA128" i="57"/>
  <c r="Q71" i="57"/>
  <c r="V128" i="57"/>
  <c r="V126" i="57"/>
  <c r="M129" i="57"/>
  <c r="AK77" i="57"/>
  <c r="G111" i="57"/>
  <c r="Y43" i="57"/>
  <c r="V55" i="57"/>
  <c r="V132" i="57"/>
  <c r="V78" i="57"/>
  <c r="E58" i="57"/>
  <c r="E84" i="57"/>
  <c r="R130" i="57"/>
  <c r="C21" i="57"/>
  <c r="I90" i="57"/>
  <c r="S84" i="57"/>
  <c r="AB83" i="57"/>
  <c r="Q77" i="57"/>
  <c r="O77" i="57"/>
  <c r="AD103" i="57"/>
  <c r="I69" i="57"/>
  <c r="V77" i="57"/>
  <c r="M94" i="57"/>
  <c r="V79" i="57"/>
  <c r="I78" i="57"/>
  <c r="I103" i="57"/>
  <c r="I104" i="57"/>
  <c r="R103" i="57"/>
  <c r="E79" i="57"/>
  <c r="AK67" i="57"/>
  <c r="AI115" i="57"/>
  <c r="S114" i="57"/>
  <c r="V119" i="57"/>
  <c r="D101" i="57"/>
  <c r="Q96" i="57"/>
  <c r="F72" i="57"/>
  <c r="V65" i="57"/>
  <c r="R115" i="57"/>
  <c r="AK108" i="57"/>
  <c r="I115" i="57"/>
  <c r="Y116" i="57"/>
  <c r="I81" i="57"/>
  <c r="I77" i="57"/>
  <c r="I102" i="57"/>
  <c r="V52" i="57"/>
  <c r="V84" i="57"/>
  <c r="I79" i="57"/>
  <c r="H119" i="57"/>
  <c r="R66" i="57"/>
  <c r="R102" i="57"/>
  <c r="E77" i="57"/>
  <c r="Z77" i="57"/>
  <c r="J44" i="57"/>
  <c r="J113" i="57"/>
  <c r="AD119" i="57"/>
  <c r="D113" i="57"/>
  <c r="T84" i="57"/>
  <c r="F65" i="57"/>
  <c r="AI101" i="57"/>
  <c r="U79" i="57"/>
  <c r="Y120" i="57"/>
  <c r="V41" i="57"/>
  <c r="AF72" i="57"/>
  <c r="AF84" i="57"/>
  <c r="B103" i="57"/>
  <c r="T40" i="57"/>
  <c r="T135" i="57"/>
  <c r="D131" i="57"/>
  <c r="B66" i="57"/>
  <c r="B79" i="57"/>
  <c r="B53" i="57"/>
  <c r="AF79" i="57"/>
  <c r="K119" i="57"/>
  <c r="J91" i="57"/>
  <c r="T108" i="57"/>
  <c r="T100" i="57"/>
  <c r="N66" i="57"/>
  <c r="U77" i="57"/>
  <c r="AJ103" i="57"/>
  <c r="AJ71" i="57"/>
  <c r="AJ104" i="57"/>
  <c r="AK142" i="57"/>
  <c r="S51" i="57"/>
  <c r="T42" i="57"/>
  <c r="AB79" i="57"/>
  <c r="AK43" i="57"/>
  <c r="B41" i="57"/>
  <c r="Y119" i="57"/>
  <c r="T33" i="57"/>
  <c r="AI106" i="57"/>
  <c r="X100" i="57"/>
  <c r="B84" i="57"/>
  <c r="V83" i="57"/>
  <c r="T64" i="57"/>
  <c r="B54" i="57"/>
  <c r="AF108" i="57"/>
  <c r="T48" i="57"/>
  <c r="W71" i="57"/>
  <c r="E17" i="57"/>
  <c r="B67" i="57"/>
  <c r="B64" i="57"/>
  <c r="B78" i="57"/>
  <c r="N104" i="57"/>
  <c r="S120" i="57"/>
  <c r="T72" i="57"/>
  <c r="G83" i="57"/>
  <c r="AF78" i="57"/>
  <c r="W103" i="57"/>
  <c r="J96" i="57"/>
  <c r="T103" i="57"/>
  <c r="T101" i="57"/>
  <c r="AB78" i="57"/>
  <c r="AJ72" i="57"/>
  <c r="AM80" i="57"/>
  <c r="AD60" i="57"/>
  <c r="T77" i="57"/>
  <c r="T79" i="57"/>
  <c r="B76" i="57"/>
  <c r="Z104" i="57"/>
  <c r="M104" i="57"/>
  <c r="W95" i="57"/>
  <c r="Q72" i="57"/>
  <c r="Q67" i="57"/>
  <c r="S58" i="57"/>
  <c r="Q43" i="57"/>
  <c r="T69" i="57"/>
  <c r="Q84" i="57"/>
  <c r="D82" i="57"/>
  <c r="T81" i="57"/>
  <c r="AM84" i="57"/>
  <c r="AK79" i="57"/>
  <c r="AM92" i="57"/>
  <c r="AM43" i="57"/>
  <c r="AJ89" i="57"/>
  <c r="AM89" i="57"/>
  <c r="Q90" i="57"/>
  <c r="E48" i="57"/>
  <c r="AK72" i="57"/>
  <c r="Q91" i="57"/>
  <c r="C40" i="57"/>
  <c r="Q65" i="57"/>
  <c r="Q92" i="57"/>
  <c r="D69" i="57"/>
  <c r="D43" i="57"/>
  <c r="B72" i="57"/>
  <c r="S79" i="57"/>
  <c r="S70" i="57"/>
  <c r="J65" i="57"/>
  <c r="S54" i="57"/>
  <c r="Q44" i="57"/>
  <c r="Q80" i="57"/>
  <c r="D77" i="57"/>
  <c r="AM96" i="57"/>
  <c r="C28" i="57"/>
  <c r="AI69" i="57"/>
  <c r="S66" i="57"/>
  <c r="AE71" i="57"/>
  <c r="F42" i="57"/>
  <c r="Q68" i="57"/>
  <c r="Q89" i="57"/>
  <c r="D71" i="57"/>
  <c r="D67" i="57"/>
  <c r="D45" i="57"/>
  <c r="S78" i="57"/>
  <c r="S72" i="57"/>
  <c r="B77" i="57"/>
  <c r="Y84" i="57"/>
  <c r="D83" i="57"/>
  <c r="Q81" i="57"/>
  <c r="AJ67" i="57"/>
  <c r="O92" i="57"/>
  <c r="D91" i="57"/>
  <c r="V95" i="57"/>
  <c r="AH65" i="57"/>
  <c r="AH84" i="57"/>
  <c r="AD70" i="57"/>
  <c r="J72" i="57"/>
  <c r="L65" i="57"/>
  <c r="Z68" i="57"/>
  <c r="O48" i="57"/>
  <c r="C17" i="57"/>
  <c r="P66" i="57"/>
  <c r="T105" i="57"/>
  <c r="AJ65" i="57"/>
  <c r="AJ79" i="57"/>
  <c r="AJ66" i="57"/>
  <c r="AJ78" i="57"/>
  <c r="L63" i="57"/>
  <c r="L35" i="57"/>
  <c r="AD69" i="57"/>
  <c r="AA84" i="57"/>
  <c r="R57" i="57"/>
  <c r="L76" i="57"/>
  <c r="L43" i="57"/>
  <c r="L31" i="57"/>
  <c r="Q42" i="57"/>
  <c r="T65" i="57"/>
  <c r="B136" i="57"/>
  <c r="O84" i="57"/>
  <c r="D81" i="57"/>
  <c r="AK84" i="57"/>
  <c r="AJ69" i="57"/>
  <c r="AJ93" i="57"/>
  <c r="AJ81" i="57"/>
  <c r="AK48" i="57"/>
  <c r="O80" i="57"/>
  <c r="W69" i="57"/>
  <c r="Q47" i="57"/>
  <c r="B81" i="57"/>
  <c r="Z79" i="57"/>
  <c r="L40" i="57"/>
  <c r="Z80" i="57"/>
  <c r="Q108" i="57"/>
  <c r="L79" i="57"/>
  <c r="R54" i="57"/>
  <c r="J129" i="57"/>
  <c r="Z43" i="57"/>
  <c r="AD72" i="57"/>
  <c r="J68" i="57"/>
  <c r="L67" i="57"/>
  <c r="P65" i="57"/>
  <c r="M80" i="57"/>
  <c r="D79" i="57"/>
  <c r="AD58" i="57"/>
  <c r="X77" i="57"/>
  <c r="AG77" i="57"/>
  <c r="AH77" i="57"/>
  <c r="AJ84" i="57"/>
  <c r="AH79" i="57"/>
  <c r="AJ83" i="57"/>
  <c r="Q63" i="57"/>
  <c r="AA67" i="57"/>
  <c r="AA72" i="57"/>
  <c r="AA68" i="57"/>
  <c r="AF120" i="57"/>
  <c r="AF115" i="57"/>
  <c r="U41" i="57"/>
  <c r="U65" i="57"/>
  <c r="U55" i="57"/>
  <c r="AA108" i="57"/>
  <c r="AA103" i="57"/>
  <c r="AA81" i="57"/>
  <c r="AA142" i="57"/>
  <c r="V72" i="57"/>
  <c r="K131" i="57"/>
  <c r="D65" i="57"/>
  <c r="S138" i="57"/>
  <c r="I66" i="57"/>
  <c r="U42" i="57"/>
  <c r="I116" i="57"/>
  <c r="C101" i="57"/>
  <c r="AI65" i="57"/>
  <c r="K51" i="57"/>
  <c r="K59" i="57"/>
  <c r="K70" i="57"/>
  <c r="K66" i="57"/>
  <c r="K54" i="57"/>
  <c r="AH43" i="57"/>
  <c r="AH72" i="57"/>
  <c r="AH67" i="57"/>
  <c r="L125" i="57"/>
  <c r="G123" i="57"/>
  <c r="M40" i="57"/>
  <c r="M76" i="57"/>
  <c r="AG43" i="57"/>
  <c r="AG46" i="57"/>
  <c r="V47" i="57"/>
  <c r="V48" i="57"/>
  <c r="V60" i="57"/>
  <c r="V59" i="57"/>
  <c r="V71" i="57"/>
  <c r="I57" i="57"/>
  <c r="I45" i="57"/>
  <c r="I65" i="57"/>
  <c r="I55" i="57"/>
  <c r="I42" i="57"/>
  <c r="I41" i="57"/>
  <c r="AI70" i="57"/>
  <c r="AI46" i="57"/>
  <c r="AF51" i="57"/>
  <c r="AF63" i="57"/>
  <c r="AF54" i="57"/>
  <c r="AF66" i="57"/>
  <c r="AF135" i="57"/>
  <c r="S82" i="57"/>
  <c r="S115" i="57"/>
  <c r="S143" i="57"/>
  <c r="K115" i="57"/>
  <c r="K114" i="57"/>
  <c r="Q132" i="57"/>
  <c r="Q48" i="57"/>
  <c r="Q83" i="57"/>
  <c r="V67" i="57"/>
  <c r="V66" i="57"/>
  <c r="V53" i="57"/>
  <c r="U54" i="57"/>
  <c r="AA69" i="57"/>
  <c r="I67" i="57"/>
  <c r="AA93" i="57"/>
  <c r="U43" i="57"/>
  <c r="F48" i="57"/>
  <c r="L71" i="57"/>
  <c r="U67" i="57"/>
  <c r="I43" i="57"/>
  <c r="V42" i="57"/>
  <c r="AF67" i="57"/>
  <c r="K118" i="57"/>
  <c r="AA105" i="57"/>
  <c r="I54" i="57"/>
  <c r="AF55" i="57"/>
  <c r="N123" i="57"/>
  <c r="N131" i="57"/>
  <c r="U75" i="57"/>
  <c r="AI42" i="57"/>
  <c r="Z65" i="57"/>
  <c r="H116" i="57"/>
  <c r="H96" i="57"/>
  <c r="AM44" i="57"/>
  <c r="AB71" i="57"/>
  <c r="N78" i="57"/>
  <c r="N57" i="57"/>
  <c r="E66" i="57"/>
  <c r="E43" i="57"/>
  <c r="AC54" i="57"/>
  <c r="O24" i="57"/>
  <c r="AL31" i="57"/>
  <c r="S59" i="57"/>
  <c r="AB59" i="57"/>
  <c r="AK42" i="57"/>
  <c r="AC66" i="57"/>
  <c r="E53" i="57"/>
  <c r="N102" i="57"/>
  <c r="M46" i="57"/>
  <c r="E67" i="57"/>
  <c r="E42" i="57"/>
  <c r="AB55" i="57"/>
  <c r="AB54" i="57"/>
  <c r="AB67" i="57"/>
  <c r="N69" i="57"/>
  <c r="AK39" i="57"/>
  <c r="X48" i="57"/>
  <c r="AJ59" i="57"/>
  <c r="AF57" i="57"/>
  <c r="C39" i="57"/>
  <c r="Y118" i="57"/>
  <c r="C52" i="57"/>
  <c r="T45" i="57"/>
  <c r="T43" i="57"/>
  <c r="P53" i="57"/>
  <c r="AA129" i="57"/>
  <c r="H95" i="57"/>
  <c r="C15" i="57"/>
  <c r="H117" i="57"/>
  <c r="B55" i="57"/>
  <c r="B60" i="57"/>
  <c r="H141" i="57"/>
  <c r="B40" i="57"/>
  <c r="AD54" i="57"/>
  <c r="AM48" i="57"/>
  <c r="H60" i="57"/>
  <c r="AJ57" i="57"/>
  <c r="P41" i="57"/>
  <c r="U28" i="57"/>
  <c r="AE54" i="57"/>
  <c r="L42" i="57"/>
  <c r="AJ53" i="57"/>
  <c r="P54" i="57"/>
  <c r="B52" i="57"/>
  <c r="B48" i="57"/>
  <c r="J47" i="57"/>
  <c r="AJ54" i="57"/>
  <c r="AJ43" i="57"/>
  <c r="C59" i="57"/>
  <c r="H129" i="57"/>
  <c r="C41" i="57"/>
  <c r="Y112" i="57"/>
  <c r="C51" i="57"/>
  <c r="C53" i="57"/>
  <c r="AF142" i="57"/>
  <c r="Y48" i="57"/>
  <c r="J144" i="57"/>
  <c r="D47" i="57"/>
  <c r="S132" i="57"/>
  <c r="H94" i="57"/>
  <c r="S60" i="57"/>
  <c r="B100" i="57"/>
  <c r="AD57" i="57"/>
  <c r="P43" i="57"/>
  <c r="AG82" i="57"/>
  <c r="AJ55" i="57"/>
  <c r="C29" i="57"/>
  <c r="C27" i="57"/>
  <c r="AJ60" i="57"/>
  <c r="AH48" i="57"/>
  <c r="AJ47" i="57"/>
  <c r="AJ45" i="57"/>
  <c r="V68" i="57"/>
  <c r="AF106" i="57"/>
  <c r="K123" i="57"/>
  <c r="N18" i="57"/>
  <c r="N112" i="57"/>
  <c r="Y130" i="57"/>
  <c r="S131" i="57"/>
  <c r="L30" i="57"/>
  <c r="S119" i="57"/>
  <c r="V43" i="57"/>
  <c r="N54" i="57"/>
  <c r="J42" i="57"/>
  <c r="AK81" i="57"/>
  <c r="AG128" i="57"/>
  <c r="AL15" i="57"/>
  <c r="AK103" i="57"/>
  <c r="AK45" i="57"/>
  <c r="AK57" i="57"/>
  <c r="Y144" i="57"/>
  <c r="Z44" i="57"/>
  <c r="Y83" i="57"/>
  <c r="G23" i="57"/>
  <c r="Z19" i="57"/>
  <c r="J48" i="57"/>
  <c r="AK104" i="57"/>
  <c r="J41" i="57"/>
  <c r="AJ48" i="57"/>
  <c r="AK69" i="57"/>
  <c r="AG47" i="57"/>
  <c r="AI45" i="57"/>
  <c r="AH42" i="57"/>
  <c r="Q23" i="57"/>
  <c r="AF22" i="57"/>
  <c r="AJ42" i="57"/>
  <c r="Z75" i="57"/>
  <c r="Z33" i="57"/>
  <c r="AA83" i="57"/>
  <c r="N30" i="57"/>
  <c r="AM41" i="57"/>
  <c r="AJ41" i="57"/>
  <c r="AM55" i="57"/>
  <c r="AM78" i="57"/>
  <c r="AF17" i="57"/>
  <c r="D93" i="57"/>
  <c r="AF104" i="57"/>
  <c r="T96" i="61"/>
  <c r="E143" i="57"/>
  <c r="E116" i="57"/>
  <c r="AL124" i="57"/>
  <c r="T54" i="57"/>
  <c r="AE68" i="57"/>
  <c r="AG125" i="57"/>
  <c r="AL76" i="57"/>
  <c r="B28" i="57"/>
  <c r="B33" i="57"/>
  <c r="B29" i="57"/>
  <c r="B36" i="57"/>
  <c r="Z45" i="57"/>
  <c r="Z105" i="57"/>
  <c r="Z99" i="57"/>
  <c r="Z69" i="57"/>
  <c r="Z93" i="57"/>
  <c r="Z103" i="57"/>
  <c r="AK144" i="57"/>
  <c r="AK132" i="57"/>
  <c r="AK128" i="57"/>
  <c r="AK83" i="57"/>
  <c r="AK125" i="57"/>
  <c r="AK127" i="57"/>
  <c r="AM128" i="57"/>
  <c r="AM144" i="57"/>
  <c r="AM47" i="57"/>
  <c r="B30" i="57"/>
  <c r="M81" i="57"/>
  <c r="M130" i="57"/>
  <c r="N128" i="57"/>
  <c r="N130" i="57"/>
  <c r="N107" i="57"/>
  <c r="R71" i="57"/>
  <c r="R126" i="57"/>
  <c r="C100" i="57"/>
  <c r="AM129" i="57"/>
  <c r="E112" i="57"/>
  <c r="E75" i="57"/>
  <c r="E63" i="57"/>
  <c r="Q127" i="57"/>
  <c r="Q125" i="57"/>
  <c r="Q95" i="57"/>
  <c r="AJ56" i="57"/>
  <c r="AJ96" i="57"/>
  <c r="AJ44" i="57"/>
  <c r="AJ92" i="57"/>
  <c r="AJ105" i="57"/>
  <c r="AJ91" i="57"/>
  <c r="AJ68" i="57"/>
  <c r="AD144" i="57"/>
  <c r="AD71" i="57"/>
  <c r="AF81" i="57"/>
  <c r="AF69" i="57"/>
  <c r="AF99" i="57"/>
  <c r="AF102" i="57"/>
  <c r="AF103" i="57"/>
  <c r="D119" i="57"/>
  <c r="D106" i="57"/>
  <c r="D70" i="57"/>
  <c r="D116" i="57"/>
  <c r="T36" i="57"/>
  <c r="T27" i="57"/>
  <c r="T75" i="57"/>
  <c r="T99" i="57"/>
  <c r="T31" i="57"/>
  <c r="T39" i="57"/>
  <c r="E113" i="57"/>
  <c r="E114" i="57"/>
  <c r="E46" i="57"/>
  <c r="E111" i="57"/>
  <c r="E115" i="57"/>
  <c r="E22" i="57"/>
  <c r="E18" i="57"/>
  <c r="B57" i="57"/>
  <c r="B69" i="57"/>
  <c r="B108" i="57"/>
  <c r="B101" i="57"/>
  <c r="B142" i="57"/>
  <c r="T141" i="61"/>
  <c r="I94" i="57"/>
  <c r="C45" i="57"/>
  <c r="Y113" i="57"/>
  <c r="AF20" i="57"/>
  <c r="AF21" i="57"/>
  <c r="Y46" i="57"/>
  <c r="Z101" i="57"/>
  <c r="Y131" i="57"/>
  <c r="AC64" i="57"/>
  <c r="R59" i="57"/>
  <c r="Y82" i="57"/>
  <c r="R127" i="57"/>
  <c r="AD130" i="57"/>
  <c r="N126" i="57"/>
  <c r="E70" i="57"/>
  <c r="E39" i="57"/>
  <c r="E120" i="57"/>
  <c r="B102" i="57"/>
  <c r="B31" i="57"/>
  <c r="E82" i="57"/>
  <c r="F68" i="57"/>
  <c r="F89" i="57"/>
  <c r="AM83" i="57"/>
  <c r="AJ141" i="57"/>
  <c r="Y23" i="57"/>
  <c r="AJ80" i="57"/>
  <c r="AJ90" i="57"/>
  <c r="Z63" i="57"/>
  <c r="Z39" i="57"/>
  <c r="Z87" i="57"/>
  <c r="J95" i="57"/>
  <c r="J71" i="57"/>
  <c r="J132" i="57"/>
  <c r="J125" i="57"/>
  <c r="AA107" i="57"/>
  <c r="AA132" i="57"/>
  <c r="AA127" i="57"/>
  <c r="AA144" i="57"/>
  <c r="AA71" i="57"/>
  <c r="AA130" i="57"/>
  <c r="AA95" i="57"/>
  <c r="S128" i="57"/>
  <c r="S71" i="57"/>
  <c r="S126" i="57"/>
  <c r="S127" i="57"/>
  <c r="S83" i="57"/>
  <c r="S144" i="57"/>
  <c r="Y107" i="57"/>
  <c r="Y126" i="57"/>
  <c r="Y132" i="57"/>
  <c r="Y128" i="57"/>
  <c r="Y47" i="57"/>
  <c r="AG116" i="57"/>
  <c r="N55" i="57"/>
  <c r="N51" i="57"/>
  <c r="N114" i="57"/>
  <c r="N59" i="57"/>
  <c r="Y66" i="57"/>
  <c r="Y102" i="57"/>
  <c r="T17" i="57"/>
  <c r="T18" i="57"/>
  <c r="M101" i="57"/>
  <c r="M106" i="57"/>
  <c r="M118" i="57"/>
  <c r="AG89" i="57"/>
  <c r="AG94" i="57"/>
  <c r="M93" i="57"/>
  <c r="AF24" i="57"/>
  <c r="AF18" i="57"/>
  <c r="Z100" i="57"/>
  <c r="C57" i="57"/>
  <c r="N83" i="57"/>
  <c r="N119" i="57"/>
  <c r="E19" i="57"/>
  <c r="Y143" i="57"/>
  <c r="D46" i="57"/>
  <c r="T28" i="57"/>
  <c r="E51" i="57"/>
  <c r="M45" i="57"/>
  <c r="AD127" i="57"/>
  <c r="N127" i="57"/>
  <c r="T63" i="57"/>
  <c r="B104" i="57"/>
  <c r="B45" i="57"/>
  <c r="D118" i="57"/>
  <c r="J93" i="57"/>
  <c r="AM95" i="57"/>
  <c r="J36" i="57"/>
  <c r="AJ95" i="57"/>
  <c r="AD24" i="57"/>
  <c r="P45" i="57"/>
  <c r="AJ94" i="57"/>
  <c r="Y124" i="57"/>
  <c r="I89" i="57"/>
  <c r="M88" i="57"/>
  <c r="T19" i="57"/>
  <c r="T51" i="57"/>
  <c r="I46" i="57"/>
  <c r="N52" i="57"/>
  <c r="AF111" i="57"/>
  <c r="I58" i="57"/>
  <c r="AL99" i="57"/>
  <c r="I92" i="57"/>
  <c r="N27" i="57"/>
  <c r="I44" i="57"/>
  <c r="AF70" i="57"/>
  <c r="I91" i="57"/>
  <c r="I31" i="57"/>
  <c r="G114" i="57"/>
  <c r="AF143" i="57"/>
  <c r="Y52" i="57"/>
  <c r="Y40" i="57"/>
  <c r="T21" i="57"/>
  <c r="T24" i="57"/>
  <c r="T41" i="57"/>
  <c r="AA135" i="57"/>
  <c r="Y136" i="57"/>
  <c r="AA75" i="57"/>
  <c r="N35" i="57"/>
  <c r="T30" i="57"/>
  <c r="T52" i="57"/>
  <c r="C125" i="57"/>
  <c r="M100" i="57"/>
  <c r="M107" i="57"/>
  <c r="Q144" i="57"/>
  <c r="Q129" i="57"/>
  <c r="Q128" i="57"/>
  <c r="AM132" i="57"/>
  <c r="AK130" i="57"/>
  <c r="AG80" i="57"/>
  <c r="AG117" i="57"/>
  <c r="AG44" i="57"/>
  <c r="AM125" i="57"/>
  <c r="Y59" i="57"/>
  <c r="T16" i="57"/>
  <c r="T15" i="57"/>
  <c r="N76" i="57"/>
  <c r="AF94" i="57"/>
  <c r="AF82" i="57"/>
  <c r="M105" i="57"/>
  <c r="N60" i="57"/>
  <c r="AG95" i="57"/>
  <c r="AM53" i="57"/>
  <c r="AK71" i="57"/>
  <c r="AG92" i="57"/>
  <c r="AK47" i="57"/>
  <c r="AK107" i="57"/>
  <c r="K117" i="57"/>
  <c r="AJ99" i="57"/>
  <c r="AF19" i="57"/>
  <c r="AC57" i="57"/>
  <c r="AC103" i="57"/>
  <c r="AC100" i="57"/>
  <c r="AI57" i="57"/>
  <c r="E59" i="57"/>
  <c r="E24" i="57"/>
  <c r="S24" i="57"/>
  <c r="S19" i="57"/>
  <c r="S22" i="57"/>
  <c r="S23" i="57"/>
  <c r="W106" i="57"/>
  <c r="W115" i="57"/>
  <c r="W70" i="57"/>
  <c r="R118" i="57"/>
  <c r="R58" i="57"/>
  <c r="R114" i="57"/>
  <c r="V44" i="57"/>
  <c r="V129" i="57"/>
  <c r="V92" i="57"/>
  <c r="V90" i="57"/>
  <c r="V80" i="57"/>
  <c r="V96" i="57"/>
  <c r="F141" i="57"/>
  <c r="AF96" i="57"/>
  <c r="R70" i="57"/>
  <c r="Q130" i="57"/>
  <c r="R106" i="57"/>
  <c r="Z95" i="57"/>
  <c r="S63" i="57"/>
  <c r="S135" i="57"/>
  <c r="Q75" i="57"/>
  <c r="Q123" i="57"/>
  <c r="Q135" i="57"/>
  <c r="Q39" i="57"/>
  <c r="G58" i="57"/>
  <c r="G59" i="57"/>
  <c r="T66" i="57"/>
  <c r="T55" i="57"/>
  <c r="T53" i="57"/>
  <c r="T29" i="57"/>
  <c r="T57" i="57"/>
  <c r="T60" i="57"/>
  <c r="I80" i="57"/>
  <c r="I56" i="57"/>
  <c r="I105" i="57"/>
  <c r="I68" i="57"/>
  <c r="C124" i="57"/>
  <c r="Q18" i="57"/>
  <c r="AG101" i="57"/>
  <c r="AG81" i="57"/>
  <c r="AG130" i="57"/>
  <c r="I113" i="57"/>
  <c r="I118" i="57"/>
  <c r="I70" i="57"/>
  <c r="I82" i="57"/>
  <c r="I117" i="57"/>
  <c r="I114" i="57"/>
  <c r="M124" i="57"/>
  <c r="M34" i="57"/>
  <c r="M33" i="57"/>
  <c r="M35" i="57"/>
  <c r="M31" i="57"/>
  <c r="K18" i="57"/>
  <c r="Y31" i="57"/>
  <c r="Y34" i="57"/>
  <c r="Y76" i="57"/>
  <c r="Y29" i="57"/>
  <c r="Y33" i="57"/>
  <c r="I93" i="57"/>
  <c r="C47" i="57"/>
  <c r="M112" i="57"/>
  <c r="T138" i="57"/>
  <c r="Q87" i="57"/>
  <c r="V89" i="57"/>
  <c r="G126" i="57"/>
  <c r="AC69" i="57"/>
  <c r="AC33" i="57"/>
  <c r="S75" i="57"/>
  <c r="S123" i="57"/>
  <c r="V141" i="57"/>
  <c r="S18" i="57"/>
  <c r="Z123" i="57"/>
  <c r="Y28" i="57"/>
  <c r="Y100" i="57"/>
  <c r="AE66" i="57"/>
  <c r="L127" i="57"/>
  <c r="L47" i="57"/>
  <c r="L83" i="57"/>
  <c r="L124" i="57"/>
  <c r="L128" i="57"/>
  <c r="AG104" i="57"/>
  <c r="AA18" i="57"/>
  <c r="AA21" i="57"/>
  <c r="I16" i="57"/>
  <c r="F96" i="57"/>
  <c r="F91" i="57"/>
  <c r="F44" i="57"/>
  <c r="Q69" i="57"/>
  <c r="V91" i="57"/>
  <c r="W119" i="57"/>
  <c r="V56" i="57"/>
  <c r="I33" i="57"/>
  <c r="Q66" i="57"/>
  <c r="W94" i="57"/>
  <c r="W118" i="57"/>
  <c r="S111" i="57"/>
  <c r="I106" i="57"/>
  <c r="G60" i="57"/>
  <c r="Y36" i="57"/>
  <c r="M32" i="57"/>
  <c r="R119" i="57"/>
  <c r="T102" i="57"/>
  <c r="Q20" i="57"/>
  <c r="AC102" i="57"/>
  <c r="N64" i="57"/>
  <c r="N124" i="57"/>
  <c r="N100" i="57"/>
  <c r="N33" i="57"/>
  <c r="N29" i="57"/>
  <c r="N34" i="57"/>
  <c r="R131" i="57"/>
  <c r="R107" i="57"/>
  <c r="C107" i="57"/>
  <c r="C99" i="57"/>
  <c r="C102" i="57"/>
  <c r="AE53" i="57"/>
  <c r="AG93" i="57"/>
  <c r="C35" i="57"/>
  <c r="F90" i="57"/>
  <c r="D99" i="57"/>
  <c r="S69" i="57"/>
  <c r="D80" i="61"/>
  <c r="X135" i="57"/>
  <c r="X24" i="57"/>
  <c r="X39" i="57"/>
  <c r="X21" i="57"/>
  <c r="X99" i="57"/>
  <c r="J94" i="57"/>
  <c r="J70" i="57"/>
  <c r="J46" i="57"/>
  <c r="AI114" i="57"/>
  <c r="AI41" i="57"/>
  <c r="AI53" i="57"/>
  <c r="AI54" i="57"/>
  <c r="AI66" i="57"/>
  <c r="AI102" i="57"/>
  <c r="V117" i="57"/>
  <c r="V116" i="57"/>
  <c r="V82" i="57"/>
  <c r="V131" i="57"/>
  <c r="V114" i="57"/>
  <c r="V115" i="57"/>
  <c r="V143" i="57"/>
  <c r="V120" i="57"/>
  <c r="V94" i="57"/>
  <c r="D89" i="57"/>
  <c r="W23" i="57"/>
  <c r="D44" i="57"/>
  <c r="Q57" i="57"/>
  <c r="J131" i="57"/>
  <c r="X16" i="57"/>
  <c r="H58" i="57"/>
  <c r="H138" i="57"/>
  <c r="H90" i="57"/>
  <c r="H56" i="57"/>
  <c r="H126" i="57"/>
  <c r="Q93" i="57"/>
  <c r="Q104" i="57"/>
  <c r="Q101" i="57"/>
  <c r="Q21" i="57"/>
  <c r="Q103" i="57"/>
  <c r="Q99" i="57"/>
  <c r="Q105" i="57"/>
  <c r="Q107" i="57"/>
  <c r="AK126" i="57"/>
  <c r="AM20" i="57"/>
  <c r="AM87" i="57"/>
  <c r="AM17" i="57"/>
  <c r="AM135" i="57"/>
  <c r="W21" i="57"/>
  <c r="W111" i="57"/>
  <c r="W63" i="57"/>
  <c r="W22" i="57"/>
  <c r="W87" i="57"/>
  <c r="P47" i="57"/>
  <c r="P58" i="57"/>
  <c r="P114" i="57"/>
  <c r="P70" i="57"/>
  <c r="P115" i="57"/>
  <c r="AE127" i="57"/>
  <c r="AE126" i="57"/>
  <c r="AJ115" i="57"/>
  <c r="AJ82" i="57"/>
  <c r="AJ118" i="57"/>
  <c r="AJ106" i="57"/>
  <c r="AJ131" i="57"/>
  <c r="AK59" i="57"/>
  <c r="AK60" i="57"/>
  <c r="AK53" i="57"/>
  <c r="AK55" i="57"/>
  <c r="AK41" i="57"/>
  <c r="AK102" i="57"/>
  <c r="AK138" i="57"/>
  <c r="AK66" i="57"/>
  <c r="AK78" i="57"/>
  <c r="E125" i="57"/>
  <c r="E23" i="57"/>
  <c r="E126" i="57"/>
  <c r="E131" i="57"/>
  <c r="E71" i="57"/>
  <c r="J119" i="57"/>
  <c r="I28" i="57"/>
  <c r="V70" i="57"/>
  <c r="J120" i="57"/>
  <c r="J115" i="57"/>
  <c r="I32" i="57"/>
  <c r="D95" i="57"/>
  <c r="P113" i="57"/>
  <c r="I64" i="57"/>
  <c r="D92" i="61"/>
  <c r="E127" i="57"/>
  <c r="Z71" i="57"/>
  <c r="Z125" i="57"/>
  <c r="Z83" i="57"/>
  <c r="Z23" i="57"/>
  <c r="Z127" i="57"/>
  <c r="Z130" i="57"/>
  <c r="Z47" i="57"/>
  <c r="Z107" i="57"/>
  <c r="Z129" i="57"/>
  <c r="Z128" i="57"/>
  <c r="AI58" i="57"/>
  <c r="AK92" i="61"/>
  <c r="AK90" i="61"/>
  <c r="J75" i="61"/>
  <c r="D19" i="61"/>
  <c r="D68" i="57"/>
  <c r="D80" i="57"/>
  <c r="D105" i="57"/>
  <c r="D92" i="57"/>
  <c r="D117" i="57"/>
  <c r="D129" i="57"/>
  <c r="Q51" i="57"/>
  <c r="Q56" i="57"/>
  <c r="Q41" i="57"/>
  <c r="Q59" i="57"/>
  <c r="Q54" i="57"/>
  <c r="Q78" i="57"/>
  <c r="Q60" i="57"/>
  <c r="Q53" i="57"/>
  <c r="AB114" i="57"/>
  <c r="AB116" i="57"/>
  <c r="AB115" i="57"/>
  <c r="AB119" i="57"/>
  <c r="J117" i="57"/>
  <c r="V58" i="57"/>
  <c r="I30" i="57"/>
  <c r="AB131" i="57"/>
  <c r="D94" i="57"/>
  <c r="W123" i="57"/>
  <c r="Q102" i="57"/>
  <c r="J143" i="57"/>
  <c r="V46" i="57"/>
  <c r="V113" i="57"/>
  <c r="AE59" i="57"/>
  <c r="AK19" i="61"/>
  <c r="AJ70" i="57"/>
  <c r="AG113" i="57"/>
  <c r="U126" i="57"/>
  <c r="AL128" i="57"/>
  <c r="Z35" i="57"/>
  <c r="C31" i="57"/>
  <c r="C32" i="57"/>
  <c r="K99" i="57"/>
  <c r="K111" i="57"/>
  <c r="Y55" i="57"/>
  <c r="Y53" i="57"/>
  <c r="Y41" i="57"/>
  <c r="Y138" i="57"/>
  <c r="K21" i="57"/>
  <c r="H54" i="57"/>
  <c r="H59" i="57"/>
  <c r="H114" i="57"/>
  <c r="W99" i="57"/>
  <c r="Q82" i="57"/>
  <c r="Q45" i="57"/>
  <c r="Q142" i="57"/>
  <c r="AG83" i="57"/>
  <c r="AM88" i="57"/>
  <c r="AM19" i="57"/>
  <c r="AM16" i="57"/>
  <c r="AM123" i="57"/>
  <c r="AM39" i="57"/>
  <c r="AM75" i="57"/>
  <c r="AM23" i="57"/>
  <c r="AM24" i="57"/>
  <c r="AD132" i="57"/>
  <c r="AD131" i="57"/>
  <c r="AD59" i="57"/>
  <c r="AD107" i="57"/>
  <c r="AD126" i="57"/>
  <c r="K22" i="57"/>
  <c r="K17" i="57"/>
  <c r="K63" i="57"/>
  <c r="Y78" i="57"/>
  <c r="AG59" i="57"/>
  <c r="AM127" i="57"/>
  <c r="AM90" i="57"/>
  <c r="AM59" i="57"/>
  <c r="AM56" i="57"/>
  <c r="AM60" i="57"/>
  <c r="AM138" i="57"/>
  <c r="AM126" i="57"/>
  <c r="AM51" i="57"/>
  <c r="AJ58" i="57"/>
  <c r="AJ119" i="57"/>
  <c r="AJ117" i="57"/>
  <c r="AJ113" i="57"/>
  <c r="AJ46" i="57"/>
  <c r="AJ116" i="57"/>
  <c r="AJ143" i="57"/>
  <c r="AJ114" i="57"/>
  <c r="AJ120" i="57"/>
  <c r="Q126" i="57"/>
  <c r="Q138" i="57"/>
  <c r="Q55" i="57"/>
  <c r="AB82" i="57"/>
  <c r="AB70" i="57"/>
  <c r="AB58" i="57"/>
  <c r="AK51" i="57"/>
  <c r="AK54" i="57"/>
  <c r="E144" i="57"/>
  <c r="E132" i="57"/>
  <c r="E47" i="57"/>
  <c r="E83" i="57"/>
  <c r="E119" i="57"/>
  <c r="E123" i="57"/>
  <c r="E128" i="57"/>
  <c r="C56" i="57"/>
  <c r="Y58" i="57"/>
  <c r="Y60" i="57"/>
  <c r="Y114" i="57"/>
  <c r="Y57" i="57"/>
  <c r="Y56" i="57"/>
  <c r="K23" i="57"/>
  <c r="C89" i="57"/>
  <c r="AF114" i="57"/>
  <c r="AF118" i="57"/>
  <c r="AF58" i="57"/>
  <c r="AF116" i="57"/>
  <c r="AC126" i="57"/>
  <c r="C33" i="57"/>
  <c r="AE63" i="57"/>
  <c r="AG132" i="57"/>
  <c r="AG129" i="57"/>
  <c r="AG119" i="57"/>
  <c r="AG131" i="57"/>
  <c r="AL24" i="57"/>
  <c r="AL23" i="57"/>
  <c r="AL83" i="57"/>
  <c r="AL35" i="57"/>
  <c r="AL123" i="57"/>
  <c r="AK31" i="57"/>
  <c r="AK99" i="57"/>
  <c r="AK75" i="57"/>
  <c r="Q24" i="57"/>
  <c r="Q16" i="57"/>
  <c r="Q17" i="57"/>
  <c r="Q19" i="57"/>
  <c r="G138" i="57"/>
  <c r="G78" i="57"/>
  <c r="G55" i="57"/>
  <c r="T78" i="57"/>
  <c r="E95" i="57"/>
  <c r="AG45" i="57"/>
  <c r="Y35" i="57"/>
  <c r="C123" i="57"/>
  <c r="C130" i="57"/>
  <c r="Z20" i="57"/>
  <c r="Z18" i="57"/>
  <c r="AC58" i="57"/>
  <c r="B144" i="57"/>
  <c r="AG107" i="57"/>
  <c r="P46" i="57"/>
  <c r="AE69" i="57"/>
  <c r="X20" i="57"/>
  <c r="AG106" i="57"/>
  <c r="AI28" i="57"/>
  <c r="AF36" i="57"/>
  <c r="R129" i="57"/>
  <c r="AC93" i="57"/>
  <c r="C126" i="57"/>
  <c r="Z16" i="57"/>
  <c r="X138" i="57"/>
  <c r="D76" i="57"/>
  <c r="H57" i="57"/>
  <c r="H53" i="57"/>
  <c r="G52" i="57"/>
  <c r="AG118" i="57"/>
  <c r="AG105" i="57"/>
  <c r="AL119" i="57"/>
  <c r="AF117" i="57"/>
  <c r="AA19" i="57"/>
  <c r="I100" i="57"/>
  <c r="C88" i="57"/>
  <c r="AJ21" i="57"/>
  <c r="AC27" i="57"/>
  <c r="AC21" i="57"/>
  <c r="AC18" i="57"/>
  <c r="AC51" i="57"/>
  <c r="AC99" i="57"/>
  <c r="AC15" i="57"/>
  <c r="AC63" i="57"/>
  <c r="AC17" i="57"/>
  <c r="AK33" i="57"/>
  <c r="AK40" i="57"/>
  <c r="AK35" i="57"/>
  <c r="AK27" i="57"/>
  <c r="AK28" i="57"/>
  <c r="AK36" i="57"/>
  <c r="AK64" i="57"/>
  <c r="AK52" i="57"/>
  <c r="AK124" i="57"/>
  <c r="AK136" i="57"/>
  <c r="AK30" i="57"/>
  <c r="AK100" i="57"/>
  <c r="AK76" i="57"/>
  <c r="J123" i="57"/>
  <c r="J87" i="57"/>
  <c r="J63" i="57"/>
  <c r="J20" i="57"/>
  <c r="J111" i="57"/>
  <c r="J39" i="57"/>
  <c r="J23" i="57"/>
  <c r="J24" i="57"/>
  <c r="AH19" i="57"/>
  <c r="AH18" i="57"/>
  <c r="AH16" i="57"/>
  <c r="AH135" i="57"/>
  <c r="AH39" i="57"/>
  <c r="AH24" i="57"/>
  <c r="AH63" i="57"/>
  <c r="AH75" i="57"/>
  <c r="J16" i="57"/>
  <c r="AI68" i="57"/>
  <c r="J22" i="57"/>
  <c r="AK29" i="57"/>
  <c r="AJ39" i="57"/>
  <c r="AJ75" i="57"/>
  <c r="AJ19" i="57"/>
  <c r="AJ24" i="57"/>
  <c r="AJ18" i="57"/>
  <c r="AJ20" i="57"/>
  <c r="AJ51" i="57"/>
  <c r="AJ23" i="57"/>
  <c r="AJ16" i="57"/>
  <c r="AJ63" i="57"/>
  <c r="AJ111" i="57"/>
  <c r="AJ22" i="57"/>
  <c r="AJ123" i="57"/>
  <c r="AJ17" i="57"/>
  <c r="U95" i="61"/>
  <c r="U129" i="61"/>
  <c r="AI80" i="61"/>
  <c r="AI92" i="61"/>
  <c r="AI94" i="57"/>
  <c r="AI117" i="57"/>
  <c r="AI93" i="57"/>
  <c r="AI44" i="57"/>
  <c r="AI89" i="57"/>
  <c r="AI90" i="57"/>
  <c r="AI105" i="57"/>
  <c r="AI91" i="57"/>
  <c r="AI56" i="57"/>
  <c r="E136" i="61"/>
  <c r="AL27" i="61"/>
  <c r="AL15" i="61"/>
  <c r="E27" i="61"/>
  <c r="J18" i="57"/>
  <c r="AC87" i="57"/>
  <c r="J135" i="57"/>
  <c r="E36" i="61"/>
  <c r="AJ135" i="57"/>
  <c r="AJ87" i="57"/>
  <c r="Y44" i="57"/>
  <c r="Y92" i="57"/>
  <c r="B18" i="57"/>
  <c r="B15" i="57"/>
  <c r="G19" i="57"/>
  <c r="G22" i="57"/>
  <c r="G75" i="57"/>
  <c r="AK19" i="57"/>
  <c r="AK123" i="57"/>
  <c r="AK21" i="57"/>
  <c r="AK63" i="57"/>
  <c r="AK18" i="57"/>
  <c r="AK24" i="57"/>
  <c r="AK23" i="57"/>
  <c r="AK17" i="57"/>
  <c r="AK16" i="57"/>
  <c r="AK15" i="57"/>
  <c r="G135" i="57"/>
  <c r="AK135" i="57"/>
  <c r="G51" i="57"/>
  <c r="G17" i="57"/>
  <c r="B135" i="57"/>
  <c r="AK20" i="57"/>
  <c r="I88" i="57"/>
  <c r="I29" i="57"/>
  <c r="AF141" i="57"/>
  <c r="W20" i="57"/>
  <c r="W129" i="57"/>
  <c r="X33" i="57"/>
  <c r="X27" i="57"/>
  <c r="W31" i="61"/>
  <c r="D87" i="61"/>
  <c r="AA24" i="57"/>
  <c r="D129" i="61"/>
  <c r="AA123" i="57"/>
  <c r="W76" i="61"/>
  <c r="AF87" i="57"/>
  <c r="AF93" i="57"/>
  <c r="C95" i="57"/>
  <c r="C87" i="57"/>
  <c r="I76" i="57"/>
  <c r="Y95" i="61"/>
  <c r="D20" i="61"/>
  <c r="O96" i="57"/>
  <c r="AA99" i="57"/>
  <c r="AK80" i="61"/>
  <c r="AK20" i="61"/>
  <c r="AK51" i="61"/>
  <c r="AK17" i="61"/>
  <c r="I34" i="57"/>
  <c r="C44" i="57"/>
  <c r="W93" i="57"/>
  <c r="W91" i="57"/>
  <c r="AF105" i="57"/>
  <c r="X28" i="57"/>
  <c r="X36" i="57"/>
  <c r="X40" i="57"/>
  <c r="AA63" i="57"/>
  <c r="W68" i="57"/>
  <c r="D95" i="61"/>
  <c r="I90" i="61"/>
  <c r="Y129" i="61"/>
  <c r="W117" i="57"/>
  <c r="AA20" i="57"/>
  <c r="AA23" i="57"/>
  <c r="I56" i="61"/>
  <c r="AF92" i="57"/>
  <c r="AF91" i="57"/>
  <c r="C105" i="57"/>
  <c r="C93" i="57"/>
  <c r="O141" i="57"/>
  <c r="D23" i="61"/>
  <c r="X15" i="57"/>
  <c r="C129" i="57"/>
  <c r="O89" i="57"/>
  <c r="AF80" i="57"/>
  <c r="D88" i="61"/>
  <c r="I52" i="57"/>
  <c r="X136" i="57"/>
  <c r="W105" i="57"/>
  <c r="AK95" i="61"/>
  <c r="W44" i="57"/>
  <c r="AA87" i="57"/>
  <c r="I112" i="57"/>
  <c r="D75" i="61"/>
  <c r="J19" i="61"/>
  <c r="I40" i="57"/>
  <c r="O44" i="57"/>
  <c r="AF90" i="57"/>
  <c r="C20" i="57"/>
  <c r="AF68" i="57"/>
  <c r="C90" i="57"/>
  <c r="AF56" i="57"/>
  <c r="AF29" i="57"/>
  <c r="AF32" i="57"/>
  <c r="J35" i="57"/>
  <c r="E27" i="57"/>
  <c r="AF76" i="57"/>
  <c r="AF88" i="57"/>
  <c r="U76" i="57"/>
  <c r="P40" i="57"/>
  <c r="U29" i="57"/>
  <c r="AC90" i="57"/>
  <c r="AC88" i="57"/>
  <c r="AF27" i="57"/>
  <c r="AF31" i="57"/>
  <c r="L75" i="57"/>
  <c r="R56" i="57"/>
  <c r="AC32" i="57"/>
  <c r="J27" i="57"/>
  <c r="U40" i="57"/>
  <c r="J124" i="57"/>
  <c r="R35" i="61"/>
  <c r="R93" i="57"/>
  <c r="U64" i="57"/>
  <c r="AI87" i="61"/>
  <c r="B124" i="61"/>
  <c r="E64" i="57"/>
  <c r="AI20" i="61"/>
  <c r="R68" i="57"/>
  <c r="AJ124" i="61"/>
  <c r="P64" i="57"/>
  <c r="R124" i="61"/>
  <c r="AF112" i="57"/>
  <c r="R117" i="57"/>
  <c r="AF52" i="57"/>
  <c r="R105" i="57"/>
  <c r="AC56" i="57"/>
  <c r="AI64" i="57"/>
  <c r="AK95" i="57"/>
  <c r="AF15" i="57"/>
  <c r="AF136" i="57"/>
  <c r="U31" i="57"/>
  <c r="U30" i="57"/>
  <c r="AC91" i="57"/>
  <c r="AF34" i="57"/>
  <c r="AF33" i="57"/>
  <c r="AC20" i="57"/>
  <c r="AC68" i="57"/>
  <c r="L23" i="57"/>
  <c r="J32" i="57"/>
  <c r="P52" i="57"/>
  <c r="R91" i="57"/>
  <c r="R90" i="57"/>
  <c r="P29" i="57"/>
  <c r="L27" i="57"/>
  <c r="AF64" i="57"/>
  <c r="AJ35" i="61"/>
  <c r="E136" i="57"/>
  <c r="AC105" i="57"/>
  <c r="AI29" i="57"/>
  <c r="J112" i="57"/>
  <c r="U52" i="57"/>
  <c r="J15" i="57"/>
  <c r="AF100" i="57"/>
  <c r="P112" i="57"/>
  <c r="AF30" i="57"/>
  <c r="L15" i="57"/>
  <c r="J30" i="57"/>
  <c r="R95" i="57"/>
  <c r="R94" i="57"/>
  <c r="AI19" i="61"/>
  <c r="E30" i="57"/>
  <c r="J88" i="57"/>
  <c r="E76" i="57"/>
  <c r="V30" i="57"/>
  <c r="V34" i="57"/>
  <c r="V40" i="57"/>
  <c r="V88" i="57"/>
  <c r="V112" i="57"/>
  <c r="V31" i="57"/>
  <c r="V35" i="57"/>
  <c r="V76" i="57"/>
  <c r="V124" i="57"/>
  <c r="V36" i="57"/>
  <c r="V29" i="57"/>
  <c r="V136" i="57"/>
  <c r="L123" i="61"/>
  <c r="S19" i="61"/>
  <c r="E90" i="57"/>
  <c r="E89" i="57"/>
  <c r="E141" i="57"/>
  <c r="E129" i="57"/>
  <c r="E96" i="57"/>
  <c r="E117" i="57"/>
  <c r="E44" i="57"/>
  <c r="E87" i="57"/>
  <c r="E94" i="57"/>
  <c r="E92" i="57"/>
  <c r="Y123" i="61"/>
  <c r="Y20" i="61"/>
  <c r="Y87" i="61"/>
  <c r="Y23" i="61"/>
  <c r="AJ15" i="61"/>
  <c r="AJ123" i="61"/>
  <c r="AG96" i="61"/>
  <c r="AG141" i="61"/>
  <c r="Y117" i="57"/>
  <c r="Z76" i="57"/>
  <c r="E68" i="57"/>
  <c r="V32" i="57"/>
  <c r="Y32" i="57"/>
  <c r="Y129" i="57"/>
  <c r="Y95" i="57"/>
  <c r="Y93" i="57"/>
  <c r="Y105" i="57"/>
  <c r="Y80" i="57"/>
  <c r="Y141" i="57"/>
  <c r="Y94" i="57"/>
  <c r="Y89" i="57"/>
  <c r="Y96" i="57"/>
  <c r="Y88" i="57"/>
  <c r="B39" i="57"/>
  <c r="B27" i="57"/>
  <c r="B63" i="57"/>
  <c r="B19" i="57"/>
  <c r="B21" i="57"/>
  <c r="B51" i="57"/>
  <c r="B75" i="57"/>
  <c r="B24" i="57"/>
  <c r="B16" i="57"/>
  <c r="B17" i="57"/>
  <c r="N91" i="57"/>
  <c r="N95" i="57"/>
  <c r="N129" i="57"/>
  <c r="N56" i="57"/>
  <c r="N94" i="57"/>
  <c r="N92" i="57"/>
  <c r="N68" i="57"/>
  <c r="N105" i="57"/>
  <c r="N90" i="57"/>
  <c r="N88" i="57"/>
  <c r="N32" i="57"/>
  <c r="N117" i="57"/>
  <c r="I18" i="57"/>
  <c r="I19" i="57"/>
  <c r="I22" i="57"/>
  <c r="I20" i="57"/>
  <c r="I39" i="57"/>
  <c r="I111" i="57"/>
  <c r="I63" i="57"/>
  <c r="I21" i="57"/>
  <c r="I15" i="57"/>
  <c r="I17" i="57"/>
  <c r="Z40" i="57"/>
  <c r="Z30" i="57"/>
  <c r="Z64" i="57"/>
  <c r="Z88" i="57"/>
  <c r="Z32" i="57"/>
  <c r="Z28" i="57"/>
  <c r="Z124" i="57"/>
  <c r="Z27" i="57"/>
  <c r="Z31" i="57"/>
  <c r="I87" i="57"/>
  <c r="I27" i="57"/>
  <c r="N80" i="57"/>
  <c r="L23" i="61"/>
  <c r="E20" i="57"/>
  <c r="N93" i="57"/>
  <c r="I75" i="57"/>
  <c r="B99" i="57"/>
  <c r="E80" i="57"/>
  <c r="Y90" i="57"/>
  <c r="N87" i="57"/>
  <c r="S75" i="61"/>
  <c r="E56" i="57"/>
  <c r="I99" i="57"/>
  <c r="V28" i="57"/>
  <c r="Z15" i="57"/>
  <c r="I51" i="57"/>
  <c r="E91" i="57"/>
  <c r="AK92" i="57"/>
  <c r="AK80" i="57"/>
  <c r="AI40" i="57"/>
  <c r="AI30" i="57"/>
  <c r="AK129" i="57"/>
  <c r="AK32" i="57"/>
  <c r="AK68" i="57"/>
  <c r="AK88" i="57"/>
  <c r="AK91" i="57"/>
  <c r="AJ30" i="57"/>
  <c r="AJ64" i="57"/>
  <c r="AJ40" i="57"/>
  <c r="U136" i="57"/>
  <c r="AI33" i="57"/>
  <c r="AK89" i="57"/>
  <c r="AK93" i="57"/>
  <c r="AI112" i="57"/>
  <c r="AK105" i="57"/>
  <c r="AI32" i="57"/>
  <c r="AK90" i="57"/>
  <c r="AK56" i="57"/>
  <c r="L135" i="57"/>
  <c r="AJ15" i="57"/>
  <c r="AK44" i="57"/>
  <c r="AI100" i="57"/>
  <c r="AK87" i="57"/>
  <c r="AI52" i="57"/>
  <c r="AI88" i="57"/>
  <c r="AI34" i="57"/>
  <c r="AK96" i="57"/>
  <c r="AK141" i="57"/>
  <c r="E29" i="57"/>
  <c r="E35" i="57"/>
  <c r="B29" i="61"/>
  <c r="AJ136" i="57"/>
  <c r="AJ27" i="57"/>
  <c r="AJ35" i="57"/>
  <c r="AJ28" i="57"/>
  <c r="AJ31" i="57"/>
  <c r="AJ29" i="57"/>
  <c r="J136" i="57"/>
  <c r="E15" i="57"/>
  <c r="L39" i="57"/>
  <c r="L19" i="57"/>
  <c r="L16" i="57"/>
  <c r="J28" i="57"/>
  <c r="J64" i="57"/>
  <c r="L123" i="57"/>
  <c r="P30" i="57"/>
  <c r="P28" i="57"/>
  <c r="AJ27" i="61"/>
  <c r="E40" i="57"/>
  <c r="E34" i="57"/>
  <c r="E31" i="57"/>
  <c r="E32" i="57"/>
  <c r="B35" i="61"/>
  <c r="E88" i="57"/>
  <c r="J40" i="57"/>
  <c r="AK75" i="61"/>
  <c r="AK123" i="61"/>
  <c r="AJ112" i="57"/>
  <c r="AK87" i="61"/>
  <c r="AJ33" i="57"/>
  <c r="AJ88" i="57"/>
  <c r="AJ124" i="57"/>
  <c r="AJ100" i="57"/>
  <c r="AJ32" i="57"/>
  <c r="AJ76" i="57"/>
  <c r="L18" i="57"/>
  <c r="J34" i="57"/>
  <c r="P34" i="57"/>
  <c r="E52" i="57"/>
  <c r="B52" i="61"/>
  <c r="E36" i="57"/>
  <c r="E28" i="57"/>
  <c r="E124" i="57"/>
  <c r="Y96" i="61"/>
  <c r="AK129" i="61"/>
  <c r="AJ34" i="57"/>
  <c r="AJ36" i="57"/>
  <c r="AL29" i="57"/>
  <c r="AM76" i="57"/>
  <c r="AM32" i="57"/>
  <c r="AM29" i="57"/>
  <c r="AL39" i="57"/>
  <c r="AM136" i="57"/>
  <c r="AL40" i="57"/>
  <c r="AL28" i="57"/>
  <c r="AM27" i="57"/>
  <c r="AL125" i="57"/>
  <c r="AM35" i="57"/>
  <c r="AM15" i="57"/>
  <c r="AL52" i="57"/>
  <c r="AL53" i="57"/>
  <c r="AL41" i="57"/>
  <c r="AL78" i="57"/>
  <c r="AL126" i="57"/>
  <c r="AM124" i="57"/>
  <c r="AL77" i="57"/>
  <c r="AL47" i="57"/>
  <c r="AM36" i="57"/>
  <c r="AL43" i="57"/>
  <c r="AL59" i="57"/>
  <c r="AL55" i="57"/>
  <c r="AM31" i="57"/>
  <c r="AM28" i="57"/>
  <c r="AL51" i="57"/>
  <c r="AL113" i="57"/>
  <c r="AL114" i="57"/>
  <c r="AL131" i="57"/>
  <c r="AM54" i="57"/>
  <c r="AL130" i="57"/>
  <c r="AL116" i="57"/>
  <c r="AM40" i="57"/>
  <c r="AM52" i="57"/>
  <c r="AL34" i="57"/>
  <c r="AL46" i="57"/>
  <c r="AL82" i="57"/>
  <c r="AL112" i="57"/>
  <c r="AL58" i="57"/>
  <c r="AL22" i="57"/>
  <c r="AL111" i="57"/>
  <c r="AM30" i="57"/>
  <c r="AM71" i="57"/>
  <c r="AM66" i="57"/>
  <c r="AL143" i="57"/>
  <c r="AL107" i="57"/>
  <c r="AL140" i="57"/>
  <c r="AM65" i="57"/>
  <c r="AM63" i="57"/>
  <c r="AL100" i="57"/>
  <c r="AL120" i="57"/>
  <c r="AL118" i="57"/>
  <c r="AL106" i="57"/>
  <c r="AM68" i="57"/>
  <c r="AM42" i="57"/>
  <c r="AM139" i="57"/>
  <c r="AM72" i="57"/>
  <c r="AM91" i="57"/>
  <c r="AL36" i="57"/>
  <c r="AL33" i="57"/>
  <c r="AL108" i="57"/>
  <c r="AL138" i="57"/>
  <c r="AL132" i="57"/>
  <c r="AL84" i="57"/>
  <c r="AL60" i="57"/>
  <c r="AL142" i="57"/>
  <c r="AL102" i="57"/>
  <c r="AL45" i="57"/>
  <c r="AM79" i="57"/>
  <c r="AL48" i="57"/>
  <c r="AM67" i="57"/>
  <c r="AL136" i="57"/>
  <c r="AL144" i="57"/>
  <c r="AL135" i="57"/>
  <c r="AL104" i="57"/>
  <c r="AL21" i="57"/>
  <c r="AL57" i="57"/>
  <c r="AL81" i="57"/>
  <c r="AM18" i="57"/>
  <c r="AM64" i="57"/>
  <c r="AL101" i="57"/>
  <c r="AL137" i="57"/>
  <c r="Y54" i="57"/>
  <c r="Y139" i="57"/>
  <c r="X105" i="57"/>
  <c r="AC35" i="57"/>
  <c r="AC23" i="57"/>
  <c r="Z66" i="57"/>
  <c r="X89" i="57"/>
  <c r="Y21" i="57"/>
  <c r="X104" i="57"/>
  <c r="Y20" i="57"/>
  <c r="J142" i="57"/>
  <c r="U137" i="57"/>
  <c r="E59" i="61"/>
  <c r="U128" i="57"/>
  <c r="Y51" i="57"/>
  <c r="Y64" i="57"/>
  <c r="Y99" i="57"/>
  <c r="Y115" i="57"/>
  <c r="G112" i="57"/>
  <c r="Y19" i="57"/>
  <c r="Y16" i="57"/>
  <c r="Y22" i="57"/>
  <c r="G36" i="57"/>
  <c r="Y135" i="57"/>
  <c r="Y79" i="57"/>
  <c r="Y71" i="57"/>
  <c r="L139" i="57"/>
  <c r="J106" i="57"/>
  <c r="J118" i="57"/>
  <c r="L140" i="57"/>
  <c r="J33" i="57"/>
  <c r="U48" i="57"/>
  <c r="J103" i="57"/>
  <c r="U72" i="57"/>
  <c r="AC129" i="57"/>
  <c r="U83" i="57"/>
  <c r="U127" i="57"/>
  <c r="H107" i="57"/>
  <c r="J69" i="57"/>
  <c r="L132" i="57"/>
  <c r="L36" i="57"/>
  <c r="AC59" i="57"/>
  <c r="H92" i="57"/>
  <c r="Z78" i="57"/>
  <c r="P116" i="57"/>
  <c r="K93" i="57"/>
  <c r="K56" i="57"/>
  <c r="P102" i="57"/>
  <c r="Z41" i="57"/>
  <c r="D33" i="57"/>
  <c r="K87" i="57"/>
  <c r="Z55" i="57"/>
  <c r="X96" i="57"/>
  <c r="P78" i="57"/>
  <c r="H80" i="57"/>
  <c r="H137" i="57"/>
  <c r="P81" i="57"/>
  <c r="D64" i="57"/>
  <c r="D40" i="57"/>
  <c r="Z56" i="57"/>
  <c r="H44" i="57"/>
  <c r="AE18" i="57"/>
  <c r="AE51" i="57"/>
  <c r="D34" i="57"/>
  <c r="P57" i="57"/>
  <c r="P67" i="57"/>
  <c r="D32" i="57"/>
  <c r="K29" i="57"/>
  <c r="K64" i="57"/>
  <c r="H78" i="57"/>
  <c r="Y39" i="57"/>
  <c r="Y24" i="57"/>
  <c r="Y15" i="57"/>
  <c r="Y87" i="57"/>
  <c r="Y123" i="57"/>
  <c r="AE41" i="57"/>
  <c r="Y27" i="57"/>
  <c r="Y63" i="57"/>
  <c r="Y75" i="57"/>
  <c r="Y111" i="57"/>
  <c r="Y17" i="57"/>
  <c r="G15" i="57"/>
  <c r="K15" i="57"/>
  <c r="H84" i="57"/>
  <c r="K27" i="57"/>
  <c r="K30" i="57"/>
  <c r="H140" i="57"/>
  <c r="H55" i="57"/>
  <c r="C55" i="57"/>
  <c r="H128" i="57"/>
  <c r="H82" i="57"/>
  <c r="K34" i="57"/>
  <c r="K33" i="57"/>
  <c r="K100" i="57"/>
  <c r="K112" i="57"/>
  <c r="K52" i="57"/>
  <c r="K124" i="57"/>
  <c r="H83" i="57"/>
  <c r="K35" i="57"/>
  <c r="K95" i="57"/>
  <c r="P101" i="57"/>
  <c r="Z52" i="57"/>
  <c r="D100" i="57"/>
  <c r="H46" i="57"/>
  <c r="AE23" i="57"/>
  <c r="D31" i="57"/>
  <c r="D35" i="57"/>
  <c r="D88" i="57"/>
  <c r="K91" i="57"/>
  <c r="K90" i="57"/>
  <c r="X32" i="57"/>
  <c r="K129" i="57"/>
  <c r="G35" i="57"/>
  <c r="G29" i="57"/>
  <c r="G34" i="57"/>
  <c r="G124" i="57"/>
  <c r="Z90" i="57"/>
  <c r="P104" i="57"/>
  <c r="P100" i="57"/>
  <c r="Z54" i="57"/>
  <c r="Z51" i="57"/>
  <c r="Z53" i="57"/>
  <c r="K20" i="57"/>
  <c r="P55" i="57"/>
  <c r="Z126" i="57"/>
  <c r="P33" i="57"/>
  <c r="K105" i="57"/>
  <c r="G76" i="57"/>
  <c r="P69" i="57"/>
  <c r="Z17" i="57"/>
  <c r="G136" i="57"/>
  <c r="X141" i="57"/>
  <c r="AE17" i="57"/>
  <c r="P77" i="57"/>
  <c r="D28" i="57"/>
  <c r="D30" i="57"/>
  <c r="K94" i="57"/>
  <c r="P118" i="57"/>
  <c r="P106" i="57"/>
  <c r="Z59" i="57"/>
  <c r="X93" i="57"/>
  <c r="X88" i="57"/>
  <c r="AE123" i="57"/>
  <c r="K88" i="57"/>
  <c r="Z102" i="57"/>
  <c r="X44" i="57"/>
  <c r="Z29" i="57"/>
  <c r="G27" i="57"/>
  <c r="G31" i="57"/>
  <c r="D124" i="57"/>
  <c r="P103" i="57"/>
  <c r="Z57" i="57"/>
  <c r="K68" i="57"/>
  <c r="X80" i="57"/>
  <c r="H77" i="57"/>
  <c r="P31" i="57"/>
  <c r="X87" i="57"/>
  <c r="X92" i="57"/>
  <c r="K32" i="57"/>
  <c r="P79" i="57"/>
  <c r="P76" i="57"/>
  <c r="P82" i="57"/>
  <c r="D112" i="57"/>
  <c r="AE27" i="57"/>
  <c r="U59" i="57"/>
  <c r="L144" i="57"/>
  <c r="U35" i="57"/>
  <c r="AC95" i="57"/>
  <c r="H104" i="57"/>
  <c r="L84" i="57"/>
  <c r="J99" i="57"/>
  <c r="U124" i="57"/>
  <c r="AE130" i="57"/>
  <c r="AE99" i="57"/>
  <c r="AE107" i="57"/>
  <c r="AC127" i="57"/>
  <c r="U144" i="57"/>
  <c r="J45" i="57"/>
  <c r="J21" i="57"/>
  <c r="L136" i="57"/>
  <c r="L137" i="57"/>
  <c r="H105" i="57"/>
  <c r="AC71" i="57"/>
  <c r="L48" i="57"/>
  <c r="L24" i="57"/>
  <c r="J130" i="57"/>
  <c r="L72" i="57"/>
  <c r="J108" i="57"/>
  <c r="J101" i="57"/>
  <c r="U71" i="57"/>
  <c r="U132" i="57"/>
  <c r="U125" i="57"/>
  <c r="AE101" i="57"/>
  <c r="AE103" i="57"/>
  <c r="AC123" i="57"/>
  <c r="AC124" i="57"/>
  <c r="U140" i="57"/>
  <c r="U139" i="57"/>
  <c r="AC107" i="57"/>
  <c r="U84" i="57"/>
  <c r="AG144" i="57"/>
  <c r="U60" i="57"/>
  <c r="U36" i="57"/>
  <c r="U47" i="57"/>
  <c r="U119" i="57"/>
  <c r="J105" i="57"/>
  <c r="J100" i="57"/>
  <c r="J107" i="57"/>
  <c r="AE102" i="57"/>
  <c r="AC130" i="57"/>
  <c r="U138" i="57"/>
  <c r="AE21" i="57"/>
  <c r="AE57" i="57"/>
  <c r="AC132" i="57"/>
  <c r="U131" i="57"/>
  <c r="U58" i="57"/>
  <c r="X43" i="57"/>
  <c r="X75" i="57"/>
  <c r="U114" i="57"/>
  <c r="AE42" i="57"/>
  <c r="AE39" i="57"/>
  <c r="AE125" i="57"/>
  <c r="AE65" i="57"/>
  <c r="X31" i="57"/>
  <c r="AE47" i="57"/>
  <c r="U34" i="57"/>
  <c r="AE45" i="57"/>
  <c r="AE16" i="57"/>
  <c r="F20" i="57"/>
  <c r="P59" i="57"/>
  <c r="R32" i="57"/>
  <c r="P119" i="57"/>
  <c r="U120" i="57"/>
  <c r="U115" i="57"/>
  <c r="U116" i="57"/>
  <c r="H81" i="57"/>
  <c r="U70" i="57"/>
  <c r="F135" i="57"/>
  <c r="P127" i="57"/>
  <c r="H142" i="57"/>
  <c r="F16" i="57"/>
  <c r="F18" i="57"/>
  <c r="F87" i="57"/>
  <c r="U82" i="57"/>
  <c r="AG78" i="57"/>
  <c r="U46" i="57"/>
  <c r="X76" i="57"/>
  <c r="X81" i="57"/>
  <c r="U112" i="57"/>
  <c r="X19" i="57"/>
  <c r="U143" i="57"/>
  <c r="X140" i="57"/>
  <c r="F24" i="57"/>
  <c r="F39" i="57"/>
  <c r="X84" i="57"/>
  <c r="U113" i="57"/>
  <c r="F63" i="57"/>
  <c r="AG126" i="57"/>
  <c r="W27" i="57"/>
  <c r="W34" i="57"/>
  <c r="AG41" i="57"/>
  <c r="AG102" i="57"/>
  <c r="AG114" i="57"/>
  <c r="AG57" i="57"/>
  <c r="AG53" i="57"/>
  <c r="AG55" i="57"/>
  <c r="AG60" i="57"/>
  <c r="AG90" i="57"/>
  <c r="AG58" i="57"/>
  <c r="AG56" i="57"/>
  <c r="W88" i="57"/>
  <c r="AG48" i="57"/>
  <c r="AG84" i="57"/>
  <c r="AG141" i="57"/>
  <c r="AG140" i="57"/>
  <c r="AG96" i="57"/>
  <c r="AG120" i="57"/>
  <c r="AG143" i="57"/>
  <c r="AG137" i="57"/>
  <c r="AG108" i="57"/>
  <c r="AG138" i="57"/>
  <c r="AG142" i="57"/>
  <c r="R52" i="57"/>
  <c r="H47" i="57"/>
  <c r="H48" i="57"/>
  <c r="H89" i="57"/>
  <c r="H113" i="57"/>
  <c r="H43" i="57"/>
  <c r="H45" i="57"/>
  <c r="H125" i="57"/>
  <c r="R88" i="57"/>
  <c r="H41" i="57"/>
  <c r="R64" i="57"/>
  <c r="Y42" i="57"/>
  <c r="H102" i="57"/>
  <c r="H101" i="57"/>
  <c r="Y127" i="57"/>
  <c r="H130" i="57"/>
  <c r="P107" i="57"/>
  <c r="Y72" i="57"/>
  <c r="Y65" i="57"/>
  <c r="Y70" i="57"/>
  <c r="H93" i="57"/>
  <c r="P128" i="57"/>
  <c r="H118" i="57"/>
  <c r="Y18" i="57"/>
  <c r="H108" i="57"/>
  <c r="Y91" i="57"/>
  <c r="Y67" i="57"/>
  <c r="Y68" i="57"/>
  <c r="P131" i="57"/>
  <c r="P124" i="57"/>
  <c r="P125" i="57"/>
  <c r="Y30" i="57"/>
  <c r="Y103" i="57"/>
  <c r="H106" i="57"/>
  <c r="Y69" i="57"/>
  <c r="P35" i="57"/>
  <c r="P130" i="57"/>
  <c r="P126" i="57"/>
  <c r="P71" i="57"/>
  <c r="P83" i="57"/>
  <c r="R34" i="57"/>
  <c r="R35" i="57"/>
  <c r="R124" i="57"/>
  <c r="R112" i="57"/>
  <c r="R30" i="57"/>
  <c r="R33" i="57"/>
  <c r="C77" i="57"/>
  <c r="R100" i="57"/>
  <c r="C43" i="57"/>
  <c r="R29" i="57"/>
  <c r="W124" i="57"/>
  <c r="W100" i="57"/>
  <c r="W15" i="57"/>
  <c r="W33" i="57"/>
  <c r="W30" i="57"/>
  <c r="W64" i="57"/>
  <c r="W35" i="57"/>
  <c r="W32" i="57"/>
  <c r="U24" i="57"/>
  <c r="U111" i="57"/>
  <c r="U63" i="57"/>
  <c r="AE87" i="57"/>
  <c r="AE56" i="57"/>
  <c r="T80" i="57"/>
  <c r="Q94" i="57"/>
  <c r="F41" i="57"/>
  <c r="Q118" i="57"/>
  <c r="Q117" i="57"/>
  <c r="U23" i="57"/>
  <c r="U16" i="57"/>
  <c r="AE91" i="57"/>
  <c r="U39" i="57"/>
  <c r="Q58" i="57"/>
  <c r="Q120" i="57"/>
  <c r="Q116" i="57"/>
  <c r="AE44" i="57"/>
  <c r="U123" i="57"/>
  <c r="Q46" i="57"/>
  <c r="AE105" i="57"/>
  <c r="U135" i="57"/>
  <c r="Q131" i="57"/>
  <c r="U19" i="57"/>
  <c r="U18" i="57"/>
  <c r="U22" i="57"/>
  <c r="AE89" i="57"/>
  <c r="Q119" i="57"/>
  <c r="Q114" i="57"/>
  <c r="Q113" i="57"/>
  <c r="AE129" i="57"/>
  <c r="Q22" i="57"/>
  <c r="U27" i="57"/>
  <c r="AE90" i="57"/>
  <c r="Q70" i="57"/>
  <c r="U51" i="57"/>
  <c r="U17" i="57"/>
  <c r="U15" i="57"/>
  <c r="AE95" i="57"/>
  <c r="AE93" i="57"/>
  <c r="Q106" i="57"/>
  <c r="Q111" i="57"/>
  <c r="Q115" i="57"/>
  <c r="Q143" i="57"/>
  <c r="AE20" i="57"/>
  <c r="AD23" i="57"/>
  <c r="C78" i="57"/>
  <c r="C81" i="57"/>
  <c r="C19" i="57"/>
  <c r="C83" i="57"/>
  <c r="C104" i="57"/>
  <c r="C128" i="57"/>
  <c r="C76" i="57"/>
  <c r="C80" i="57"/>
  <c r="C75" i="57"/>
  <c r="C92" i="57"/>
  <c r="H70" i="57"/>
  <c r="J114" i="57"/>
  <c r="J138" i="57"/>
  <c r="J58" i="57"/>
  <c r="H91" i="57"/>
  <c r="H139" i="57"/>
  <c r="J66" i="57"/>
  <c r="J60" i="57"/>
  <c r="H69" i="57"/>
  <c r="W112" i="57"/>
  <c r="AC125" i="57"/>
  <c r="AC45" i="57"/>
  <c r="AE35" i="57"/>
  <c r="AE64" i="57"/>
  <c r="AC72" i="57"/>
  <c r="AC41" i="57"/>
  <c r="AE124" i="57"/>
  <c r="AC16" i="57"/>
  <c r="AC42" i="57"/>
  <c r="AC39" i="57"/>
  <c r="N141" i="57"/>
  <c r="AE32" i="57"/>
  <c r="AE15" i="57"/>
  <c r="AC53" i="57"/>
  <c r="AC89" i="57"/>
  <c r="AC65" i="57"/>
  <c r="AC28" i="57"/>
  <c r="AC44" i="57"/>
  <c r="AC47" i="57"/>
  <c r="N142" i="57"/>
  <c r="AC101" i="57"/>
  <c r="AE88" i="57"/>
  <c r="AC40" i="57"/>
  <c r="AE100" i="57"/>
  <c r="AC46" i="57"/>
  <c r="Z137" i="57"/>
  <c r="F127" i="57"/>
  <c r="F129" i="57"/>
  <c r="F144" i="57"/>
  <c r="Z141" i="57"/>
  <c r="F126" i="57"/>
  <c r="F125" i="57"/>
  <c r="Z84" i="57"/>
  <c r="Z132" i="57"/>
  <c r="F123" i="57"/>
  <c r="Z96" i="57"/>
  <c r="Z48" i="57"/>
  <c r="F47" i="57"/>
  <c r="Z142" i="57"/>
  <c r="Z140" i="57"/>
  <c r="Z144" i="57"/>
  <c r="F71" i="57"/>
  <c r="O75" i="57"/>
  <c r="Z136" i="57"/>
  <c r="Z139" i="57"/>
  <c r="Z138" i="57"/>
  <c r="O16" i="57"/>
  <c r="F23" i="57"/>
  <c r="F95" i="57"/>
  <c r="Z36" i="57"/>
  <c r="F132" i="57"/>
  <c r="Z108" i="57"/>
  <c r="Z60" i="57"/>
  <c r="Z72" i="57"/>
  <c r="F138" i="57"/>
  <c r="F53" i="57"/>
  <c r="Z24" i="57"/>
  <c r="Z135" i="57"/>
  <c r="O20" i="57"/>
  <c r="AC106" i="57"/>
  <c r="N24" i="57"/>
  <c r="AC142" i="57"/>
  <c r="N108" i="57"/>
  <c r="N143" i="57"/>
  <c r="N140" i="57"/>
  <c r="N132" i="57"/>
  <c r="AE28" i="57"/>
  <c r="AE30" i="57"/>
  <c r="AE52" i="57"/>
  <c r="W47" i="57"/>
  <c r="N72" i="57"/>
  <c r="N84" i="57"/>
  <c r="N36" i="57"/>
  <c r="N96" i="57"/>
  <c r="AC144" i="57"/>
  <c r="AE40" i="57"/>
  <c r="N135" i="57"/>
  <c r="N138" i="57"/>
  <c r="AE33" i="57"/>
  <c r="N120" i="57"/>
  <c r="N144" i="57"/>
  <c r="N139" i="57"/>
  <c r="N136" i="57"/>
  <c r="AE29" i="57"/>
  <c r="H72" i="57"/>
  <c r="H67" i="57"/>
  <c r="J102" i="57"/>
  <c r="J56" i="57"/>
  <c r="J54" i="57"/>
  <c r="H127" i="57"/>
  <c r="AD135" i="57"/>
  <c r="J52" i="57"/>
  <c r="J51" i="57"/>
  <c r="J57" i="57"/>
  <c r="H65" i="57"/>
  <c r="H71" i="57"/>
  <c r="H66" i="57"/>
  <c r="AD123" i="57"/>
  <c r="H115" i="57"/>
  <c r="J90" i="57"/>
  <c r="J17" i="57"/>
  <c r="H103" i="57"/>
  <c r="J29" i="57"/>
  <c r="J126" i="57"/>
  <c r="H79" i="57"/>
  <c r="H42" i="57"/>
  <c r="J59" i="57"/>
  <c r="J53" i="57"/>
  <c r="H68" i="57"/>
  <c r="S21" i="57"/>
  <c r="S142" i="57"/>
  <c r="S107" i="57"/>
  <c r="S57" i="57"/>
  <c r="AD51" i="57"/>
  <c r="AD63" i="57"/>
  <c r="AD99" i="57"/>
  <c r="AD17" i="57"/>
  <c r="AD18" i="57"/>
  <c r="AD111" i="57"/>
  <c r="AD21" i="57"/>
  <c r="AD22" i="57"/>
  <c r="AC24" i="57"/>
  <c r="AC135" i="57"/>
  <c r="F51" i="57"/>
  <c r="AC48" i="57"/>
  <c r="F66" i="57"/>
  <c r="F17" i="57"/>
  <c r="AC108" i="57"/>
  <c r="AC36" i="57"/>
  <c r="AC136" i="57"/>
  <c r="AC138" i="57"/>
  <c r="AC141" i="57"/>
  <c r="F60" i="57"/>
  <c r="F54" i="57"/>
  <c r="AC60" i="57"/>
  <c r="AC96" i="57"/>
  <c r="AC139" i="57"/>
  <c r="AC137" i="57"/>
  <c r="F59" i="57"/>
  <c r="F56" i="57"/>
  <c r="S99" i="57"/>
  <c r="S106" i="57"/>
  <c r="S108" i="57"/>
  <c r="S118" i="57"/>
  <c r="S81" i="57"/>
  <c r="S103" i="57"/>
  <c r="S104" i="57"/>
  <c r="S102" i="57"/>
  <c r="S130" i="57"/>
  <c r="O39" i="57"/>
  <c r="O135" i="57"/>
  <c r="O87" i="57"/>
  <c r="O19" i="57"/>
  <c r="G142" i="57"/>
  <c r="W16" i="57"/>
  <c r="T20" i="57"/>
  <c r="T91" i="57"/>
  <c r="B132" i="57"/>
  <c r="AA124" i="57"/>
  <c r="B71" i="57"/>
  <c r="AC143" i="57"/>
  <c r="X55" i="57"/>
  <c r="B123" i="57"/>
  <c r="W40" i="57"/>
  <c r="W89" i="57"/>
  <c r="T44" i="57"/>
  <c r="W28" i="57"/>
  <c r="W65" i="57"/>
  <c r="T87" i="57"/>
  <c r="T92" i="57"/>
  <c r="T93" i="57"/>
  <c r="T32" i="57"/>
  <c r="X57" i="57"/>
  <c r="B126" i="57"/>
  <c r="B128" i="57"/>
  <c r="B107" i="57"/>
  <c r="B47" i="57"/>
  <c r="W46" i="57"/>
  <c r="W125" i="57"/>
  <c r="T141" i="57"/>
  <c r="W113" i="57"/>
  <c r="B83" i="57"/>
  <c r="T88" i="57"/>
  <c r="T90" i="57"/>
  <c r="T96" i="57"/>
  <c r="T56" i="57"/>
  <c r="X51" i="57"/>
  <c r="B124" i="57"/>
  <c r="T68" i="57"/>
  <c r="B59" i="57"/>
  <c r="B35" i="57"/>
  <c r="W42" i="57"/>
  <c r="B23" i="57"/>
  <c r="T89" i="57"/>
  <c r="B125" i="57"/>
  <c r="B127" i="57"/>
  <c r="B130" i="57"/>
  <c r="W101" i="57"/>
  <c r="W45" i="57"/>
  <c r="W39" i="57"/>
  <c r="G33" i="57"/>
  <c r="G130" i="57"/>
  <c r="G99" i="57"/>
  <c r="G104" i="57"/>
  <c r="G118" i="57"/>
  <c r="G100" i="57"/>
  <c r="G102" i="57"/>
  <c r="G108" i="57"/>
  <c r="G57" i="57"/>
  <c r="G107" i="57"/>
  <c r="G106" i="57"/>
  <c r="G81" i="57"/>
  <c r="G21" i="57"/>
  <c r="D87" i="57"/>
  <c r="X53" i="57"/>
  <c r="X56" i="57"/>
  <c r="X29" i="57"/>
  <c r="X41" i="57"/>
  <c r="X102" i="57"/>
  <c r="D39" i="57"/>
  <c r="X78" i="57"/>
  <c r="X60" i="57"/>
  <c r="X52" i="57"/>
  <c r="X90" i="57"/>
  <c r="X17" i="57"/>
  <c r="AC118" i="57"/>
  <c r="AA76" i="57"/>
  <c r="K53" i="57"/>
  <c r="K89" i="57"/>
  <c r="K46" i="57"/>
  <c r="K65" i="57"/>
  <c r="K40" i="57"/>
  <c r="K125" i="57"/>
  <c r="K45" i="57"/>
  <c r="K42" i="57"/>
  <c r="K16" i="57"/>
  <c r="K47" i="57"/>
  <c r="K44" i="57"/>
  <c r="K113" i="57"/>
  <c r="K28" i="57"/>
  <c r="K41" i="57"/>
  <c r="K39" i="57"/>
  <c r="AA33" i="57"/>
  <c r="D15" i="57"/>
  <c r="AC111" i="57"/>
  <c r="D21" i="57"/>
  <c r="AC70" i="57"/>
  <c r="AA15" i="57"/>
  <c r="AC117" i="57"/>
  <c r="D111" i="57"/>
  <c r="D19" i="57"/>
  <c r="AC114" i="57"/>
  <c r="AC119" i="57"/>
  <c r="AC120" i="57"/>
  <c r="AA100" i="57"/>
  <c r="AA32" i="57"/>
  <c r="AA31" i="57"/>
  <c r="AC94" i="57"/>
  <c r="D63" i="57"/>
  <c r="AA36" i="57"/>
  <c r="D18" i="57"/>
  <c r="D16" i="57"/>
  <c r="AA64" i="57"/>
  <c r="AA136" i="57"/>
  <c r="D123" i="57"/>
  <c r="AC22" i="57"/>
  <c r="AC34" i="57"/>
  <c r="AC115" i="57"/>
  <c r="AC131" i="57"/>
  <c r="D27" i="57"/>
  <c r="D75" i="57"/>
  <c r="AA27" i="57"/>
  <c r="D20" i="57"/>
  <c r="AA35" i="57"/>
  <c r="AA30" i="57"/>
  <c r="D23" i="57"/>
  <c r="D22" i="57"/>
  <c r="AA88" i="57"/>
  <c r="AC112" i="57"/>
  <c r="AC113" i="57"/>
  <c r="U83" i="61"/>
  <c r="P59" i="61"/>
  <c r="AC144" i="61"/>
  <c r="M15" i="61"/>
  <c r="E29" i="61"/>
  <c r="E52" i="61"/>
  <c r="Y36" i="61"/>
  <c r="Y27" i="61"/>
  <c r="AE99" i="61"/>
  <c r="Q55" i="61"/>
  <c r="N96" i="61"/>
  <c r="N80" i="61"/>
  <c r="T92" i="61"/>
  <c r="W27" i="61"/>
  <c r="F47" i="61"/>
  <c r="L16" i="61"/>
  <c r="AA128" i="61"/>
  <c r="E56" i="61"/>
  <c r="E138" i="61"/>
  <c r="F125" i="61"/>
  <c r="Q78" i="61"/>
  <c r="U87" i="61"/>
  <c r="N135" i="61"/>
  <c r="AF31" i="61"/>
  <c r="U89" i="61"/>
  <c r="Y35" i="61"/>
  <c r="N87" i="61"/>
  <c r="U123" i="61"/>
  <c r="Y88" i="61"/>
  <c r="P53" i="61"/>
  <c r="Q141" i="61"/>
  <c r="F42" i="61"/>
  <c r="AA125" i="61"/>
  <c r="L24" i="61"/>
  <c r="T84" i="61"/>
  <c r="Y19" i="61"/>
  <c r="AE115" i="61"/>
  <c r="AE111" i="61"/>
  <c r="E35" i="61"/>
  <c r="Q84" i="61"/>
  <c r="U92" i="61"/>
  <c r="Q128" i="61"/>
  <c r="T80" i="61"/>
  <c r="Q80" i="61"/>
  <c r="Q83" i="61"/>
  <c r="Q79" i="61"/>
  <c r="U125" i="61"/>
  <c r="Q140" i="61"/>
  <c r="Q139" i="61"/>
  <c r="T140" i="61"/>
  <c r="U80" i="61"/>
  <c r="Y15" i="61"/>
  <c r="I96" i="61"/>
  <c r="Y124" i="61"/>
  <c r="Y132" i="61"/>
  <c r="I60" i="61"/>
  <c r="D18" i="61"/>
  <c r="D91" i="61"/>
  <c r="AD125" i="61"/>
  <c r="Y32" i="61"/>
  <c r="D76" i="61"/>
  <c r="T77" i="61"/>
  <c r="F127" i="61"/>
  <c r="Y24" i="61"/>
  <c r="T89" i="61"/>
  <c r="D79" i="61"/>
  <c r="E124" i="61"/>
  <c r="AF27" i="61"/>
  <c r="E126" i="61"/>
  <c r="E132" i="61"/>
  <c r="P41" i="61"/>
  <c r="AA123" i="61"/>
  <c r="R27" i="61"/>
  <c r="Q56" i="61"/>
  <c r="N139" i="61"/>
  <c r="F48" i="61"/>
  <c r="N91" i="61"/>
  <c r="F132" i="61"/>
  <c r="AF36" i="61"/>
  <c r="D124" i="61"/>
  <c r="N141" i="61"/>
  <c r="J23" i="61"/>
  <c r="AC137" i="61"/>
  <c r="AE113" i="61"/>
  <c r="N92" i="61"/>
  <c r="L20" i="61"/>
  <c r="I87" i="61"/>
  <c r="U128" i="61"/>
  <c r="T137" i="61"/>
  <c r="D15" i="61"/>
  <c r="J83" i="61"/>
  <c r="U77" i="61"/>
  <c r="E144" i="61"/>
  <c r="AC139" i="61"/>
  <c r="AF32" i="61"/>
  <c r="G128" i="61"/>
  <c r="Y128" i="61"/>
  <c r="Y31" i="61"/>
  <c r="U75" i="61"/>
  <c r="M19" i="61"/>
  <c r="I92" i="61"/>
  <c r="O80" i="61"/>
  <c r="O92" i="61"/>
  <c r="E123" i="61"/>
  <c r="X66" i="61"/>
  <c r="X68" i="61"/>
  <c r="X63" i="61"/>
  <c r="B88" i="61"/>
  <c r="B96" i="61"/>
  <c r="B90" i="61"/>
  <c r="B95" i="61"/>
  <c r="P16" i="61"/>
  <c r="P23" i="61"/>
  <c r="T20" i="61"/>
  <c r="T19" i="61"/>
  <c r="T16" i="61"/>
  <c r="T24" i="61"/>
  <c r="S68" i="61"/>
  <c r="S67" i="61"/>
  <c r="S63" i="61"/>
  <c r="M76" i="61"/>
  <c r="M75" i="61"/>
  <c r="T75" i="61"/>
  <c r="AA16" i="61"/>
  <c r="AA19" i="61"/>
  <c r="AA23" i="61"/>
  <c r="V96" i="61"/>
  <c r="AA75" i="61"/>
  <c r="AA83" i="61"/>
  <c r="AA77" i="61"/>
  <c r="T87" i="61"/>
  <c r="K51" i="61"/>
  <c r="S79" i="61"/>
  <c r="I24" i="61"/>
  <c r="I17" i="61"/>
  <c r="I20" i="61"/>
  <c r="I19" i="61"/>
  <c r="AA47" i="61"/>
  <c r="AA43" i="61"/>
  <c r="AA39" i="61"/>
  <c r="Y76" i="61"/>
  <c r="Y84" i="61"/>
  <c r="Y80" i="61"/>
  <c r="Y75" i="61"/>
  <c r="Y83" i="61"/>
  <c r="I51" i="61"/>
  <c r="T135" i="61"/>
  <c r="L48" i="61"/>
  <c r="L47" i="61"/>
  <c r="L39" i="61"/>
  <c r="L44" i="61"/>
  <c r="N67" i="61"/>
  <c r="N63" i="61"/>
  <c r="N68" i="61"/>
  <c r="N72" i="61"/>
  <c r="AE46" i="61"/>
  <c r="AE39" i="61"/>
  <c r="AE42" i="61"/>
  <c r="AE45" i="61"/>
  <c r="Y92" i="61"/>
  <c r="C23" i="61"/>
  <c r="C20" i="61"/>
  <c r="C19" i="61"/>
  <c r="AC127" i="61"/>
  <c r="AC132" i="61"/>
  <c r="AC125" i="61"/>
  <c r="G75" i="61"/>
  <c r="G83" i="61"/>
  <c r="P47" i="61"/>
  <c r="I80" i="61"/>
  <c r="I75" i="61"/>
  <c r="I84" i="61"/>
  <c r="I78" i="61"/>
  <c r="Z24" i="61"/>
  <c r="Z23" i="61"/>
  <c r="AC71" i="61"/>
  <c r="AC72" i="61"/>
  <c r="AC65" i="61"/>
  <c r="AF24" i="61"/>
  <c r="AF20" i="61"/>
  <c r="AF19" i="61"/>
  <c r="AF15" i="61"/>
  <c r="E32" i="61"/>
  <c r="H96" i="61"/>
  <c r="H92" i="61"/>
  <c r="S92" i="61"/>
  <c r="S87" i="61"/>
  <c r="S91" i="61"/>
  <c r="AF136" i="61"/>
  <c r="AF135" i="61"/>
  <c r="AF140" i="61"/>
  <c r="AF141" i="61"/>
  <c r="H141" i="61"/>
  <c r="H140" i="61"/>
  <c r="B138" i="61"/>
  <c r="B136" i="61"/>
  <c r="B144" i="61"/>
  <c r="B141" i="61"/>
  <c r="B56" i="61"/>
  <c r="AD16" i="61"/>
  <c r="AD24" i="61"/>
  <c r="AD23" i="61"/>
  <c r="AD17" i="61"/>
  <c r="Q72" i="61"/>
  <c r="Q67" i="61"/>
  <c r="Q68" i="61"/>
  <c r="Q66" i="61"/>
  <c r="Q71" i="61"/>
  <c r="AC48" i="61"/>
  <c r="AC47" i="61"/>
  <c r="AC39" i="61"/>
  <c r="AC42" i="61"/>
  <c r="AD51" i="61"/>
  <c r="M31" i="61"/>
  <c r="M27" i="61"/>
  <c r="AE16" i="61"/>
  <c r="AE21" i="61"/>
  <c r="AE22" i="61"/>
  <c r="AE18" i="61"/>
  <c r="C129" i="61"/>
  <c r="C128" i="61"/>
  <c r="F137" i="61"/>
  <c r="F144" i="61"/>
  <c r="F139" i="61"/>
  <c r="E23" i="61"/>
  <c r="E20" i="61"/>
  <c r="E24" i="61"/>
  <c r="E17" i="61"/>
  <c r="E15" i="61"/>
  <c r="E135" i="61"/>
  <c r="X17" i="61"/>
  <c r="X18" i="61"/>
  <c r="X15" i="61"/>
  <c r="L96" i="61"/>
  <c r="L95" i="61"/>
  <c r="L89" i="61"/>
  <c r="L87" i="61"/>
  <c r="W19" i="61"/>
  <c r="W23" i="61"/>
  <c r="W15" i="61"/>
  <c r="R23" i="61"/>
  <c r="R15" i="61"/>
  <c r="W75" i="61"/>
  <c r="Q54" i="61"/>
  <c r="Z135" i="61"/>
  <c r="S20" i="61"/>
  <c r="L137" i="61"/>
  <c r="L144" i="61"/>
  <c r="L135" i="61"/>
  <c r="L141" i="61"/>
  <c r="B132" i="61"/>
  <c r="L129" i="61"/>
  <c r="F71" i="61"/>
  <c r="F72" i="61"/>
  <c r="F65" i="61"/>
  <c r="Q96" i="61"/>
  <c r="Q92" i="61"/>
  <c r="Q91" i="61"/>
  <c r="Q95" i="61"/>
  <c r="Q90" i="61"/>
  <c r="N75" i="61"/>
  <c r="D27" i="61"/>
  <c r="D32" i="61"/>
  <c r="D30" i="61"/>
  <c r="D31" i="61"/>
  <c r="D35" i="61"/>
  <c r="T48" i="61"/>
  <c r="T43" i="61"/>
  <c r="T39" i="61"/>
  <c r="T44" i="61"/>
  <c r="J128" i="61"/>
  <c r="J123" i="61"/>
  <c r="AG129" i="61"/>
  <c r="AG132" i="61"/>
  <c r="AG144" i="61"/>
  <c r="AG95" i="61"/>
  <c r="AF76" i="61"/>
  <c r="AF75" i="61"/>
  <c r="AF84" i="61"/>
  <c r="I140" i="61"/>
  <c r="I135" i="61"/>
  <c r="I141" i="61"/>
  <c r="I138" i="61"/>
  <c r="Y135" i="61"/>
  <c r="Y144" i="61"/>
  <c r="Y141" i="61"/>
  <c r="Y140" i="61"/>
  <c r="Y136" i="61"/>
  <c r="U39" i="61"/>
  <c r="U44" i="61"/>
  <c r="U43" i="61"/>
  <c r="U47" i="61"/>
  <c r="P123" i="61"/>
  <c r="P125" i="61"/>
  <c r="E51" i="61"/>
  <c r="E88" i="61"/>
  <c r="E96" i="61"/>
  <c r="E90" i="61"/>
  <c r="E95" i="61"/>
  <c r="E87" i="61"/>
  <c r="E141" i="61"/>
  <c r="E129" i="61"/>
  <c r="AD135" i="61"/>
  <c r="AD138" i="61"/>
  <c r="AD137" i="61"/>
  <c r="AD144" i="61"/>
  <c r="C95" i="61"/>
  <c r="C92" i="61"/>
  <c r="C87" i="61"/>
  <c r="K23" i="61"/>
  <c r="K17" i="61"/>
  <c r="X54" i="61"/>
  <c r="AD132" i="61"/>
  <c r="H80" i="61"/>
  <c r="H84" i="61"/>
  <c r="AE69" i="61"/>
  <c r="AE63" i="61"/>
  <c r="AE65" i="61"/>
  <c r="AE70" i="61"/>
  <c r="S80" i="61"/>
  <c r="I55" i="61"/>
  <c r="V141" i="61"/>
  <c r="S18" i="61"/>
  <c r="C83" i="61"/>
  <c r="C80" i="61"/>
  <c r="C75" i="61"/>
  <c r="AD47" i="61"/>
  <c r="AD41" i="61"/>
  <c r="AD39" i="61"/>
  <c r="AD48" i="61"/>
  <c r="U20" i="61"/>
  <c r="U23" i="61"/>
  <c r="U16" i="61"/>
  <c r="U19" i="61"/>
  <c r="N18" i="61"/>
  <c r="N19" i="61"/>
  <c r="N20" i="61"/>
  <c r="N24" i="61"/>
  <c r="B129" i="61"/>
  <c r="K123" i="61"/>
  <c r="AC16" i="61"/>
  <c r="R123" i="61"/>
  <c r="B32" i="61"/>
  <c r="B36" i="61"/>
  <c r="AD60" i="61"/>
  <c r="D68" i="61"/>
  <c r="D64" i="61"/>
  <c r="D63" i="61"/>
  <c r="D67" i="61"/>
  <c r="D71" i="61"/>
  <c r="AF80" i="61"/>
  <c r="AF92" i="61"/>
  <c r="AF88" i="61"/>
  <c r="AF87" i="61"/>
  <c r="AF96" i="61"/>
  <c r="C123" i="61"/>
  <c r="AT73" i="22" l="1"/>
  <c r="I139" i="57"/>
  <c r="AT75" i="22"/>
  <c r="AH17" i="57"/>
  <c r="P91" i="22"/>
  <c r="AB103" i="57"/>
  <c r="AB118" i="57"/>
  <c r="AB69" i="57"/>
  <c r="AB107" i="57"/>
  <c r="AB106" i="57"/>
  <c r="AB57" i="57"/>
  <c r="AB104" i="57"/>
  <c r="AT85" i="14"/>
  <c r="AT78" i="22"/>
  <c r="AC7" i="57"/>
  <c r="AC79" i="57" s="1"/>
  <c r="AT80" i="14"/>
  <c r="AT74" i="22"/>
  <c r="AA122" i="14"/>
  <c r="AT78" i="14"/>
  <c r="AT81" i="22"/>
  <c r="AT77" i="22"/>
  <c r="AB4" i="57"/>
  <c r="AB45" i="57" s="1"/>
  <c r="AT70" i="14"/>
  <c r="AT72" i="22"/>
  <c r="AT86" i="14"/>
  <c r="AT77" i="14"/>
  <c r="AT86" i="22"/>
  <c r="I72" i="57"/>
  <c r="AT80" i="22"/>
  <c r="AT83" i="22"/>
  <c r="I135" i="57"/>
  <c r="AT85" i="22"/>
  <c r="AT69" i="22"/>
  <c r="AT70" i="22"/>
  <c r="AT84" i="22"/>
  <c r="AT82" i="22"/>
  <c r="AB112" i="22"/>
  <c r="AT68" i="22"/>
  <c r="AT71" i="22"/>
  <c r="I96" i="57"/>
  <c r="I60" i="57"/>
  <c r="I120" i="57"/>
  <c r="I136" i="57"/>
  <c r="I24" i="57"/>
  <c r="I143" i="57"/>
  <c r="I138" i="57"/>
  <c r="I84" i="57"/>
  <c r="I137" i="57"/>
  <c r="I36" i="57"/>
  <c r="I141" i="57"/>
  <c r="I108" i="57"/>
  <c r="I48" i="57"/>
  <c r="I142" i="57"/>
  <c r="I132" i="57"/>
  <c r="AH117" i="22"/>
  <c r="AH22" i="57"/>
  <c r="AH111" i="57"/>
  <c r="AH116" i="22"/>
  <c r="AH23" i="61"/>
  <c r="AG35" i="61"/>
  <c r="AG88" i="57"/>
  <c r="AH36" i="57"/>
  <c r="AH70" i="57"/>
  <c r="AG36" i="61"/>
  <c r="AH82" i="57"/>
  <c r="AH46" i="57"/>
  <c r="AG124" i="61"/>
  <c r="AG88" i="61"/>
  <c r="AH113" i="57"/>
  <c r="AH115" i="57"/>
  <c r="AH53" i="57"/>
  <c r="AI27" i="57"/>
  <c r="AI76" i="57"/>
  <c r="AH66" i="57"/>
  <c r="AI31" i="57"/>
  <c r="AI20" i="57"/>
  <c r="AI92" i="57"/>
  <c r="AI22" i="57"/>
  <c r="AI16" i="57"/>
  <c r="AI67" i="57"/>
  <c r="AI39" i="57"/>
  <c r="AI77" i="57"/>
  <c r="AH123" i="61"/>
  <c r="AH143" i="57"/>
  <c r="AH120" i="57"/>
  <c r="AH95" i="61"/>
  <c r="AH59" i="61"/>
  <c r="AH94" i="57"/>
  <c r="AH44" i="57"/>
  <c r="AH68" i="57"/>
  <c r="AG23" i="61"/>
  <c r="AG20" i="61"/>
  <c r="AG87" i="61"/>
  <c r="AH20" i="57"/>
  <c r="AH96" i="57"/>
  <c r="AG123" i="61"/>
  <c r="AH92" i="57"/>
  <c r="AH89" i="57"/>
  <c r="AG135" i="61"/>
  <c r="AH87" i="57"/>
  <c r="AH141" i="57"/>
  <c r="AH117" i="57"/>
  <c r="AH80" i="57"/>
  <c r="AH90" i="57"/>
  <c r="AG83" i="61"/>
  <c r="AH41" i="57"/>
  <c r="AH138" i="57"/>
  <c r="AH114" i="57"/>
  <c r="AG80" i="61"/>
  <c r="AH87" i="61"/>
  <c r="AG19" i="61"/>
  <c r="AG100" i="57"/>
  <c r="AG124" i="57"/>
  <c r="AI55" i="57"/>
  <c r="AI43" i="57"/>
  <c r="AI75" i="57"/>
  <c r="AI63" i="57"/>
  <c r="AI78" i="57"/>
  <c r="AI19" i="57"/>
  <c r="AI21" i="57"/>
  <c r="AG31" i="57"/>
  <c r="AG32" i="57"/>
  <c r="AI111" i="57"/>
  <c r="AG40" i="57"/>
  <c r="AG76" i="57"/>
  <c r="AG140" i="61"/>
  <c r="AG106" i="22"/>
  <c r="AG128" i="61"/>
  <c r="AH55" i="57"/>
  <c r="AH56" i="57"/>
  <c r="AH58" i="57"/>
  <c r="AG136" i="57"/>
  <c r="AG29" i="57"/>
  <c r="AG52" i="57"/>
  <c r="AG92" i="61"/>
  <c r="AH20" i="61"/>
  <c r="AI80" i="57"/>
  <c r="AH78" i="57"/>
  <c r="AH54" i="57"/>
  <c r="AH60" i="57"/>
  <c r="AG36" i="57"/>
  <c r="AI15" i="57"/>
  <c r="AH129" i="61"/>
  <c r="AG31" i="61"/>
  <c r="AI87" i="57"/>
  <c r="AG75" i="61"/>
  <c r="AI51" i="57"/>
  <c r="AG33" i="57"/>
  <c r="AI18" i="57"/>
  <c r="AG112" i="57"/>
  <c r="AI17" i="57"/>
  <c r="AG35" i="57"/>
  <c r="AG34" i="57"/>
  <c r="AI82" i="57"/>
  <c r="AH96" i="61"/>
  <c r="AH120" i="22"/>
  <c r="AG87" i="57"/>
  <c r="AH56" i="61"/>
  <c r="AH138" i="61"/>
  <c r="AH30" i="57"/>
  <c r="AH52" i="57"/>
  <c r="AG135" i="57"/>
  <c r="AH64" i="57"/>
  <c r="AH24" i="61"/>
  <c r="AG15" i="57"/>
  <c r="AH76" i="57"/>
  <c r="AH90" i="61"/>
  <c r="AH135" i="61"/>
  <c r="AG99" i="57"/>
  <c r="AG23" i="57"/>
  <c r="AG16" i="57"/>
  <c r="AG19" i="57"/>
  <c r="AG20" i="57"/>
  <c r="AG39" i="57"/>
  <c r="AG94" i="22"/>
  <c r="AH66" i="61"/>
  <c r="AH136" i="57"/>
  <c r="AH32" i="57"/>
  <c r="AH88" i="57"/>
  <c r="AH31" i="57"/>
  <c r="AH27" i="57"/>
  <c r="AH34" i="57"/>
  <c r="AH141" i="61"/>
  <c r="AH51" i="61"/>
  <c r="AG22" i="57"/>
  <c r="AG111" i="57"/>
  <c r="AG75" i="57"/>
  <c r="AH132" i="61"/>
  <c r="AH144" i="61"/>
  <c r="AH126" i="61"/>
  <c r="AH29" i="57"/>
  <c r="AG51" i="57"/>
  <c r="AG17" i="57"/>
  <c r="AH112" i="57"/>
  <c r="AH40" i="57"/>
  <c r="AH15" i="57"/>
  <c r="AG24" i="57"/>
  <c r="AH17" i="61"/>
  <c r="AG123" i="57"/>
  <c r="AG27" i="57"/>
  <c r="AH60" i="61"/>
  <c r="AH136" i="61"/>
  <c r="AI79" i="57"/>
  <c r="AI116" i="57"/>
  <c r="AG116" i="22"/>
  <c r="AH93" i="22"/>
  <c r="AG109" i="22"/>
  <c r="AI81" i="57"/>
  <c r="AH118" i="22"/>
  <c r="AG96" i="22"/>
  <c r="AH113" i="22"/>
  <c r="AH131" i="14"/>
  <c r="AG126" i="14"/>
  <c r="AH126" i="14"/>
  <c r="AH121" i="14"/>
  <c r="AH125" i="14"/>
  <c r="AF130" i="14"/>
  <c r="AG130" i="14"/>
  <c r="AH128" i="22"/>
  <c r="AG125" i="14"/>
  <c r="AC118" i="14"/>
  <c r="AG118" i="14"/>
  <c r="AG131" i="14"/>
  <c r="AG114" i="22"/>
  <c r="AH114" i="22"/>
  <c r="AG115" i="22"/>
  <c r="AH115" i="22"/>
  <c r="AG122" i="22"/>
  <c r="AH122" i="22"/>
  <c r="AG121" i="22"/>
  <c r="AH121" i="22"/>
  <c r="AH123" i="22"/>
  <c r="AH126" i="22"/>
  <c r="AH130" i="22"/>
  <c r="AG112" i="22"/>
  <c r="AH112" i="22"/>
  <c r="AH131" i="22"/>
  <c r="AH125" i="22"/>
  <c r="AG113" i="22"/>
  <c r="AF127" i="22"/>
  <c r="AG127" i="22"/>
  <c r="AG100" i="22"/>
  <c r="AG131" i="22"/>
  <c r="AH94" i="22"/>
  <c r="AD117" i="22"/>
  <c r="AG117" i="22"/>
  <c r="AE120" i="22"/>
  <c r="AG120" i="22"/>
  <c r="AF128" i="22"/>
  <c r="AG128" i="22"/>
  <c r="AF119" i="22"/>
  <c r="AG119" i="22"/>
  <c r="AG130" i="22"/>
  <c r="AG118" i="22"/>
  <c r="AH106" i="22"/>
  <c r="AG126" i="22"/>
  <c r="AG123" i="22"/>
  <c r="AG92" i="22"/>
  <c r="AH92" i="22"/>
  <c r="AH109" i="22"/>
  <c r="AH101" i="22"/>
  <c r="AH104" i="22"/>
  <c r="AH105" i="22"/>
  <c r="AH108" i="22"/>
  <c r="AH103" i="22"/>
  <c r="AH96" i="22"/>
  <c r="AH91" i="22"/>
  <c r="AH90" i="22"/>
  <c r="AH98" i="22"/>
  <c r="AH95" i="22"/>
  <c r="AH99" i="22"/>
  <c r="AG91" i="22"/>
  <c r="AG108" i="22"/>
  <c r="AG93" i="22"/>
  <c r="AG104" i="22"/>
  <c r="AG101" i="22"/>
  <c r="AH98" i="14"/>
  <c r="AH109" i="14"/>
  <c r="AG97" i="22"/>
  <c r="AG90" i="22"/>
  <c r="AG105" i="22"/>
  <c r="AH96" i="14"/>
  <c r="AD98" i="22"/>
  <c r="AG98" i="22"/>
  <c r="AG95" i="22"/>
  <c r="AG101" i="14"/>
  <c r="AH101" i="14"/>
  <c r="AH103" i="14"/>
  <c r="AG108" i="14"/>
  <c r="AH108" i="14"/>
  <c r="AH10" i="61"/>
  <c r="AH119" i="61" s="1"/>
  <c r="AH105" i="14"/>
  <c r="AH94" i="14"/>
  <c r="AG104" i="14"/>
  <c r="AH9" i="61"/>
  <c r="AH21" i="61" s="1"/>
  <c r="AH104" i="14"/>
  <c r="AH7" i="61"/>
  <c r="AH128" i="61" s="1"/>
  <c r="AH99" i="14"/>
  <c r="AG32" i="61"/>
  <c r="AG27" i="61"/>
  <c r="AG15" i="61"/>
  <c r="AG94" i="14"/>
  <c r="AG76" i="61"/>
  <c r="AG98" i="14"/>
  <c r="AG109" i="14"/>
  <c r="AG10" i="61"/>
  <c r="AG120" i="61" s="1"/>
  <c r="AG105" i="14"/>
  <c r="AG96" i="14"/>
  <c r="AG103" i="14"/>
  <c r="AG99" i="14"/>
  <c r="X107" i="22"/>
  <c r="AK115" i="57"/>
  <c r="AK116" i="57"/>
  <c r="AK120" i="57"/>
  <c r="O17" i="57"/>
  <c r="C58" i="61"/>
  <c r="E112" i="22"/>
  <c r="P113" i="22"/>
  <c r="O138" i="57"/>
  <c r="O55" i="57"/>
  <c r="O78" i="57"/>
  <c r="O60" i="57"/>
  <c r="O53" i="57"/>
  <c r="O90" i="57"/>
  <c r="O56" i="57"/>
  <c r="O51" i="57"/>
  <c r="O59" i="57"/>
  <c r="AK94" i="57"/>
  <c r="AK111" i="57"/>
  <c r="AK58" i="57"/>
  <c r="C140" i="57"/>
  <c r="C141" i="57"/>
  <c r="C96" i="57"/>
  <c r="E99" i="61"/>
  <c r="K80" i="61"/>
  <c r="E33" i="61"/>
  <c r="AK119" i="57"/>
  <c r="C24" i="61"/>
  <c r="E142" i="61"/>
  <c r="E21" i="61"/>
  <c r="E105" i="61"/>
  <c r="E130" i="61"/>
  <c r="C36" i="57"/>
  <c r="C48" i="57"/>
  <c r="C142" i="57"/>
  <c r="C132" i="57"/>
  <c r="C24" i="57"/>
  <c r="C108" i="57"/>
  <c r="C135" i="57"/>
  <c r="C136" i="57"/>
  <c r="AD113" i="61"/>
  <c r="C84" i="57"/>
  <c r="C144" i="57"/>
  <c r="C60" i="57"/>
  <c r="C137" i="57"/>
  <c r="AK131" i="57"/>
  <c r="AK70" i="57"/>
  <c r="AK34" i="57"/>
  <c r="AK118" i="57"/>
  <c r="AK113" i="57"/>
  <c r="AK143" i="57"/>
  <c r="AK117" i="57"/>
  <c r="AK22" i="57"/>
  <c r="AK112" i="57"/>
  <c r="AK114" i="57"/>
  <c r="AK106" i="57"/>
  <c r="AK46" i="57"/>
  <c r="AD94" i="22"/>
  <c r="R122" i="22"/>
  <c r="AD143" i="61"/>
  <c r="R94" i="22"/>
  <c r="E22" i="61"/>
  <c r="L42" i="61"/>
  <c r="L143" i="57"/>
  <c r="R119" i="61"/>
  <c r="C119" i="61"/>
  <c r="X123" i="61"/>
  <c r="AA107" i="14"/>
  <c r="AE118" i="57"/>
  <c r="M34" i="61"/>
  <c r="B84" i="61"/>
  <c r="AE131" i="57"/>
  <c r="AE94" i="57"/>
  <c r="T78" i="61"/>
  <c r="AE111" i="57"/>
  <c r="Y17" i="61"/>
  <c r="Y60" i="61"/>
  <c r="AD58" i="61"/>
  <c r="AE106" i="57"/>
  <c r="U87" i="57"/>
  <c r="AE114" i="57"/>
  <c r="I109" i="14"/>
  <c r="V125" i="22"/>
  <c r="L109" i="14"/>
  <c r="F115" i="61"/>
  <c r="AD46" i="61"/>
  <c r="AD22" i="61"/>
  <c r="M112" i="61"/>
  <c r="AE112" i="57"/>
  <c r="AE70" i="57"/>
  <c r="AE117" i="57"/>
  <c r="AL34" i="61"/>
  <c r="F70" i="61"/>
  <c r="B80" i="61"/>
  <c r="AD111" i="61"/>
  <c r="AD119" i="61"/>
  <c r="T51" i="61"/>
  <c r="M82" i="61"/>
  <c r="AE34" i="57"/>
  <c r="AE46" i="57"/>
  <c r="AE119" i="57"/>
  <c r="U96" i="57"/>
  <c r="AL117" i="61"/>
  <c r="AL22" i="61"/>
  <c r="M22" i="61"/>
  <c r="AC107" i="14"/>
  <c r="M115" i="61"/>
  <c r="AA104" i="22"/>
  <c r="AD114" i="61"/>
  <c r="M116" i="61"/>
  <c r="AE58" i="57"/>
  <c r="AB113" i="57"/>
  <c r="AD120" i="61"/>
  <c r="AA17" i="61"/>
  <c r="B92" i="61"/>
  <c r="AE115" i="57"/>
  <c r="AE113" i="57"/>
  <c r="U141" i="57"/>
  <c r="U88" i="57"/>
  <c r="Y56" i="61"/>
  <c r="Y114" i="14"/>
  <c r="AB92" i="22"/>
  <c r="E93" i="61"/>
  <c r="E107" i="61"/>
  <c r="E100" i="61"/>
  <c r="L141" i="57"/>
  <c r="B15" i="61"/>
  <c r="B23" i="61"/>
  <c r="B143" i="57"/>
  <c r="B82" i="57"/>
  <c r="F126" i="22"/>
  <c r="E120" i="61"/>
  <c r="C111" i="61"/>
  <c r="R131" i="61"/>
  <c r="C82" i="61"/>
  <c r="R112" i="61"/>
  <c r="C112" i="61"/>
  <c r="W55" i="61"/>
  <c r="C116" i="61"/>
  <c r="C131" i="61"/>
  <c r="R111" i="61"/>
  <c r="R22" i="61"/>
  <c r="W52" i="61"/>
  <c r="AE98" i="22"/>
  <c r="R58" i="61"/>
  <c r="W58" i="61"/>
  <c r="C94" i="61"/>
  <c r="E91" i="61"/>
  <c r="W17" i="61"/>
  <c r="C117" i="61"/>
  <c r="W29" i="61"/>
  <c r="W78" i="61"/>
  <c r="K117" i="61"/>
  <c r="O122" i="14"/>
  <c r="AA112" i="22"/>
  <c r="D119" i="14"/>
  <c r="P92" i="14"/>
  <c r="Q104" i="22"/>
  <c r="X120" i="22"/>
  <c r="E57" i="61"/>
  <c r="E108" i="61"/>
  <c r="M92" i="61"/>
  <c r="M88" i="61"/>
  <c r="AK144" i="61"/>
  <c r="Z108" i="22"/>
  <c r="F92" i="22"/>
  <c r="D92" i="22"/>
  <c r="AE116" i="22"/>
  <c r="I118" i="22"/>
  <c r="X114" i="22"/>
  <c r="K109" i="14"/>
  <c r="X63" i="57"/>
  <c r="K131" i="61"/>
  <c r="AJ136" i="61"/>
  <c r="L88" i="57"/>
  <c r="AK84" i="61"/>
  <c r="AB108" i="22"/>
  <c r="U117" i="61"/>
  <c r="R120" i="22"/>
  <c r="AC104" i="22"/>
  <c r="R100" i="22"/>
  <c r="E106" i="61"/>
  <c r="E143" i="61"/>
  <c r="E112" i="61"/>
  <c r="B94" i="22"/>
  <c r="E111" i="61"/>
  <c r="E34" i="61"/>
  <c r="E117" i="61"/>
  <c r="E131" i="61"/>
  <c r="Z130" i="22"/>
  <c r="C105" i="22"/>
  <c r="B75" i="61"/>
  <c r="E118" i="61"/>
  <c r="E94" i="61"/>
  <c r="E58" i="61"/>
  <c r="E119" i="61"/>
  <c r="B24" i="61"/>
  <c r="S71" i="61"/>
  <c r="K63" i="61"/>
  <c r="B17" i="61"/>
  <c r="B51" i="61"/>
  <c r="AJ36" i="61"/>
  <c r="B123" i="61"/>
  <c r="AK135" i="61"/>
  <c r="V24" i="57"/>
  <c r="M87" i="61"/>
  <c r="V18" i="57"/>
  <c r="X18" i="57"/>
  <c r="Y117" i="61"/>
  <c r="B116" i="57"/>
  <c r="L119" i="57"/>
  <c r="AJ24" i="61"/>
  <c r="X65" i="57"/>
  <c r="L95" i="57"/>
  <c r="L80" i="57"/>
  <c r="AK132" i="61"/>
  <c r="O92" i="14"/>
  <c r="F119" i="14"/>
  <c r="AK138" i="61"/>
  <c r="S4" i="61"/>
  <c r="S16" i="61" s="1"/>
  <c r="V120" i="22"/>
  <c r="R92" i="14"/>
  <c r="S92" i="14"/>
  <c r="AJ144" i="61"/>
  <c r="E92" i="22"/>
  <c r="L108" i="14"/>
  <c r="T113" i="14"/>
  <c r="R104" i="22"/>
  <c r="C92" i="22"/>
  <c r="AJ132" i="61"/>
  <c r="AB96" i="22"/>
  <c r="D105" i="22"/>
  <c r="U46" i="61"/>
  <c r="U82" i="61"/>
  <c r="K18" i="61"/>
  <c r="M80" i="61"/>
  <c r="L96" i="57"/>
  <c r="L20" i="57"/>
  <c r="AK96" i="61"/>
  <c r="AJ135" i="61"/>
  <c r="Y22" i="61"/>
  <c r="L22" i="57"/>
  <c r="M20" i="61"/>
  <c r="V87" i="57"/>
  <c r="L113" i="57"/>
  <c r="D135" i="61"/>
  <c r="AK24" i="61"/>
  <c r="L32" i="57"/>
  <c r="L129" i="57"/>
  <c r="L68" i="57"/>
  <c r="L92" i="57"/>
  <c r="L91" i="57"/>
  <c r="L89" i="57"/>
  <c r="AK140" i="61"/>
  <c r="K127" i="61"/>
  <c r="Q113" i="14"/>
  <c r="H119" i="14"/>
  <c r="S120" i="22"/>
  <c r="Z122" i="14"/>
  <c r="Y106" i="14"/>
  <c r="X102" i="14"/>
  <c r="T104" i="22"/>
  <c r="AN87" i="14"/>
  <c r="AR87" i="14" s="1"/>
  <c r="G114" i="22"/>
  <c r="B18" i="61"/>
  <c r="U113" i="61"/>
  <c r="D136" i="61"/>
  <c r="U111" i="61"/>
  <c r="U22" i="61"/>
  <c r="E69" i="61"/>
  <c r="B20" i="61"/>
  <c r="S95" i="61"/>
  <c r="B87" i="61"/>
  <c r="U116" i="61"/>
  <c r="X54" i="57"/>
  <c r="B27" i="61"/>
  <c r="L87" i="57"/>
  <c r="AK141" i="61"/>
  <c r="B34" i="57"/>
  <c r="D84" i="61"/>
  <c r="W112" i="14"/>
  <c r="Q92" i="14"/>
  <c r="AD122" i="14"/>
  <c r="B112" i="14"/>
  <c r="Z120" i="22"/>
  <c r="AA106" i="14"/>
  <c r="AA102" i="14"/>
  <c r="V104" i="22"/>
  <c r="Y130" i="22"/>
  <c r="B120" i="22"/>
  <c r="Z92" i="22"/>
  <c r="I130" i="22"/>
  <c r="O104" i="14"/>
  <c r="AD92" i="22"/>
  <c r="P70" i="61"/>
  <c r="AD100" i="14"/>
  <c r="T9" i="61"/>
  <c r="T102" i="61" s="1"/>
  <c r="J100" i="22"/>
  <c r="C102" i="22"/>
  <c r="D118" i="22"/>
  <c r="P114" i="61"/>
  <c r="P131" i="61"/>
  <c r="P22" i="61"/>
  <c r="S116" i="22"/>
  <c r="P58" i="61"/>
  <c r="P119" i="61"/>
  <c r="E118" i="22"/>
  <c r="I36" i="61"/>
  <c r="L91" i="61"/>
  <c r="P111" i="61"/>
  <c r="P46" i="61"/>
  <c r="L65" i="61"/>
  <c r="B66" i="61"/>
  <c r="C132" i="61"/>
  <c r="E54" i="61"/>
  <c r="E70" i="61"/>
  <c r="L72" i="61"/>
  <c r="B72" i="61"/>
  <c r="AF92" i="22"/>
  <c r="AE92" i="22"/>
  <c r="X90" i="14"/>
  <c r="AC92" i="22"/>
  <c r="M124" i="22"/>
  <c r="C141" i="61"/>
  <c r="M95" i="22"/>
  <c r="Z131" i="22"/>
  <c r="AF114" i="22"/>
  <c r="P99" i="22"/>
  <c r="B103" i="22"/>
  <c r="Y109" i="14"/>
  <c r="D112" i="22"/>
  <c r="AE71" i="61"/>
  <c r="G132" i="61"/>
  <c r="P109" i="22"/>
  <c r="AE105" i="22"/>
  <c r="AC98" i="22"/>
  <c r="Q126" i="22"/>
  <c r="M125" i="22"/>
  <c r="F101" i="14"/>
  <c r="W109" i="14"/>
  <c r="H78" i="61"/>
  <c r="C56" i="61"/>
  <c r="AA52" i="57"/>
  <c r="B39" i="61"/>
  <c r="B89" i="61"/>
  <c r="B125" i="61"/>
  <c r="AF98" i="22"/>
  <c r="B40" i="61"/>
  <c r="I105" i="14"/>
  <c r="C112" i="22"/>
  <c r="Y100" i="22"/>
  <c r="B104" i="22"/>
  <c r="Q100" i="22"/>
  <c r="J95" i="22"/>
  <c r="X116" i="22"/>
  <c r="AE122" i="22"/>
  <c r="M126" i="22"/>
  <c r="AN26" i="14"/>
  <c r="AR26" i="14" s="1"/>
  <c r="AC114" i="22"/>
  <c r="U92" i="57"/>
  <c r="B78" i="61"/>
  <c r="AL89" i="61"/>
  <c r="Q123" i="14"/>
  <c r="U94" i="14"/>
  <c r="P120" i="22"/>
  <c r="AF97" i="22"/>
  <c r="Y53" i="61"/>
  <c r="AB65" i="57"/>
  <c r="R102" i="14"/>
  <c r="Y116" i="22"/>
  <c r="V120" i="14"/>
  <c r="AA130" i="22"/>
  <c r="Q118" i="22"/>
  <c r="T60" i="61"/>
  <c r="F113" i="61"/>
  <c r="J122" i="22"/>
  <c r="B119" i="22"/>
  <c r="Y138" i="61"/>
  <c r="F143" i="61"/>
  <c r="X127" i="61"/>
  <c r="Y78" i="61"/>
  <c r="Y41" i="61"/>
  <c r="Y52" i="61"/>
  <c r="AA53" i="61"/>
  <c r="T55" i="61"/>
  <c r="AA55" i="61"/>
  <c r="U20" i="57"/>
  <c r="U117" i="57"/>
  <c r="U94" i="57"/>
  <c r="B76" i="61"/>
  <c r="AL88" i="61"/>
  <c r="AL20" i="61"/>
  <c r="AL94" i="61"/>
  <c r="T90" i="61"/>
  <c r="U80" i="57"/>
  <c r="T56" i="61"/>
  <c r="B128" i="61"/>
  <c r="R7" i="61"/>
  <c r="R116" i="61" s="1"/>
  <c r="W94" i="14"/>
  <c r="T119" i="14"/>
  <c r="B55" i="61"/>
  <c r="Z116" i="22"/>
  <c r="AF105" i="14"/>
  <c r="AB130" i="22"/>
  <c r="AD105" i="14"/>
  <c r="O119" i="14"/>
  <c r="C113" i="14"/>
  <c r="P123" i="14"/>
  <c r="R118" i="22"/>
  <c r="R123" i="14"/>
  <c r="M102" i="14"/>
  <c r="AD107" i="14"/>
  <c r="AN36" i="14"/>
  <c r="AR36" i="14" s="1"/>
  <c r="D97" i="22"/>
  <c r="AB107" i="14"/>
  <c r="X114" i="14"/>
  <c r="Z114" i="14"/>
  <c r="H106" i="22"/>
  <c r="V116" i="22"/>
  <c r="P119" i="22"/>
  <c r="I106" i="22"/>
  <c r="F131" i="61"/>
  <c r="S94" i="14"/>
  <c r="N91" i="22"/>
  <c r="AN29" i="14"/>
  <c r="AR29" i="14" s="1"/>
  <c r="AA78" i="61"/>
  <c r="Y40" i="61"/>
  <c r="AA51" i="61"/>
  <c r="Y16" i="61"/>
  <c r="Y55" i="61"/>
  <c r="Y29" i="61"/>
  <c r="F46" i="61"/>
  <c r="U95" i="57"/>
  <c r="U129" i="57"/>
  <c r="Y51" i="61"/>
  <c r="Y90" i="61"/>
  <c r="AL87" i="61"/>
  <c r="AL111" i="61"/>
  <c r="W116" i="22"/>
  <c r="B83" i="61"/>
  <c r="AA116" i="22"/>
  <c r="P118" i="22"/>
  <c r="E113" i="14"/>
  <c r="T118" i="22"/>
  <c r="T94" i="14"/>
  <c r="W107" i="22"/>
  <c r="N102" i="14"/>
  <c r="AE107" i="14"/>
  <c r="F119" i="61"/>
  <c r="Q131" i="22"/>
  <c r="AF11" i="61"/>
  <c r="AF123" i="61" s="1"/>
  <c r="W114" i="14"/>
  <c r="AE127" i="22"/>
  <c r="U120" i="14"/>
  <c r="S120" i="14"/>
  <c r="O120" i="22"/>
  <c r="K106" i="22"/>
  <c r="N124" i="22"/>
  <c r="X23" i="61"/>
  <c r="Z22" i="61"/>
  <c r="T53" i="61"/>
  <c r="T41" i="61"/>
  <c r="T42" i="61"/>
  <c r="B140" i="61"/>
  <c r="T17" i="61"/>
  <c r="B19" i="61"/>
  <c r="U32" i="57"/>
  <c r="AB114" i="14"/>
  <c r="V94" i="14"/>
  <c r="AA114" i="14"/>
  <c r="T120" i="22"/>
  <c r="W120" i="14"/>
  <c r="S118" i="22"/>
  <c r="M94" i="14"/>
  <c r="P102" i="14"/>
  <c r="O102" i="14"/>
  <c r="AL91" i="61"/>
  <c r="T120" i="14"/>
  <c r="B97" i="22"/>
  <c r="AC124" i="22"/>
  <c r="N128" i="22"/>
  <c r="K122" i="22"/>
  <c r="X94" i="14"/>
  <c r="S101" i="22"/>
  <c r="K115" i="61"/>
  <c r="H128" i="22"/>
  <c r="J109" i="14"/>
  <c r="T126" i="22"/>
  <c r="H66" i="61"/>
  <c r="B90" i="22"/>
  <c r="L92" i="61"/>
  <c r="B44" i="61"/>
  <c r="Y65" i="61"/>
  <c r="X144" i="57"/>
  <c r="K114" i="61"/>
  <c r="B28" i="61"/>
  <c r="B137" i="61"/>
  <c r="B41" i="61"/>
  <c r="B43" i="61"/>
  <c r="AA137" i="61"/>
  <c r="G48" i="61"/>
  <c r="I114" i="61"/>
  <c r="J128" i="22"/>
  <c r="AD99" i="22"/>
  <c r="X92" i="14"/>
  <c r="G105" i="22"/>
  <c r="Z109" i="22"/>
  <c r="S109" i="22"/>
  <c r="G84" i="61"/>
  <c r="B16" i="61"/>
  <c r="X23" i="57"/>
  <c r="K22" i="61"/>
  <c r="G140" i="61"/>
  <c r="K111" i="61"/>
  <c r="G24" i="61"/>
  <c r="H90" i="61"/>
  <c r="B48" i="61"/>
  <c r="B47" i="61"/>
  <c r="C17" i="61"/>
  <c r="Z71" i="61"/>
  <c r="AA135" i="61"/>
  <c r="B77" i="61"/>
  <c r="O94" i="57"/>
  <c r="C114" i="61"/>
  <c r="R109" i="22"/>
  <c r="S126" i="22"/>
  <c r="K128" i="22"/>
  <c r="E101" i="22"/>
  <c r="O44" i="61"/>
  <c r="C78" i="61"/>
  <c r="C90" i="61"/>
  <c r="L140" i="61"/>
  <c r="O43" i="61"/>
  <c r="C55" i="61"/>
  <c r="H55" i="61"/>
  <c r="C51" i="61"/>
  <c r="H56" i="61"/>
  <c r="X132" i="57"/>
  <c r="X125" i="57"/>
  <c r="X95" i="57"/>
  <c r="X123" i="57"/>
  <c r="X129" i="57"/>
  <c r="AK15" i="61"/>
  <c r="X124" i="57"/>
  <c r="AH15" i="61"/>
  <c r="AE129" i="22"/>
  <c r="M91" i="22"/>
  <c r="AA99" i="22"/>
  <c r="AB99" i="22"/>
  <c r="P131" i="22"/>
  <c r="V119" i="22"/>
  <c r="I101" i="22"/>
  <c r="Z106" i="22"/>
  <c r="X126" i="57"/>
  <c r="X128" i="57"/>
  <c r="AK36" i="61"/>
  <c r="AH29" i="61"/>
  <c r="AH127" i="61"/>
  <c r="F114" i="22"/>
  <c r="N123" i="22"/>
  <c r="D101" i="22"/>
  <c r="AF120" i="22"/>
  <c r="U94" i="22"/>
  <c r="C98" i="22"/>
  <c r="X35" i="57"/>
  <c r="H138" i="61"/>
  <c r="O77" i="61"/>
  <c r="M55" i="61"/>
  <c r="X59" i="57"/>
  <c r="X130" i="57"/>
  <c r="X83" i="57"/>
  <c r="X107" i="57"/>
  <c r="AK52" i="61"/>
  <c r="C59" i="61"/>
  <c r="L123" i="22"/>
  <c r="K123" i="22"/>
  <c r="AE128" i="22"/>
  <c r="H126" i="61"/>
  <c r="G60" i="61"/>
  <c r="D128" i="22"/>
  <c r="E114" i="22"/>
  <c r="I90" i="22"/>
  <c r="B101" i="22"/>
  <c r="M29" i="61"/>
  <c r="AK136" i="61"/>
  <c r="I99" i="22"/>
  <c r="AK35" i="61"/>
  <c r="AK27" i="61"/>
  <c r="G109" i="14"/>
  <c r="AF96" i="14"/>
  <c r="M121" i="22"/>
  <c r="I122" i="22"/>
  <c r="F128" i="22"/>
  <c r="G128" i="22"/>
  <c r="AA17" i="57"/>
  <c r="P71" i="61"/>
  <c r="AB92" i="61"/>
  <c r="P42" i="61"/>
  <c r="P65" i="61"/>
  <c r="AA87" i="61"/>
  <c r="T65" i="61"/>
  <c r="D90" i="61"/>
  <c r="D56" i="61"/>
  <c r="D59" i="61"/>
  <c r="K48" i="57"/>
  <c r="T72" i="61"/>
  <c r="H122" i="22"/>
  <c r="D66" i="61"/>
  <c r="AB55" i="61"/>
  <c r="E105" i="14"/>
  <c r="AB119" i="22"/>
  <c r="Y58" i="61"/>
  <c r="J59" i="61"/>
  <c r="T54" i="61"/>
  <c r="T79" i="61"/>
  <c r="C84" i="61"/>
  <c r="C96" i="61"/>
  <c r="T139" i="61"/>
  <c r="T68" i="61"/>
  <c r="T18" i="61"/>
  <c r="T91" i="61"/>
  <c r="C135" i="61"/>
  <c r="AB79" i="61"/>
  <c r="AB56" i="61"/>
  <c r="P66" i="61"/>
  <c r="AJ30" i="61"/>
  <c r="AB19" i="61"/>
  <c r="T117" i="14"/>
  <c r="Y114" i="22"/>
  <c r="W101" i="14"/>
  <c r="AB98" i="14"/>
  <c r="R106" i="22"/>
  <c r="T66" i="61"/>
  <c r="D29" i="61"/>
  <c r="T63" i="61"/>
  <c r="P115" i="61"/>
  <c r="AE41" i="61"/>
  <c r="AA80" i="61"/>
  <c r="AA119" i="61"/>
  <c r="P54" i="61"/>
  <c r="AD108" i="22"/>
  <c r="AE108" i="22"/>
  <c r="Q96" i="14"/>
  <c r="AB67" i="61"/>
  <c r="M78" i="61"/>
  <c r="M90" i="61"/>
  <c r="Y111" i="61"/>
  <c r="V15" i="57"/>
  <c r="V51" i="57"/>
  <c r="V22" i="57"/>
  <c r="V20" i="57"/>
  <c r="V135" i="57"/>
  <c r="V23" i="57"/>
  <c r="V19" i="57"/>
  <c r="D96" i="61"/>
  <c r="B113" i="57"/>
  <c r="V39" i="57"/>
  <c r="X64" i="57"/>
  <c r="X30" i="57"/>
  <c r="B46" i="57"/>
  <c r="X103" i="57"/>
  <c r="AD130" i="14"/>
  <c r="D121" i="14"/>
  <c r="D144" i="61"/>
  <c r="AI12" i="57"/>
  <c r="AI72" i="57" s="1"/>
  <c r="S112" i="22"/>
  <c r="F105" i="14"/>
  <c r="R119" i="22"/>
  <c r="B127" i="14"/>
  <c r="AB122" i="14"/>
  <c r="N126" i="22"/>
  <c r="V112" i="14"/>
  <c r="L122" i="22"/>
  <c r="C121" i="14"/>
  <c r="L122" i="14"/>
  <c r="K125" i="22"/>
  <c r="AC106" i="14"/>
  <c r="K95" i="22"/>
  <c r="AD106" i="14"/>
  <c r="AB106" i="14"/>
  <c r="AA100" i="14"/>
  <c r="AB102" i="14"/>
  <c r="AN78" i="14"/>
  <c r="AR78" i="14" s="1"/>
  <c r="AC7" i="61"/>
  <c r="AC128" i="61" s="1"/>
  <c r="J108" i="14"/>
  <c r="V90" i="14"/>
  <c r="Y131" i="61"/>
  <c r="Y114" i="61"/>
  <c r="S83" i="61"/>
  <c r="S128" i="61"/>
  <c r="U113" i="14"/>
  <c r="X119" i="22"/>
  <c r="Y119" i="22"/>
  <c r="I108" i="14"/>
  <c r="D126" i="22"/>
  <c r="T101" i="22"/>
  <c r="AD91" i="22"/>
  <c r="L108" i="22"/>
  <c r="Y104" i="14"/>
  <c r="H95" i="22"/>
  <c r="D121" i="22"/>
  <c r="Z112" i="14"/>
  <c r="S129" i="61"/>
  <c r="I18" i="61"/>
  <c r="H68" i="61"/>
  <c r="B131" i="57"/>
  <c r="X91" i="57"/>
  <c r="Y143" i="61"/>
  <c r="I136" i="61"/>
  <c r="D36" i="61"/>
  <c r="Y46" i="61"/>
  <c r="M114" i="61"/>
  <c r="I64" i="61"/>
  <c r="X127" i="57"/>
  <c r="X71" i="57"/>
  <c r="X67" i="57"/>
  <c r="X68" i="57"/>
  <c r="B111" i="57"/>
  <c r="S23" i="61"/>
  <c r="V27" i="57"/>
  <c r="AL19" i="61"/>
  <c r="V75" i="57"/>
  <c r="V123" i="57"/>
  <c r="V17" i="57"/>
  <c r="V16" i="57"/>
  <c r="D24" i="61"/>
  <c r="D141" i="61"/>
  <c r="Y94" i="61"/>
  <c r="B114" i="57"/>
  <c r="B120" i="57"/>
  <c r="B106" i="57"/>
  <c r="B112" i="57"/>
  <c r="B58" i="57"/>
  <c r="X72" i="57"/>
  <c r="X139" i="57"/>
  <c r="D132" i="61"/>
  <c r="AE130" i="14"/>
  <c r="AE122" i="14"/>
  <c r="H10" i="61"/>
  <c r="H112" i="61" s="1"/>
  <c r="I63" i="61"/>
  <c r="P122" i="14"/>
  <c r="AC122" i="14"/>
  <c r="U112" i="14"/>
  <c r="M122" i="14"/>
  <c r="G119" i="14"/>
  <c r="Y90" i="14"/>
  <c r="Z100" i="14"/>
  <c r="AE100" i="14"/>
  <c r="AN24" i="14"/>
  <c r="AR24" i="14" s="1"/>
  <c r="K108" i="22"/>
  <c r="AC102" i="14"/>
  <c r="U90" i="14"/>
  <c r="Y116" i="61"/>
  <c r="K122" i="14"/>
  <c r="Y119" i="61"/>
  <c r="B121" i="14"/>
  <c r="S113" i="14"/>
  <c r="H108" i="14"/>
  <c r="D140" i="61"/>
  <c r="S90" i="22"/>
  <c r="G126" i="22"/>
  <c r="P101" i="22"/>
  <c r="D72" i="61"/>
  <c r="I15" i="61"/>
  <c r="M51" i="61"/>
  <c r="M58" i="61"/>
  <c r="Y82" i="61"/>
  <c r="Y120" i="61"/>
  <c r="Y112" i="61"/>
  <c r="M52" i="61"/>
  <c r="M56" i="61"/>
  <c r="B119" i="57"/>
  <c r="X66" i="57"/>
  <c r="X79" i="57"/>
  <c r="B22" i="57"/>
  <c r="AL80" i="61"/>
  <c r="AL92" i="61"/>
  <c r="V63" i="57"/>
  <c r="B118" i="57"/>
  <c r="B70" i="57"/>
  <c r="X42" i="57"/>
  <c r="V113" i="14"/>
  <c r="M108" i="14"/>
  <c r="K108" i="14"/>
  <c r="Y112" i="14"/>
  <c r="R113" i="14"/>
  <c r="I54" i="61"/>
  <c r="X115" i="57"/>
  <c r="B94" i="57"/>
  <c r="X112" i="14"/>
  <c r="V21" i="57"/>
  <c r="AB100" i="14"/>
  <c r="E119" i="14"/>
  <c r="R101" i="22"/>
  <c r="Y102" i="14"/>
  <c r="W90" i="14"/>
  <c r="S132" i="61"/>
  <c r="R112" i="22"/>
  <c r="O125" i="22"/>
  <c r="V106" i="22"/>
  <c r="AC142" i="61"/>
  <c r="AC101" i="61"/>
  <c r="B79" i="61"/>
  <c r="E63" i="61"/>
  <c r="B30" i="61"/>
  <c r="AB66" i="61"/>
  <c r="L71" i="61"/>
  <c r="Z70" i="61"/>
  <c r="Z65" i="61"/>
  <c r="B68" i="61"/>
  <c r="D54" i="61"/>
  <c r="AA95" i="61"/>
  <c r="M108" i="22"/>
  <c r="Z114" i="22"/>
  <c r="W114" i="22"/>
  <c r="J130" i="22"/>
  <c r="V117" i="14"/>
  <c r="E139" i="61"/>
  <c r="E18" i="61"/>
  <c r="AA44" i="61"/>
  <c r="AA20" i="61"/>
  <c r="Z115" i="61"/>
  <c r="E127" i="61"/>
  <c r="AE54" i="61"/>
  <c r="E64" i="61"/>
  <c r="E68" i="61"/>
  <c r="E103" i="61"/>
  <c r="E115" i="61"/>
  <c r="B127" i="61"/>
  <c r="B54" i="61"/>
  <c r="AB68" i="61"/>
  <c r="Z18" i="61"/>
  <c r="L63" i="61"/>
  <c r="Z72" i="61"/>
  <c r="B71" i="61"/>
  <c r="B64" i="61"/>
  <c r="AE53" i="61"/>
  <c r="Z139" i="61"/>
  <c r="D78" i="61"/>
  <c r="L18" i="61"/>
  <c r="D52" i="61"/>
  <c r="AA141" i="61"/>
  <c r="AA114" i="22"/>
  <c r="E101" i="14"/>
  <c r="T90" i="22"/>
  <c r="X93" i="22"/>
  <c r="E71" i="61"/>
  <c r="B42" i="61"/>
  <c r="B65" i="61"/>
  <c r="AB54" i="61"/>
  <c r="E72" i="61"/>
  <c r="E66" i="61"/>
  <c r="AE66" i="61"/>
  <c r="L139" i="61"/>
  <c r="B139" i="61"/>
  <c r="L68" i="61"/>
  <c r="Z127" i="61"/>
  <c r="B63" i="61"/>
  <c r="B67" i="61"/>
  <c r="W82" i="61"/>
  <c r="D138" i="61"/>
  <c r="D60" i="61"/>
  <c r="AB114" i="22"/>
  <c r="J90" i="22"/>
  <c r="K90" i="22"/>
  <c r="D105" i="14"/>
  <c r="I103" i="22"/>
  <c r="J103" i="22"/>
  <c r="N122" i="22"/>
  <c r="M122" i="22"/>
  <c r="P122" i="22"/>
  <c r="Q122" i="22"/>
  <c r="Y128" i="14"/>
  <c r="Z128" i="14"/>
  <c r="AC128" i="14"/>
  <c r="AB128" i="14"/>
  <c r="B125" i="22"/>
  <c r="F125" i="22"/>
  <c r="X124" i="14"/>
  <c r="AB124" i="14"/>
  <c r="Y124" i="14"/>
  <c r="AC124" i="14"/>
  <c r="Z124" i="14"/>
  <c r="AA124" i="14"/>
  <c r="D115" i="14"/>
  <c r="AN71" i="14"/>
  <c r="AR71" i="14" s="1"/>
  <c r="C115" i="14"/>
  <c r="E115" i="14"/>
  <c r="F3" i="57"/>
  <c r="F29" i="57" s="1"/>
  <c r="B115" i="14"/>
  <c r="F115" i="14"/>
  <c r="S91" i="22"/>
  <c r="T91" i="22"/>
  <c r="V91" i="22"/>
  <c r="Q91" i="22"/>
  <c r="R91" i="22"/>
  <c r="Q123" i="22"/>
  <c r="G91" i="14"/>
  <c r="AE94" i="22"/>
  <c r="AC94" i="22"/>
  <c r="AC103" i="22"/>
  <c r="AD103" i="22"/>
  <c r="X129" i="22"/>
  <c r="W129" i="22"/>
  <c r="R121" i="22"/>
  <c r="P121" i="22"/>
  <c r="U128" i="22"/>
  <c r="AA113" i="22"/>
  <c r="X113" i="22"/>
  <c r="AF109" i="22"/>
  <c r="AE109" i="22"/>
  <c r="C120" i="22"/>
  <c r="D120" i="22"/>
  <c r="AB106" i="22"/>
  <c r="AA90" i="22"/>
  <c r="AD90" i="22"/>
  <c r="J51" i="61"/>
  <c r="J17" i="61"/>
  <c r="D55" i="61"/>
  <c r="D17" i="61"/>
  <c r="D126" i="61"/>
  <c r="AE58" i="61"/>
  <c r="AE51" i="61"/>
  <c r="AA56" i="61"/>
  <c r="AA129" i="61"/>
  <c r="AA90" i="61"/>
  <c r="AA89" i="61"/>
  <c r="AH9" i="57"/>
  <c r="AH130" i="57" s="1"/>
  <c r="AD126" i="14"/>
  <c r="AF126" i="14"/>
  <c r="AC126" i="14"/>
  <c r="AE126" i="14"/>
  <c r="W106" i="22"/>
  <c r="U106" i="22"/>
  <c r="T106" i="22"/>
  <c r="S106" i="22"/>
  <c r="O6" i="61"/>
  <c r="O91" i="61" s="1"/>
  <c r="O96" i="14"/>
  <c r="M96" i="14"/>
  <c r="V7" i="61"/>
  <c r="V81" i="61" s="1"/>
  <c r="U99" i="14"/>
  <c r="T99" i="14"/>
  <c r="S94" i="22"/>
  <c r="P94" i="22"/>
  <c r="AA132" i="61"/>
  <c r="AA144" i="61"/>
  <c r="AM2" i="61"/>
  <c r="AM99" i="61" s="1"/>
  <c r="AM3" i="61"/>
  <c r="AM28" i="61" s="1"/>
  <c r="AN79" i="14"/>
  <c r="AR79" i="14" s="1"/>
  <c r="Y123" i="14"/>
  <c r="V123" i="14"/>
  <c r="T123" i="14"/>
  <c r="X123" i="14"/>
  <c r="U123" i="14"/>
  <c r="H91" i="14"/>
  <c r="H2" i="61"/>
  <c r="H15" i="61" s="1"/>
  <c r="C91" i="14"/>
  <c r="E91" i="14"/>
  <c r="F91" i="14"/>
  <c r="N118" i="22"/>
  <c r="K118" i="22"/>
  <c r="L118" i="22"/>
  <c r="O118" i="22"/>
  <c r="M118" i="22"/>
  <c r="J118" i="22"/>
  <c r="B90" i="14"/>
  <c r="C90" i="14"/>
  <c r="AN84" i="14"/>
  <c r="AR84" i="14" s="1"/>
  <c r="M128" i="14"/>
  <c r="N128" i="14"/>
  <c r="L128" i="14"/>
  <c r="Q128" i="14"/>
  <c r="O128" i="14"/>
  <c r="P128" i="14"/>
  <c r="D10" i="61"/>
  <c r="D46" i="61" s="1"/>
  <c r="C105" i="14"/>
  <c r="O113" i="57"/>
  <c r="O120" i="57"/>
  <c r="O143" i="57"/>
  <c r="O82" i="57"/>
  <c r="O117" i="57"/>
  <c r="O22" i="57"/>
  <c r="O46" i="57"/>
  <c r="O58" i="57"/>
  <c r="AG6" i="57"/>
  <c r="AG30" i="57" s="1"/>
  <c r="AD118" i="14"/>
  <c r="AF118" i="14"/>
  <c r="F3" i="61"/>
  <c r="F88" i="61" s="1"/>
  <c r="E93" i="14"/>
  <c r="AN27" i="14"/>
  <c r="AR27" i="14" s="1"/>
  <c r="B93" i="14"/>
  <c r="C93" i="14"/>
  <c r="F93" i="14"/>
  <c r="AA84" i="61"/>
  <c r="AD128" i="14"/>
  <c r="AB94" i="22"/>
  <c r="Q94" i="22"/>
  <c r="D93" i="14"/>
  <c r="P123" i="22"/>
  <c r="Q105" i="22"/>
  <c r="X95" i="22"/>
  <c r="O98" i="14"/>
  <c r="L115" i="57"/>
  <c r="L117" i="57"/>
  <c r="L82" i="57"/>
  <c r="L131" i="57"/>
  <c r="L116" i="57"/>
  <c r="L112" i="57"/>
  <c r="L120" i="57"/>
  <c r="L94" i="57"/>
  <c r="L34" i="57"/>
  <c r="L70" i="57"/>
  <c r="L111" i="57"/>
  <c r="K71" i="61"/>
  <c r="K54" i="61"/>
  <c r="S123" i="22"/>
  <c r="AH36" i="61"/>
  <c r="AH27" i="61"/>
  <c r="AH88" i="61"/>
  <c r="AH52" i="61"/>
  <c r="AH124" i="61"/>
  <c r="AH35" i="61"/>
  <c r="AH32" i="61"/>
  <c r="J127" i="22"/>
  <c r="G127" i="22"/>
  <c r="V102" i="22"/>
  <c r="U102" i="22"/>
  <c r="AA128" i="22"/>
  <c r="AD128" i="22"/>
  <c r="AC128" i="22"/>
  <c r="AB128" i="22"/>
  <c r="Y128" i="22"/>
  <c r="Z128" i="22"/>
  <c r="M106" i="14"/>
  <c r="P106" i="14"/>
  <c r="Q106" i="14"/>
  <c r="O106" i="14"/>
  <c r="G105" i="14"/>
  <c r="K105" i="14"/>
  <c r="H105" i="14"/>
  <c r="L105" i="14"/>
  <c r="J105" i="14"/>
  <c r="AA106" i="22"/>
  <c r="AD106" i="22"/>
  <c r="AC106" i="22"/>
  <c r="Y106" i="22"/>
  <c r="D119" i="22"/>
  <c r="G119" i="22"/>
  <c r="E119" i="22"/>
  <c r="AB4" i="61"/>
  <c r="AB101" i="61" s="1"/>
  <c r="AA92" i="14"/>
  <c r="AB92" i="14"/>
  <c r="Z92" i="14"/>
  <c r="W92" i="14"/>
  <c r="L126" i="14"/>
  <c r="K126" i="14"/>
  <c r="I126" i="14"/>
  <c r="AN82" i="14"/>
  <c r="AR82" i="14" s="1"/>
  <c r="H126" i="14"/>
  <c r="G126" i="14"/>
  <c r="AA48" i="61"/>
  <c r="AA140" i="61"/>
  <c r="O111" i="57"/>
  <c r="O114" i="57"/>
  <c r="AA96" i="61"/>
  <c r="L9" i="57"/>
  <c r="L45" i="57" s="1"/>
  <c r="AE118" i="14"/>
  <c r="O122" i="22"/>
  <c r="AB118" i="14"/>
  <c r="L106" i="14"/>
  <c r="AE57" i="61"/>
  <c r="Y92" i="14"/>
  <c r="AN40" i="14"/>
  <c r="AR40" i="14" s="1"/>
  <c r="AA128" i="14"/>
  <c r="D125" i="22"/>
  <c r="F27" i="61"/>
  <c r="Q92" i="22"/>
  <c r="AC98" i="14"/>
  <c r="AA98" i="14"/>
  <c r="V101" i="14"/>
  <c r="AF90" i="22"/>
  <c r="T109" i="14"/>
  <c r="S127" i="22"/>
  <c r="Q115" i="22"/>
  <c r="H102" i="22"/>
  <c r="M99" i="14"/>
  <c r="J123" i="22"/>
  <c r="M102" i="22"/>
  <c r="G117" i="22"/>
  <c r="X121" i="22"/>
  <c r="V112" i="22"/>
  <c r="Q99" i="14"/>
  <c r="AA136" i="61"/>
  <c r="AE52" i="61"/>
  <c r="R90" i="22"/>
  <c r="V131" i="61"/>
  <c r="H103" i="22"/>
  <c r="Z91" i="22"/>
  <c r="K97" i="22"/>
  <c r="G67" i="61"/>
  <c r="G139" i="61"/>
  <c r="G71" i="61"/>
  <c r="G79" i="61"/>
  <c r="O119" i="22"/>
  <c r="U124" i="22"/>
  <c r="E108" i="22"/>
  <c r="W111" i="61"/>
  <c r="AB91" i="61"/>
  <c r="AE23" i="61"/>
  <c r="AA114" i="61"/>
  <c r="H67" i="61"/>
  <c r="AE127" i="61"/>
  <c r="AE123" i="61"/>
  <c r="U33" i="57"/>
  <c r="AL96" i="57"/>
  <c r="AJ64" i="61"/>
  <c r="AJ63" i="61"/>
  <c r="I91" i="61"/>
  <c r="AJ72" i="61"/>
  <c r="AJ139" i="61"/>
  <c r="T130" i="22"/>
  <c r="W117" i="14"/>
  <c r="D98" i="22"/>
  <c r="Z98" i="14"/>
  <c r="F109" i="22"/>
  <c r="H139" i="61"/>
  <c r="I79" i="61"/>
  <c r="AE125" i="61"/>
  <c r="AB80" i="61"/>
  <c r="H79" i="61"/>
  <c r="I111" i="61"/>
  <c r="AB90" i="61"/>
  <c r="I67" i="61"/>
  <c r="I82" i="61"/>
  <c r="I22" i="61"/>
  <c r="H72" i="61"/>
  <c r="H54" i="61"/>
  <c r="I72" i="61"/>
  <c r="AA29" i="57"/>
  <c r="U57" i="57"/>
  <c r="AJ18" i="61"/>
  <c r="AD130" i="22"/>
  <c r="AJ71" i="61"/>
  <c r="V130" i="22"/>
  <c r="U117" i="14"/>
  <c r="S117" i="14"/>
  <c r="W130" i="22"/>
  <c r="U101" i="14"/>
  <c r="I139" i="61"/>
  <c r="H91" i="61"/>
  <c r="AE47" i="61"/>
  <c r="AL90" i="57"/>
  <c r="I68" i="61"/>
  <c r="AL87" i="57"/>
  <c r="AL32" i="57"/>
  <c r="X130" i="22"/>
  <c r="N119" i="22"/>
  <c r="AF112" i="22"/>
  <c r="AC112" i="22"/>
  <c r="AE112" i="22"/>
  <c r="AD112" i="22"/>
  <c r="AE104" i="14"/>
  <c r="AF9" i="61"/>
  <c r="AF93" i="61" s="1"/>
  <c r="AF104" i="14"/>
  <c r="AA104" i="14"/>
  <c r="D117" i="22"/>
  <c r="F117" i="22"/>
  <c r="E117" i="22"/>
  <c r="F90" i="22"/>
  <c r="G90" i="22"/>
  <c r="D90" i="22"/>
  <c r="E90" i="22"/>
  <c r="K94" i="22"/>
  <c r="M94" i="22"/>
  <c r="N94" i="22"/>
  <c r="AE95" i="22"/>
  <c r="AF95" i="22"/>
  <c r="AB126" i="22"/>
  <c r="AC126" i="22"/>
  <c r="AE126" i="22"/>
  <c r="AA126" i="22"/>
  <c r="AD126" i="22"/>
  <c r="AE101" i="14"/>
  <c r="AD101" i="14"/>
  <c r="AF101" i="14"/>
  <c r="AC101" i="14"/>
  <c r="E95" i="22"/>
  <c r="G95" i="22"/>
  <c r="D95" i="22"/>
  <c r="I108" i="22"/>
  <c r="H108" i="22"/>
  <c r="B121" i="22"/>
  <c r="C121" i="22"/>
  <c r="V131" i="22"/>
  <c r="U131" i="22"/>
  <c r="X131" i="22"/>
  <c r="S131" i="22"/>
  <c r="T131" i="22"/>
  <c r="X100" i="22"/>
  <c r="S100" i="22"/>
  <c r="V100" i="22"/>
  <c r="U100" i="22"/>
  <c r="T100" i="22"/>
  <c r="AC121" i="22"/>
  <c r="AB121" i="22"/>
  <c r="AE121" i="22"/>
  <c r="AA121" i="22"/>
  <c r="AD121" i="22"/>
  <c r="M104" i="14"/>
  <c r="N104" i="14"/>
  <c r="I104" i="14"/>
  <c r="N9" i="61"/>
  <c r="N103" i="61" s="1"/>
  <c r="K117" i="14"/>
  <c r="G117" i="14"/>
  <c r="AN73" i="14"/>
  <c r="AR73" i="14" s="1"/>
  <c r="J117" i="14"/>
  <c r="I117" i="14"/>
  <c r="AD97" i="22"/>
  <c r="AE97" i="22"/>
  <c r="G8" i="57"/>
  <c r="G68" i="57" s="1"/>
  <c r="F125" i="14"/>
  <c r="E125" i="14"/>
  <c r="D125" i="14"/>
  <c r="AN81" i="14"/>
  <c r="AR81" i="14" s="1"/>
  <c r="I102" i="22"/>
  <c r="F102" i="22"/>
  <c r="V99" i="22"/>
  <c r="W99" i="22"/>
  <c r="X99" i="22"/>
  <c r="T99" i="22"/>
  <c r="S91" i="14"/>
  <c r="U91" i="14"/>
  <c r="Q91" i="14"/>
  <c r="R91" i="14"/>
  <c r="V91" i="14"/>
  <c r="T91" i="14"/>
  <c r="V2" i="61"/>
  <c r="V16" i="61" s="1"/>
  <c r="F123" i="22"/>
  <c r="I123" i="22"/>
  <c r="G123" i="22"/>
  <c r="H123" i="22"/>
  <c r="K107" i="14"/>
  <c r="N11" i="61"/>
  <c r="N71" i="61" s="1"/>
  <c r="L107" i="14"/>
  <c r="N107" i="14"/>
  <c r="AN41" i="14"/>
  <c r="AR41" i="14" s="1"/>
  <c r="M107" i="14"/>
  <c r="J107" i="14"/>
  <c r="I107" i="14"/>
  <c r="T10" i="61"/>
  <c r="T94" i="61" s="1"/>
  <c r="T105" i="14"/>
  <c r="AC97" i="22"/>
  <c r="S10" i="61"/>
  <c r="S94" i="61" s="1"/>
  <c r="N105" i="14"/>
  <c r="O100" i="22"/>
  <c r="P100" i="22"/>
  <c r="K100" i="22"/>
  <c r="M100" i="22"/>
  <c r="L100" i="22"/>
  <c r="L67" i="61"/>
  <c r="AA46" i="61"/>
  <c r="AA22" i="61"/>
  <c r="AA113" i="61"/>
  <c r="L80" i="61"/>
  <c r="W131" i="61"/>
  <c r="AA143" i="61"/>
  <c r="U101" i="57"/>
  <c r="AL44" i="57"/>
  <c r="AH18" i="61"/>
  <c r="W105" i="14"/>
  <c r="R99" i="14"/>
  <c r="J130" i="14"/>
  <c r="AL20" i="57"/>
  <c r="M12" i="57"/>
  <c r="M137" i="57" s="1"/>
  <c r="W127" i="22"/>
  <c r="B125" i="14"/>
  <c r="AB97" i="22"/>
  <c r="C125" i="14"/>
  <c r="U9" i="61"/>
  <c r="U101" i="61" s="1"/>
  <c r="S104" i="14"/>
  <c r="R104" i="14"/>
  <c r="Q104" i="14"/>
  <c r="P104" i="14"/>
  <c r="F5" i="61"/>
  <c r="F55" i="61" s="1"/>
  <c r="B94" i="14"/>
  <c r="U93" i="57"/>
  <c r="U130" i="57"/>
  <c r="U102" i="57"/>
  <c r="U104" i="57"/>
  <c r="U105" i="57"/>
  <c r="U99" i="57"/>
  <c r="U81" i="57"/>
  <c r="V103" i="22"/>
  <c r="T103" i="22"/>
  <c r="K116" i="22"/>
  <c r="L116" i="22"/>
  <c r="E96" i="22"/>
  <c r="D96" i="22"/>
  <c r="G96" i="22"/>
  <c r="F96" i="22"/>
  <c r="K92" i="22"/>
  <c r="H92" i="22"/>
  <c r="G92" i="22"/>
  <c r="E130" i="22"/>
  <c r="D130" i="22"/>
  <c r="C130" i="22"/>
  <c r="G130" i="22"/>
  <c r="F130" i="22"/>
  <c r="B130" i="22"/>
  <c r="D99" i="14"/>
  <c r="C99" i="14"/>
  <c r="E99" i="14"/>
  <c r="B99" i="14"/>
  <c r="W22" i="61"/>
  <c r="AA82" i="61"/>
  <c r="AA117" i="61"/>
  <c r="U21" i="57"/>
  <c r="U107" i="57"/>
  <c r="U69" i="57"/>
  <c r="U108" i="57"/>
  <c r="U106" i="57"/>
  <c r="S105" i="14"/>
  <c r="AH72" i="61"/>
  <c r="Z105" i="14"/>
  <c r="O94" i="22"/>
  <c r="D129" i="22"/>
  <c r="H129" i="22"/>
  <c r="G129" i="22"/>
  <c r="C129" i="22"/>
  <c r="F129" i="22"/>
  <c r="V124" i="22"/>
  <c r="Y98" i="22"/>
  <c r="Z98" i="22"/>
  <c r="AA98" i="22"/>
  <c r="C117" i="22"/>
  <c r="L83" i="61"/>
  <c r="L128" i="61"/>
  <c r="L19" i="61"/>
  <c r="L79" i="61"/>
  <c r="L84" i="61"/>
  <c r="AH139" i="61"/>
  <c r="AH68" i="61"/>
  <c r="AH54" i="61"/>
  <c r="AH71" i="61"/>
  <c r="AH63" i="61"/>
  <c r="AH30" i="61"/>
  <c r="AH91" i="61"/>
  <c r="E104" i="14"/>
  <c r="H104" i="14"/>
  <c r="H9" i="61"/>
  <c r="H104" i="61" s="1"/>
  <c r="D104" i="14"/>
  <c r="AD100" i="22"/>
  <c r="AE100" i="22"/>
  <c r="F104" i="22"/>
  <c r="C104" i="22"/>
  <c r="D104" i="22"/>
  <c r="E104" i="22"/>
  <c r="AI55" i="61"/>
  <c r="AI78" i="61"/>
  <c r="AI56" i="61"/>
  <c r="AI90" i="61"/>
  <c r="AI17" i="61"/>
  <c r="AI51" i="61"/>
  <c r="N113" i="22"/>
  <c r="M113" i="22"/>
  <c r="O113" i="22"/>
  <c r="AI57" i="61"/>
  <c r="B126" i="22"/>
  <c r="C126" i="22"/>
  <c r="V97" i="22"/>
  <c r="X97" i="22"/>
  <c r="W97" i="22"/>
  <c r="AA97" i="22"/>
  <c r="Z97" i="22"/>
  <c r="Y97" i="22"/>
  <c r="AD131" i="22"/>
  <c r="AE131" i="22"/>
  <c r="AF131" i="22"/>
  <c r="D127" i="22"/>
  <c r="C127" i="22"/>
  <c r="N129" i="22"/>
  <c r="J129" i="22"/>
  <c r="AE94" i="14"/>
  <c r="AG5" i="61"/>
  <c r="AG60" i="61" s="1"/>
  <c r="N93" i="22"/>
  <c r="O93" i="22"/>
  <c r="Q93" i="22"/>
  <c r="P93" i="22"/>
  <c r="T97" i="14"/>
  <c r="R97" i="14"/>
  <c r="S97" i="14"/>
  <c r="P97" i="14"/>
  <c r="O97" i="14"/>
  <c r="Q97" i="14"/>
  <c r="B10" i="61"/>
  <c r="B106" i="61" s="1"/>
  <c r="B105" i="14"/>
  <c r="B108" i="22"/>
  <c r="F108" i="22"/>
  <c r="G108" i="22"/>
  <c r="C108" i="22"/>
  <c r="D108" i="22"/>
  <c r="AB129" i="14"/>
  <c r="AD129" i="14"/>
  <c r="AA129" i="14"/>
  <c r="AF11" i="57"/>
  <c r="AF83" i="57" s="1"/>
  <c r="AN85" i="14"/>
  <c r="AR85" i="14" s="1"/>
  <c r="AE129" i="14"/>
  <c r="AC129" i="14"/>
  <c r="AN86" i="14"/>
  <c r="AR86" i="14" s="1"/>
  <c r="L130" i="14"/>
  <c r="H130" i="14"/>
  <c r="M130" i="14"/>
  <c r="K130" i="14"/>
  <c r="R7" i="57"/>
  <c r="R19" i="57" s="1"/>
  <c r="M124" i="14"/>
  <c r="N124" i="14"/>
  <c r="AN80" i="14"/>
  <c r="AR80" i="14" s="1"/>
  <c r="O124" i="14"/>
  <c r="Q124" i="14"/>
  <c r="P124" i="14"/>
  <c r="R124" i="14"/>
  <c r="AA94" i="61"/>
  <c r="AA58" i="61"/>
  <c r="S4" i="57"/>
  <c r="S28" i="57" s="1"/>
  <c r="O114" i="14"/>
  <c r="AN70" i="14"/>
  <c r="AR70" i="14" s="1"/>
  <c r="P114" i="14"/>
  <c r="R114" i="14"/>
  <c r="N114" i="14"/>
  <c r="S114" i="14"/>
  <c r="AL92" i="57"/>
  <c r="AL88" i="57"/>
  <c r="AL117" i="57"/>
  <c r="AL80" i="57"/>
  <c r="AL129" i="57"/>
  <c r="AL89" i="57"/>
  <c r="AL94" i="57"/>
  <c r="AL93" i="57"/>
  <c r="K96" i="22"/>
  <c r="M96" i="22"/>
  <c r="L96" i="22"/>
  <c r="N96" i="22"/>
  <c r="J96" i="22"/>
  <c r="O96" i="22"/>
  <c r="Z112" i="22"/>
  <c r="Y112" i="22"/>
  <c r="X112" i="22"/>
  <c r="J120" i="14"/>
  <c r="G120" i="14"/>
  <c r="AN76" i="14"/>
  <c r="AR76" i="14" s="1"/>
  <c r="E120" i="14"/>
  <c r="I120" i="14"/>
  <c r="H120" i="14"/>
  <c r="C131" i="14"/>
  <c r="D131" i="14"/>
  <c r="Y127" i="14"/>
  <c r="V127" i="14"/>
  <c r="Z127" i="14"/>
  <c r="W127" i="14"/>
  <c r="AN83" i="14"/>
  <c r="AR83" i="14" s="1"/>
  <c r="AA10" i="57"/>
  <c r="AA115" i="57" s="1"/>
  <c r="X127" i="14"/>
  <c r="AA127" i="14"/>
  <c r="O99" i="14"/>
  <c r="P99" i="14"/>
  <c r="W112" i="61"/>
  <c r="W116" i="61"/>
  <c r="W114" i="61"/>
  <c r="I143" i="61"/>
  <c r="I116" i="61"/>
  <c r="L43" i="61"/>
  <c r="AA116" i="61"/>
  <c r="AA120" i="61"/>
  <c r="AA131" i="61"/>
  <c r="W34" i="61"/>
  <c r="U100" i="57"/>
  <c r="U118" i="57"/>
  <c r="U103" i="57"/>
  <c r="U45" i="57"/>
  <c r="AL105" i="57"/>
  <c r="AL141" i="57"/>
  <c r="AL56" i="57"/>
  <c r="AH64" i="61"/>
  <c r="I117" i="61"/>
  <c r="G125" i="14"/>
  <c r="H130" i="22"/>
  <c r="S124" i="22"/>
  <c r="R105" i="14"/>
  <c r="F117" i="14"/>
  <c r="I95" i="22"/>
  <c r="U103" i="22"/>
  <c r="N100" i="22"/>
  <c r="W100" i="22"/>
  <c r="X109" i="22"/>
  <c r="F95" i="22"/>
  <c r="AN25" i="14"/>
  <c r="AR25" i="14" s="1"/>
  <c r="Q101" i="14"/>
  <c r="F124" i="22"/>
  <c r="K9" i="61"/>
  <c r="K57" i="61" s="1"/>
  <c r="K104" i="14"/>
  <c r="AB125" i="22"/>
  <c r="AC125" i="22"/>
  <c r="C95" i="22"/>
  <c r="B95" i="22"/>
  <c r="AH65" i="61"/>
  <c r="W118" i="61"/>
  <c r="AD107" i="22"/>
  <c r="Y107" i="22"/>
  <c r="Z107" i="22"/>
  <c r="W124" i="22"/>
  <c r="W126" i="22"/>
  <c r="U126" i="22"/>
  <c r="W6" i="61"/>
  <c r="W103" i="61" s="1"/>
  <c r="S96" i="14"/>
  <c r="U96" i="14"/>
  <c r="AF121" i="22"/>
  <c r="H104" i="22"/>
  <c r="I104" i="22"/>
  <c r="L104" i="22"/>
  <c r="G102" i="22"/>
  <c r="E102" i="22"/>
  <c r="D102" i="22"/>
  <c r="Q103" i="22"/>
  <c r="AC100" i="22"/>
  <c r="C113" i="22"/>
  <c r="AA102" i="22"/>
  <c r="AF126" i="22"/>
  <c r="AC113" i="22"/>
  <c r="AF100" i="22"/>
  <c r="H127" i="61"/>
  <c r="C90" i="22"/>
  <c r="U108" i="22"/>
  <c r="U112" i="22"/>
  <c r="Q106" i="22"/>
  <c r="F98" i="22"/>
  <c r="X103" i="22"/>
  <c r="G121" i="22"/>
  <c r="J92" i="22"/>
  <c r="L90" i="22"/>
  <c r="W117" i="22"/>
  <c r="C128" i="22"/>
  <c r="AE113" i="22"/>
  <c r="W131" i="22"/>
  <c r="R109" i="14"/>
  <c r="Z109" i="14"/>
  <c r="J114" i="22"/>
  <c r="AN75" i="14"/>
  <c r="AR75" i="14" s="1"/>
  <c r="AB107" i="22"/>
  <c r="AA107" i="22"/>
  <c r="Y126" i="61"/>
  <c r="F122" i="22"/>
  <c r="C139" i="61"/>
  <c r="V109" i="14"/>
  <c r="B98" i="22"/>
  <c r="L94" i="22"/>
  <c r="AF94" i="14"/>
  <c r="G112" i="22"/>
  <c r="AF99" i="22"/>
  <c r="Y122" i="22"/>
  <c r="T124" i="22"/>
  <c r="C101" i="14"/>
  <c r="N130" i="22"/>
  <c r="AC122" i="22"/>
  <c r="S103" i="22"/>
  <c r="Q129" i="22"/>
  <c r="O107" i="22"/>
  <c r="B96" i="22"/>
  <c r="S105" i="22"/>
  <c r="R129" i="22"/>
  <c r="B116" i="22"/>
  <c r="AB105" i="14"/>
  <c r="L126" i="22"/>
  <c r="C131" i="22"/>
  <c r="I113" i="22"/>
  <c r="B105" i="22"/>
  <c r="D99" i="22"/>
  <c r="B127" i="22"/>
  <c r="K129" i="22"/>
  <c r="Z100" i="22"/>
  <c r="T104" i="14"/>
  <c r="T95" i="22"/>
  <c r="S95" i="22"/>
  <c r="S5" i="61"/>
  <c r="S60" i="61" s="1"/>
  <c r="P94" i="14"/>
  <c r="Y94" i="22"/>
  <c r="AA94" i="22"/>
  <c r="U125" i="22"/>
  <c r="T125" i="22"/>
  <c r="B99" i="22"/>
  <c r="C99" i="22"/>
  <c r="M119" i="22"/>
  <c r="K119" i="22"/>
  <c r="H119" i="22"/>
  <c r="AA101" i="14"/>
  <c r="AB101" i="14"/>
  <c r="Z119" i="22"/>
  <c r="AD119" i="22"/>
  <c r="AE119" i="22"/>
  <c r="O98" i="22"/>
  <c r="R98" i="22"/>
  <c r="T98" i="22"/>
  <c r="H101" i="22"/>
  <c r="F101" i="22"/>
  <c r="G101" i="22"/>
  <c r="M109" i="14"/>
  <c r="Q109" i="14"/>
  <c r="G99" i="22"/>
  <c r="H99" i="22"/>
  <c r="F99" i="22"/>
  <c r="AG9" i="61"/>
  <c r="AG21" i="61" s="1"/>
  <c r="AB104" i="14"/>
  <c r="AC104" i="14"/>
  <c r="L117" i="22"/>
  <c r="J117" i="22"/>
  <c r="M117" i="22"/>
  <c r="K117" i="22"/>
  <c r="I117" i="22"/>
  <c r="V92" i="22"/>
  <c r="Y92" i="22"/>
  <c r="W92" i="22"/>
  <c r="AA92" i="22"/>
  <c r="N101" i="22"/>
  <c r="K101" i="22"/>
  <c r="L101" i="22"/>
  <c r="F109" i="14"/>
  <c r="C123" i="22"/>
  <c r="B123" i="22"/>
  <c r="L5" i="61"/>
  <c r="L55" i="61" s="1"/>
  <c r="L94" i="14"/>
  <c r="K94" i="14"/>
  <c r="AC5" i="61"/>
  <c r="AC56" i="61" s="1"/>
  <c r="Y94" i="14"/>
  <c r="V129" i="22"/>
  <c r="U129" i="22"/>
  <c r="T129" i="22"/>
  <c r="AF104" i="22"/>
  <c r="AD104" i="22"/>
  <c r="R99" i="22"/>
  <c r="U99" i="22"/>
  <c r="Q99" i="22"/>
  <c r="Z125" i="22"/>
  <c r="X125" i="22"/>
  <c r="Y125" i="22"/>
  <c r="AA125" i="22"/>
  <c r="AA99" i="14"/>
  <c r="AE99" i="14"/>
  <c r="AF99" i="14"/>
  <c r="S99" i="14"/>
  <c r="W99" i="14"/>
  <c r="D103" i="14"/>
  <c r="G8" i="61"/>
  <c r="G141" i="61" s="1"/>
  <c r="C103" i="14"/>
  <c r="F103" i="14"/>
  <c r="E103" i="14"/>
  <c r="Q108" i="22"/>
  <c r="N108" i="22"/>
  <c r="P108" i="22"/>
  <c r="K95" i="14"/>
  <c r="I95" i="14"/>
  <c r="H95" i="14"/>
  <c r="Z7" i="61"/>
  <c r="Z77" i="61" s="1"/>
  <c r="Y99" i="14"/>
  <c r="Z99" i="14"/>
  <c r="V95" i="14"/>
  <c r="W95" i="14"/>
  <c r="S95" i="14"/>
  <c r="U95" i="14"/>
  <c r="AG6" i="61"/>
  <c r="AG18" i="61" s="1"/>
  <c r="AC96" i="14"/>
  <c r="E97" i="14"/>
  <c r="AN31" i="14"/>
  <c r="AR31" i="14" s="1"/>
  <c r="Q10" i="61"/>
  <c r="Q118" i="61" s="1"/>
  <c r="M105" i="14"/>
  <c r="AF121" i="14"/>
  <c r="AE121" i="14"/>
  <c r="T113" i="22"/>
  <c r="R113" i="22"/>
  <c r="S113" i="22"/>
  <c r="I99" i="14"/>
  <c r="J99" i="14"/>
  <c r="G99" i="14"/>
  <c r="K100" i="14"/>
  <c r="O100" i="14"/>
  <c r="AN34" i="14"/>
  <c r="AR34" i="14" s="1"/>
  <c r="P100" i="14"/>
  <c r="Z90" i="22"/>
  <c r="V90" i="22"/>
  <c r="U90" i="22"/>
  <c r="R116" i="22"/>
  <c r="T116" i="22"/>
  <c r="Q116" i="22"/>
  <c r="U116" i="22"/>
  <c r="Z119" i="61"/>
  <c r="Z143" i="61"/>
  <c r="Z120" i="61"/>
  <c r="Z131" i="61"/>
  <c r="AI11" i="61"/>
  <c r="AI35" i="61" s="1"/>
  <c r="AD108" i="14"/>
  <c r="AI12" i="61"/>
  <c r="AI138" i="61" s="1"/>
  <c r="AN42" i="14"/>
  <c r="AR42" i="14" s="1"/>
  <c r="AF108" i="14"/>
  <c r="AN69" i="14"/>
  <c r="AR69" i="14" s="1"/>
  <c r="F113" i="14"/>
  <c r="G113" i="14"/>
  <c r="H97" i="22"/>
  <c r="E97" i="22"/>
  <c r="G97" i="22"/>
  <c r="AJ10" i="61"/>
  <c r="AJ22" i="61" s="1"/>
  <c r="AE105" i="14"/>
  <c r="V98" i="22"/>
  <c r="X98" i="22"/>
  <c r="U98" i="22"/>
  <c r="AL31" i="61"/>
  <c r="AN37" i="14"/>
  <c r="AR37" i="14" s="1"/>
  <c r="AM144" i="61"/>
  <c r="AL82" i="61"/>
  <c r="X99" i="14"/>
  <c r="D123" i="22"/>
  <c r="AD129" i="22"/>
  <c r="G94" i="14"/>
  <c r="L118" i="14"/>
  <c r="Q113" i="22"/>
  <c r="AC105" i="14"/>
  <c r="S129" i="22"/>
  <c r="Q119" i="14"/>
  <c r="I119" i="22"/>
  <c r="C116" i="22"/>
  <c r="AF122" i="22"/>
  <c r="Q124" i="22"/>
  <c r="K114" i="22"/>
  <c r="J118" i="14"/>
  <c r="I114" i="22"/>
  <c r="M100" i="14"/>
  <c r="F97" i="22"/>
  <c r="Y105" i="14"/>
  <c r="R108" i="22"/>
  <c r="V99" i="14"/>
  <c r="S99" i="22"/>
  <c r="G97" i="14"/>
  <c r="X92" i="22"/>
  <c r="Z94" i="22"/>
  <c r="AC99" i="14"/>
  <c r="R94" i="14"/>
  <c r="Y90" i="22"/>
  <c r="F95" i="14"/>
  <c r="H113" i="22"/>
  <c r="J95" i="14"/>
  <c r="S109" i="14"/>
  <c r="P107" i="22"/>
  <c r="H118" i="22"/>
  <c r="G118" i="22"/>
  <c r="D116" i="22"/>
  <c r="AA120" i="22"/>
  <c r="Y120" i="22"/>
  <c r="W120" i="22"/>
  <c r="H96" i="22"/>
  <c r="I96" i="22"/>
  <c r="K130" i="22"/>
  <c r="L130" i="22"/>
  <c r="M130" i="22"/>
  <c r="N99" i="14"/>
  <c r="L99" i="14"/>
  <c r="P116" i="22"/>
  <c r="U91" i="57"/>
  <c r="U44" i="57"/>
  <c r="U56" i="57"/>
  <c r="M118" i="14"/>
  <c r="H113" i="14"/>
  <c r="Q105" i="14"/>
  <c r="AA105" i="14"/>
  <c r="AD99" i="14"/>
  <c r="H117" i="22"/>
  <c r="X105" i="14"/>
  <c r="K99" i="14"/>
  <c r="R125" i="22"/>
  <c r="C126" i="61"/>
  <c r="AN39" i="14"/>
  <c r="AR39" i="14" s="1"/>
  <c r="K118" i="14"/>
  <c r="X123" i="22"/>
  <c r="H2" i="57"/>
  <c r="H75" i="57" s="1"/>
  <c r="AD114" i="22"/>
  <c r="AD122" i="22"/>
  <c r="R124" i="22"/>
  <c r="R119" i="14"/>
  <c r="O124" i="22"/>
  <c r="J113" i="22"/>
  <c r="S119" i="14"/>
  <c r="O105" i="14"/>
  <c r="AN33" i="14"/>
  <c r="AR33" i="14" s="1"/>
  <c r="AL116" i="61"/>
  <c r="AB109" i="14"/>
  <c r="O94" i="14"/>
  <c r="K113" i="22"/>
  <c r="O130" i="22"/>
  <c r="N94" i="14"/>
  <c r="H109" i="14"/>
  <c r="P109" i="14"/>
  <c r="AN75" i="22"/>
  <c r="AR75" i="22" s="1"/>
  <c r="H99" i="14"/>
  <c r="D101" i="14"/>
  <c r="O91" i="22"/>
  <c r="F99" i="14"/>
  <c r="N109" i="14"/>
  <c r="S108" i="22"/>
  <c r="D94" i="22"/>
  <c r="H97" i="14"/>
  <c r="AE104" i="22"/>
  <c r="R103" i="22"/>
  <c r="AN74" i="14"/>
  <c r="AR74" i="14" s="1"/>
  <c r="S98" i="22"/>
  <c r="AN77" i="14"/>
  <c r="AR77" i="14" s="1"/>
  <c r="X90" i="22"/>
  <c r="N100" i="14"/>
  <c r="W98" i="22"/>
  <c r="AC109" i="14"/>
  <c r="AA109" i="14"/>
  <c r="R95" i="14"/>
  <c r="Q98" i="22"/>
  <c r="M101" i="22"/>
  <c r="F98" i="14"/>
  <c r="G98" i="14"/>
  <c r="E98" i="14"/>
  <c r="H98" i="14"/>
  <c r="D107" i="22"/>
  <c r="F107" i="22"/>
  <c r="G107" i="22"/>
  <c r="E107" i="22"/>
  <c r="C107" i="22"/>
  <c r="AL75" i="61"/>
  <c r="U90" i="57"/>
  <c r="U89" i="57"/>
  <c r="AB99" i="14"/>
  <c r="AE108" i="14"/>
  <c r="O6" i="57"/>
  <c r="O70" i="57" s="1"/>
  <c r="V105" i="14"/>
  <c r="P105" i="14"/>
  <c r="AA119" i="22"/>
  <c r="N118" i="14"/>
  <c r="AC119" i="22"/>
  <c r="AE114" i="22"/>
  <c r="L113" i="22"/>
  <c r="C94" i="14"/>
  <c r="Q94" i="14"/>
  <c r="O109" i="14"/>
  <c r="E123" i="22"/>
  <c r="U105" i="14"/>
  <c r="U113" i="22"/>
  <c r="P130" i="22"/>
  <c r="P124" i="22"/>
  <c r="W125" i="22"/>
  <c r="C94" i="22"/>
  <c r="B103" i="14"/>
  <c r="Z101" i="14"/>
  <c r="E99" i="22"/>
  <c r="J101" i="22"/>
  <c r="AD104" i="14"/>
  <c r="O108" i="22"/>
  <c r="C96" i="22"/>
  <c r="I97" i="14"/>
  <c r="D97" i="14"/>
  <c r="G103" i="14"/>
  <c r="L119" i="22"/>
  <c r="T95" i="14"/>
  <c r="P98" i="22"/>
  <c r="F116" i="22"/>
  <c r="I116" i="22"/>
  <c r="X101" i="14"/>
  <c r="Y101" i="14"/>
  <c r="AC102" i="22"/>
  <c r="X94" i="22"/>
  <c r="C60" i="61"/>
  <c r="J91" i="22"/>
  <c r="I97" i="22"/>
  <c r="B109" i="14"/>
  <c r="B128" i="22"/>
  <c r="E128" i="22"/>
  <c r="G104" i="22"/>
  <c r="G103" i="22"/>
  <c r="AB100" i="22"/>
  <c r="AA100" i="22"/>
  <c r="J119" i="22"/>
  <c r="B114" i="22"/>
  <c r="B98" i="14"/>
  <c r="I115" i="22"/>
  <c r="Z113" i="61"/>
  <c r="N107" i="22"/>
  <c r="F120" i="22"/>
  <c r="AD115" i="22"/>
  <c r="W95" i="22"/>
  <c r="E94" i="22"/>
  <c r="B106" i="22"/>
  <c r="B118" i="22"/>
  <c r="I70" i="61"/>
  <c r="S121" i="22"/>
  <c r="Y113" i="22"/>
  <c r="R101" i="14"/>
  <c r="V109" i="22"/>
  <c r="L114" i="22"/>
  <c r="B117" i="22"/>
  <c r="AE91" i="22"/>
  <c r="Y91" i="22"/>
  <c r="C104" i="14"/>
  <c r="V122" i="22"/>
  <c r="AB115" i="22"/>
  <c r="N102" i="22"/>
  <c r="Y93" i="22"/>
  <c r="AF109" i="14"/>
  <c r="P98" i="14"/>
  <c r="Q125" i="22"/>
  <c r="AF94" i="22"/>
  <c r="L98" i="14"/>
  <c r="AF96" i="22"/>
  <c r="AB118" i="22"/>
  <c r="F104" i="14"/>
  <c r="O101" i="14"/>
  <c r="AE98" i="14"/>
  <c r="X98" i="14"/>
  <c r="M129" i="22"/>
  <c r="AN35" i="14"/>
  <c r="AR35" i="14" s="1"/>
  <c r="D109" i="14"/>
  <c r="R98" i="14"/>
  <c r="K112" i="22"/>
  <c r="C96" i="14"/>
  <c r="I58" i="61"/>
  <c r="C120" i="61"/>
  <c r="AE118" i="22"/>
  <c r="Y131" i="22"/>
  <c r="E121" i="22"/>
  <c r="F121" i="22"/>
  <c r="I94" i="14"/>
  <c r="AN28" i="14"/>
  <c r="AR28" i="14" s="1"/>
  <c r="Q121" i="22"/>
  <c r="E94" i="14"/>
  <c r="I124" i="22"/>
  <c r="Y115" i="22"/>
  <c r="M114" i="22"/>
  <c r="N125" i="22"/>
  <c r="AA129" i="22"/>
  <c r="F112" i="22"/>
  <c r="F127" i="22"/>
  <c r="T109" i="22"/>
  <c r="I105" i="22"/>
  <c r="D98" i="14"/>
  <c r="R105" i="22"/>
  <c r="M93" i="22"/>
  <c r="AE106" i="22"/>
  <c r="T107" i="22"/>
  <c r="B104" i="14"/>
  <c r="K102" i="22"/>
  <c r="F94" i="22"/>
  <c r="J101" i="14"/>
  <c r="AE109" i="14"/>
  <c r="S98" i="14"/>
  <c r="AF91" i="22"/>
  <c r="L102" i="22"/>
  <c r="J94" i="22"/>
  <c r="AC90" i="22"/>
  <c r="Z95" i="22"/>
  <c r="AC94" i="14"/>
  <c r="Q98" i="14"/>
  <c r="I92" i="22"/>
  <c r="AB91" i="22"/>
  <c r="T94" i="22"/>
  <c r="H94" i="22"/>
  <c r="AB90" i="22"/>
  <c r="W91" i="22"/>
  <c r="AE102" i="61"/>
  <c r="P96" i="22"/>
  <c r="AN28" i="22"/>
  <c r="AR28" i="22" s="1"/>
  <c r="AB94" i="14"/>
  <c r="R107" i="22"/>
  <c r="AJ5" i="61"/>
  <c r="AJ54" i="61" s="1"/>
  <c r="AN30" i="22"/>
  <c r="AR30" i="22" s="1"/>
  <c r="Q96" i="22"/>
  <c r="T96" i="22"/>
  <c r="AN72" i="22"/>
  <c r="AR72" i="22" s="1"/>
  <c r="S96" i="22"/>
  <c r="K115" i="22"/>
  <c r="J55" i="61"/>
  <c r="K93" i="22"/>
  <c r="I93" i="22"/>
  <c r="AE114" i="61"/>
  <c r="K91" i="22"/>
  <c r="C106" i="22"/>
  <c r="N114" i="22"/>
  <c r="U122" i="22"/>
  <c r="J78" i="61"/>
  <c r="Z93" i="22"/>
  <c r="I91" i="22"/>
  <c r="O114" i="22"/>
  <c r="AN79" i="22"/>
  <c r="AR79" i="22" s="1"/>
  <c r="AN87" i="22"/>
  <c r="AR87" i="22" s="1"/>
  <c r="W122" i="22"/>
  <c r="AB93" i="22"/>
  <c r="AN37" i="22"/>
  <c r="AR37" i="22" s="1"/>
  <c r="Q102" i="22"/>
  <c r="I94" i="61"/>
  <c r="AF98" i="14"/>
  <c r="D9" i="61"/>
  <c r="D102" i="61" s="1"/>
  <c r="AD98" i="14"/>
  <c r="C138" i="61"/>
  <c r="I115" i="61"/>
  <c r="Z94" i="14"/>
  <c r="P114" i="22"/>
  <c r="C143" i="61"/>
  <c r="C144" i="61"/>
  <c r="H121" i="22"/>
  <c r="K124" i="22"/>
  <c r="H124" i="22"/>
  <c r="W113" i="22"/>
  <c r="H112" i="22"/>
  <c r="Z113" i="22"/>
  <c r="AF118" i="22"/>
  <c r="Q127" i="22"/>
  <c r="S125" i="22"/>
  <c r="L115" i="22"/>
  <c r="C118" i="22"/>
  <c r="AA131" i="22"/>
  <c r="K103" i="22"/>
  <c r="D94" i="14"/>
  <c r="W109" i="22"/>
  <c r="W98" i="14"/>
  <c r="AD109" i="22"/>
  <c r="M97" i="22"/>
  <c r="U109" i="22"/>
  <c r="J104" i="14"/>
  <c r="S107" i="22"/>
  <c r="AA94" i="14"/>
  <c r="AD109" i="14"/>
  <c r="E109" i="14"/>
  <c r="L104" i="14"/>
  <c r="L93" i="22"/>
  <c r="AA96" i="14"/>
  <c r="J107" i="22"/>
  <c r="AE90" i="22"/>
  <c r="W94" i="22"/>
  <c r="G9" i="61"/>
  <c r="G130" i="61" s="1"/>
  <c r="F94" i="14"/>
  <c r="X109" i="14"/>
  <c r="W90" i="22"/>
  <c r="N97" i="22"/>
  <c r="U96" i="22"/>
  <c r="V94" i="22"/>
  <c r="Q107" i="22"/>
  <c r="J115" i="22"/>
  <c r="T122" i="22"/>
  <c r="E106" i="22"/>
  <c r="S122" i="22"/>
  <c r="T128" i="22"/>
  <c r="G106" i="22"/>
  <c r="AF106" i="22"/>
  <c r="S128" i="22"/>
  <c r="G122" i="22"/>
  <c r="V128" i="22"/>
  <c r="U107" i="22"/>
  <c r="M92" i="22"/>
  <c r="Z129" i="22"/>
  <c r="AD120" i="22"/>
  <c r="AC120" i="22"/>
  <c r="AK88" i="61"/>
  <c r="P125" i="22"/>
  <c r="Q114" i="22"/>
  <c r="U109" i="14"/>
  <c r="C109" i="14"/>
  <c r="J94" i="14"/>
  <c r="E127" i="22"/>
  <c r="R128" i="22"/>
  <c r="Z96" i="14"/>
  <c r="H94" i="14"/>
  <c r="AN43" i="14"/>
  <c r="AR43" i="14" s="1"/>
  <c r="Z115" i="22"/>
  <c r="AN32" i="14"/>
  <c r="AR32" i="14" s="1"/>
  <c r="H127" i="22"/>
  <c r="R127" i="22"/>
  <c r="W115" i="22"/>
  <c r="X115" i="22"/>
  <c r="I127" i="22"/>
  <c r="N98" i="14"/>
  <c r="L91" i="22"/>
  <c r="F106" i="22"/>
  <c r="M101" i="14"/>
  <c r="G104" i="14"/>
  <c r="AD94" i="14"/>
  <c r="Y109" i="22"/>
  <c r="Z103" i="22"/>
  <c r="I94" i="22"/>
  <c r="J93" i="22"/>
  <c r="AD93" i="22"/>
  <c r="AN86" i="22"/>
  <c r="AR86" i="22" s="1"/>
  <c r="T121" i="22"/>
  <c r="AN38" i="14"/>
  <c r="AR38" i="14" s="1"/>
  <c r="Y91" i="61"/>
  <c r="Y30" i="61"/>
  <c r="Y137" i="61"/>
  <c r="Y115" i="61"/>
  <c r="Z39" i="61"/>
  <c r="Y44" i="61"/>
  <c r="Y48" i="61"/>
  <c r="Y70" i="61"/>
  <c r="C46" i="57"/>
  <c r="AI15" i="61"/>
  <c r="J98" i="14"/>
  <c r="R130" i="22"/>
  <c r="AB124" i="22"/>
  <c r="Z48" i="61"/>
  <c r="S130" i="22"/>
  <c r="P128" i="22"/>
  <c r="Y121" i="22"/>
  <c r="X126" i="22"/>
  <c r="G124" i="22"/>
  <c r="V98" i="14"/>
  <c r="D124" i="22"/>
  <c r="J126" i="22"/>
  <c r="AC118" i="22"/>
  <c r="V126" i="22"/>
  <c r="Z122" i="22"/>
  <c r="Y124" i="22"/>
  <c r="P101" i="14"/>
  <c r="X104" i="14"/>
  <c r="E98" i="22"/>
  <c r="O106" i="22"/>
  <c r="S102" i="22"/>
  <c r="Y103" i="22"/>
  <c r="E105" i="22"/>
  <c r="N106" i="22"/>
  <c r="T98" i="14"/>
  <c r="C109" i="22"/>
  <c r="L101" i="14"/>
  <c r="AB103" i="22"/>
  <c r="K104" i="22"/>
  <c r="L129" i="22"/>
  <c r="AN84" i="22"/>
  <c r="AR84" i="22" s="1"/>
  <c r="AN24" i="22"/>
  <c r="AR24" i="22" s="1"/>
  <c r="H105" i="22"/>
  <c r="AN38" i="22"/>
  <c r="AR38" i="22" s="1"/>
  <c r="O103" i="22"/>
  <c r="Y125" i="61"/>
  <c r="AC96" i="22"/>
  <c r="N103" i="22"/>
  <c r="C124" i="22"/>
  <c r="AA93" i="22"/>
  <c r="AC93" i="22"/>
  <c r="AE93" i="22"/>
  <c r="W121" i="22"/>
  <c r="Q97" i="22"/>
  <c r="AD118" i="22"/>
  <c r="G116" i="22"/>
  <c r="M90" i="22"/>
  <c r="N104" i="22"/>
  <c r="H132" i="61"/>
  <c r="Y89" i="61"/>
  <c r="Y113" i="61"/>
  <c r="Z16" i="61"/>
  <c r="Y47" i="61"/>
  <c r="Y39" i="61"/>
  <c r="AD96" i="61"/>
  <c r="Y64" i="61"/>
  <c r="Y127" i="61"/>
  <c r="M98" i="14"/>
  <c r="C98" i="14"/>
  <c r="O129" i="22"/>
  <c r="P129" i="22"/>
  <c r="O128" i="22"/>
  <c r="H126" i="22"/>
  <c r="X122" i="22"/>
  <c r="I98" i="14"/>
  <c r="Y126" i="22"/>
  <c r="AB122" i="22"/>
  <c r="Q130" i="22"/>
  <c r="U130" i="22"/>
  <c r="AA118" i="22"/>
  <c r="H116" i="22"/>
  <c r="E124" i="22"/>
  <c r="Q128" i="22"/>
  <c r="V123" i="22"/>
  <c r="W123" i="22"/>
  <c r="T101" i="14"/>
  <c r="U98" i="14"/>
  <c r="F105" i="22"/>
  <c r="R102" i="22"/>
  <c r="P102" i="22"/>
  <c r="H101" i="14"/>
  <c r="U95" i="22"/>
  <c r="T102" i="22"/>
  <c r="W103" i="22"/>
  <c r="C101" i="22"/>
  <c r="M106" i="22"/>
  <c r="S101" i="14"/>
  <c r="K101" i="14"/>
  <c r="G109" i="22"/>
  <c r="AN80" i="22"/>
  <c r="AR80" i="22" s="1"/>
  <c r="M104" i="22"/>
  <c r="O102" i="22"/>
  <c r="AN78" i="22"/>
  <c r="AR78" i="22" s="1"/>
  <c r="P97" i="22"/>
  <c r="L106" i="22"/>
  <c r="AD96" i="22"/>
  <c r="J104" i="22"/>
  <c r="M103" i="22"/>
  <c r="AF93" i="22"/>
  <c r="M128" i="22"/>
  <c r="Y28" i="61"/>
  <c r="Y43" i="61"/>
  <c r="Y42" i="61"/>
  <c r="Y66" i="61"/>
  <c r="AC113" i="61"/>
  <c r="Y123" i="22"/>
  <c r="Z9" i="61"/>
  <c r="Z99" i="61" s="1"/>
  <c r="AA124" i="22"/>
  <c r="Z104" i="14"/>
  <c r="K126" i="22"/>
  <c r="J116" i="22"/>
  <c r="AE117" i="22"/>
  <c r="T123" i="22"/>
  <c r="U121" i="22"/>
  <c r="Z124" i="22"/>
  <c r="U123" i="22"/>
  <c r="AA103" i="22"/>
  <c r="R95" i="22"/>
  <c r="H90" i="22"/>
  <c r="V104" i="14"/>
  <c r="U104" i="14"/>
  <c r="AN31" i="22"/>
  <c r="AR31" i="22" s="1"/>
  <c r="W104" i="14"/>
  <c r="I101" i="14"/>
  <c r="P106" i="22"/>
  <c r="N101" i="14"/>
  <c r="AE96" i="22"/>
  <c r="P103" i="22"/>
  <c r="V121" i="22"/>
  <c r="J105" i="22"/>
  <c r="AN39" i="22"/>
  <c r="AR39" i="22" s="1"/>
  <c r="E116" i="22"/>
  <c r="AN82" i="22"/>
  <c r="AR82" i="22" s="1"/>
  <c r="AN29" i="22"/>
  <c r="AR29" i="22" s="1"/>
  <c r="K98" i="14"/>
  <c r="D109" i="22"/>
  <c r="Y98" i="14"/>
  <c r="B101" i="14"/>
  <c r="AE99" i="22"/>
  <c r="V95" i="22"/>
  <c r="P96" i="14"/>
  <c r="Y95" i="22"/>
  <c r="G94" i="22"/>
  <c r="AN43" i="22"/>
  <c r="AR43" i="22" s="1"/>
  <c r="AJ103" i="61"/>
  <c r="AC91" i="22"/>
  <c r="AF113" i="22"/>
  <c r="J97" i="22"/>
  <c r="G125" i="22"/>
  <c r="K98" i="22"/>
  <c r="AN77" i="22"/>
  <c r="AR77" i="22" s="1"/>
  <c r="N96" i="14"/>
  <c r="C125" i="22"/>
  <c r="D106" i="22"/>
  <c r="R96" i="14"/>
  <c r="AA91" i="22"/>
  <c r="I98" i="22"/>
  <c r="AN74" i="22"/>
  <c r="AR74" i="22" s="1"/>
  <c r="AN41" i="22"/>
  <c r="AR41" i="22" s="1"/>
  <c r="L97" i="22"/>
  <c r="AN32" i="22"/>
  <c r="AR32" i="22" s="1"/>
  <c r="U101" i="22"/>
  <c r="AN40" i="22"/>
  <c r="AR40" i="22" s="1"/>
  <c r="F96" i="14"/>
  <c r="Y102" i="22"/>
  <c r="H100" i="22"/>
  <c r="AD113" i="22"/>
  <c r="R71" i="61"/>
  <c r="R70" i="61"/>
  <c r="R30" i="61"/>
  <c r="R127" i="61"/>
  <c r="U104" i="22"/>
  <c r="J125" i="22"/>
  <c r="I126" i="22"/>
  <c r="AD96" i="14"/>
  <c r="AE130" i="22"/>
  <c r="G113" i="22"/>
  <c r="AN73" i="22"/>
  <c r="AR73" i="22" s="1"/>
  <c r="AA122" i="22"/>
  <c r="B109" i="22"/>
  <c r="O97" i="22"/>
  <c r="AK79" i="61"/>
  <c r="AK66" i="61"/>
  <c r="AK91" i="61"/>
  <c r="AK127" i="61"/>
  <c r="AK139" i="61"/>
  <c r="AK72" i="61"/>
  <c r="AK63" i="61"/>
  <c r="AK68" i="61"/>
  <c r="AK71" i="61"/>
  <c r="AK54" i="61"/>
  <c r="AK18" i="61"/>
  <c r="AK67" i="61"/>
  <c r="E115" i="22"/>
  <c r="F115" i="22"/>
  <c r="E93" i="22"/>
  <c r="D93" i="22"/>
  <c r="F93" i="22"/>
  <c r="B93" i="22"/>
  <c r="C91" i="61"/>
  <c r="V48" i="61"/>
  <c r="G72" i="61"/>
  <c r="Y79" i="61"/>
  <c r="Y63" i="61"/>
  <c r="Y67" i="61"/>
  <c r="Y71" i="61"/>
  <c r="Y54" i="61"/>
  <c r="G54" i="61"/>
  <c r="G127" i="61"/>
  <c r="C63" i="61"/>
  <c r="K136" i="57"/>
  <c r="AI104" i="61"/>
  <c r="J120" i="22"/>
  <c r="D114" i="22"/>
  <c r="B112" i="22"/>
  <c r="B113" i="22"/>
  <c r="AE115" i="22"/>
  <c r="AA115" i="22"/>
  <c r="Y69" i="61"/>
  <c r="J112" i="22"/>
  <c r="W108" i="22"/>
  <c r="AE96" i="14"/>
  <c r="V96" i="14"/>
  <c r="X101" i="22"/>
  <c r="V101" i="22"/>
  <c r="AN70" i="22"/>
  <c r="AR70" i="22" s="1"/>
  <c r="W101" i="22"/>
  <c r="AN35" i="22"/>
  <c r="AR35" i="22" s="1"/>
  <c r="AN76" i="22"/>
  <c r="AR76" i="22" s="1"/>
  <c r="C114" i="22"/>
  <c r="AN36" i="22"/>
  <c r="AR36" i="22" s="1"/>
  <c r="AN33" i="22"/>
  <c r="AR33" i="22" s="1"/>
  <c r="AN27" i="22"/>
  <c r="AR27" i="22" s="1"/>
  <c r="F100" i="22"/>
  <c r="I120" i="22"/>
  <c r="S97" i="22"/>
  <c r="T97" i="22"/>
  <c r="G91" i="22"/>
  <c r="R115" i="61"/>
  <c r="C79" i="61"/>
  <c r="Y139" i="61"/>
  <c r="K119" i="61"/>
  <c r="R18" i="61"/>
  <c r="Y68" i="61"/>
  <c r="Y72" i="61"/>
  <c r="K70" i="61"/>
  <c r="K137" i="57"/>
  <c r="R64" i="61"/>
  <c r="E120" i="22"/>
  <c r="Y117" i="22"/>
  <c r="H120" i="22"/>
  <c r="G120" i="22"/>
  <c r="AF115" i="22"/>
  <c r="I100" i="22"/>
  <c r="L107" i="22"/>
  <c r="X108" i="22"/>
  <c r="AN69" i="22"/>
  <c r="AR69" i="22" s="1"/>
  <c r="AN25" i="22"/>
  <c r="AR25" i="22" s="1"/>
  <c r="V108" i="22"/>
  <c r="AB102" i="22"/>
  <c r="E103" i="22"/>
  <c r="L128" i="22"/>
  <c r="V117" i="22"/>
  <c r="X117" i="22"/>
  <c r="V127" i="22"/>
  <c r="T96" i="14"/>
  <c r="AI6" i="61"/>
  <c r="AI66" i="61" s="1"/>
  <c r="AB113" i="22"/>
  <c r="AB116" i="22"/>
  <c r="D115" i="22"/>
  <c r="S114" i="22"/>
  <c r="R114" i="22"/>
  <c r="U117" i="22"/>
  <c r="S117" i="22"/>
  <c r="T117" i="22"/>
  <c r="Z127" i="22"/>
  <c r="Y108" i="22"/>
  <c r="R63" i="61"/>
  <c r="Z117" i="22"/>
  <c r="C65" i="61"/>
  <c r="AC115" i="22"/>
  <c r="I107" i="22"/>
  <c r="K107" i="22"/>
  <c r="I112" i="22"/>
  <c r="AK70" i="61"/>
  <c r="Y101" i="22"/>
  <c r="AN42" i="22"/>
  <c r="AR42" i="22" s="1"/>
  <c r="T108" i="22"/>
  <c r="M107" i="22"/>
  <c r="C91" i="22"/>
  <c r="AN34" i="22"/>
  <c r="AR34" i="22" s="1"/>
  <c r="R65" i="61"/>
  <c r="D103" i="22"/>
  <c r="F103" i="22"/>
  <c r="C103" i="22"/>
  <c r="O92" i="22"/>
  <c r="H91" i="22"/>
  <c r="X124" i="22"/>
  <c r="B115" i="22"/>
  <c r="L112" i="22"/>
  <c r="S119" i="22"/>
  <c r="T119" i="22"/>
  <c r="R92" i="22"/>
  <c r="S92" i="22"/>
  <c r="Q119" i="22"/>
  <c r="C93" i="22"/>
  <c r="J54" i="61"/>
  <c r="J127" i="61"/>
  <c r="J67" i="61"/>
  <c r="J66" i="61"/>
  <c r="J18" i="61"/>
  <c r="J79" i="61"/>
  <c r="J63" i="61"/>
  <c r="J71" i="61"/>
  <c r="AM71" i="61"/>
  <c r="AM72" i="61"/>
  <c r="AM127" i="61"/>
  <c r="AM139" i="61"/>
  <c r="I121" i="22"/>
  <c r="E96" i="14"/>
  <c r="N92" i="22"/>
  <c r="T112" i="22"/>
  <c r="U127" i="22"/>
  <c r="N121" i="22"/>
  <c r="AC129" i="22"/>
  <c r="Y127" i="22"/>
  <c r="N115" i="22"/>
  <c r="X127" i="22"/>
  <c r="V105" i="22"/>
  <c r="X96" i="14"/>
  <c r="AN83" i="22"/>
  <c r="AR83" i="22" s="1"/>
  <c r="H98" i="22"/>
  <c r="AN85" i="22"/>
  <c r="AR85" i="22" s="1"/>
  <c r="L96" i="14"/>
  <c r="J96" i="14"/>
  <c r="B96" i="14"/>
  <c r="E100" i="22"/>
  <c r="AF116" i="22"/>
  <c r="E125" i="22"/>
  <c r="H96" i="14"/>
  <c r="H125" i="22"/>
  <c r="D131" i="22"/>
  <c r="G131" i="22"/>
  <c r="E131" i="22"/>
  <c r="F131" i="22"/>
  <c r="W104" i="22"/>
  <c r="X104" i="22"/>
  <c r="Z104" i="22"/>
  <c r="Y104" i="22"/>
  <c r="B131" i="22"/>
  <c r="P92" i="22"/>
  <c r="G96" i="14"/>
  <c r="AB129" i="22"/>
  <c r="E65" i="61"/>
  <c r="AN30" i="14"/>
  <c r="AR30" i="14" s="1"/>
  <c r="O115" i="22"/>
  <c r="Y129" i="22"/>
  <c r="X105" i="22"/>
  <c r="U105" i="22"/>
  <c r="AB96" i="14"/>
  <c r="L92" i="22"/>
  <c r="Y105" i="22"/>
  <c r="W96" i="14"/>
  <c r="AN68" i="22"/>
  <c r="AR68" i="22" s="1"/>
  <c r="AN26" i="22"/>
  <c r="AR26" i="22" s="1"/>
  <c r="AN71" i="22"/>
  <c r="AR71" i="22" s="1"/>
  <c r="T105" i="22"/>
  <c r="I96" i="14"/>
  <c r="D113" i="22"/>
  <c r="E113" i="22"/>
  <c r="AC116" i="22"/>
  <c r="AD116" i="22"/>
  <c r="X102" i="22"/>
  <c r="Z102" i="22"/>
  <c r="W102" i="22"/>
  <c r="J121" i="22"/>
  <c r="W112" i="22"/>
  <c r="K120" i="22"/>
  <c r="L121" i="22"/>
  <c r="T127" i="22"/>
  <c r="M115" i="22"/>
  <c r="W105" i="22"/>
  <c r="Y96" i="14"/>
  <c r="J98" i="22"/>
  <c r="AN81" i="22"/>
  <c r="AR81" i="22" s="1"/>
  <c r="G98" i="22"/>
  <c r="P115" i="22"/>
  <c r="D96" i="14"/>
  <c r="K96" i="14"/>
  <c r="D91" i="22"/>
  <c r="E91" i="22"/>
  <c r="AF117" i="22"/>
  <c r="E122" i="22"/>
  <c r="G100" i="22"/>
  <c r="AC107" i="22"/>
  <c r="S139" i="61"/>
  <c r="AJ39" i="61"/>
  <c r="W21" i="61"/>
  <c r="AD94" i="61"/>
  <c r="AC107" i="61"/>
  <c r="M30" i="61"/>
  <c r="R28" i="61"/>
  <c r="S103" i="61"/>
  <c r="R125" i="61"/>
  <c r="AJ21" i="61"/>
  <c r="AD20" i="61"/>
  <c r="G66" i="61"/>
  <c r="C18" i="61"/>
  <c r="AC103" i="61"/>
  <c r="C67" i="61"/>
  <c r="G126" i="61"/>
  <c r="S72" i="61"/>
  <c r="V94" i="61"/>
  <c r="AD15" i="61"/>
  <c r="C94" i="57"/>
  <c r="C113" i="57"/>
  <c r="K96" i="57"/>
  <c r="K141" i="57"/>
  <c r="K36" i="57"/>
  <c r="AK32" i="61"/>
  <c r="AI76" i="61"/>
  <c r="AA51" i="57"/>
  <c r="AI29" i="61"/>
  <c r="C111" i="57"/>
  <c r="AK30" i="61"/>
  <c r="AK124" i="61"/>
  <c r="AK29" i="61"/>
  <c r="AK76" i="61"/>
  <c r="AI32" i="61"/>
  <c r="AI31" i="61"/>
  <c r="AI88" i="61"/>
  <c r="K108" i="57"/>
  <c r="Z137" i="61"/>
  <c r="Z42" i="61"/>
  <c r="K113" i="61"/>
  <c r="K34" i="61"/>
  <c r="S140" i="61"/>
  <c r="S84" i="61"/>
  <c r="S24" i="61"/>
  <c r="V143" i="61"/>
  <c r="AD27" i="61"/>
  <c r="S144" i="61"/>
  <c r="V120" i="61"/>
  <c r="R108" i="57"/>
  <c r="S96" i="61"/>
  <c r="S141" i="61"/>
  <c r="V105" i="61"/>
  <c r="X94" i="61"/>
  <c r="X111" i="61"/>
  <c r="AA60" i="57"/>
  <c r="K143" i="57"/>
  <c r="AA66" i="57"/>
  <c r="AA57" i="57"/>
  <c r="K144" i="57"/>
  <c r="Z47" i="61"/>
  <c r="Z125" i="61"/>
  <c r="G30" i="61"/>
  <c r="K24" i="57"/>
  <c r="AI52" i="61"/>
  <c r="AA55" i="57"/>
  <c r="K120" i="57"/>
  <c r="AA78" i="57"/>
  <c r="AA138" i="57"/>
  <c r="K138" i="57"/>
  <c r="K139" i="57"/>
  <c r="AK64" i="61"/>
  <c r="K135" i="57"/>
  <c r="AE130" i="61"/>
  <c r="G70" i="61"/>
  <c r="AJ65" i="61"/>
  <c r="AJ42" i="61"/>
  <c r="AJ47" i="61"/>
  <c r="AJ137" i="61"/>
  <c r="S91" i="57"/>
  <c r="R17" i="61"/>
  <c r="V117" i="61"/>
  <c r="P23" i="57"/>
  <c r="R142" i="57"/>
  <c r="R72" i="57"/>
  <c r="S90" i="57"/>
  <c r="AJ40" i="61"/>
  <c r="S135" i="61"/>
  <c r="S142" i="61"/>
  <c r="AJ28" i="61"/>
  <c r="S96" i="57"/>
  <c r="AJ16" i="61"/>
  <c r="AJ48" i="61"/>
  <c r="AA126" i="57"/>
  <c r="K60" i="57"/>
  <c r="K72" i="57"/>
  <c r="AA54" i="57"/>
  <c r="C54" i="61"/>
  <c r="C66" i="61"/>
  <c r="C71" i="61"/>
  <c r="O39" i="61"/>
  <c r="Z46" i="61"/>
  <c r="C115" i="61"/>
  <c r="AE126" i="61"/>
  <c r="AL139" i="57"/>
  <c r="AL69" i="57"/>
  <c r="AA59" i="57"/>
  <c r="AA56" i="57"/>
  <c r="AA90" i="57"/>
  <c r="K132" i="57"/>
  <c r="C70" i="61"/>
  <c r="AE119" i="61"/>
  <c r="AE107" i="61"/>
  <c r="C127" i="61"/>
  <c r="C72" i="61"/>
  <c r="AE59" i="61"/>
  <c r="Z89" i="61"/>
  <c r="AI81" i="61"/>
  <c r="AI21" i="61"/>
  <c r="AI100" i="61"/>
  <c r="AI102" i="61"/>
  <c r="X58" i="61"/>
  <c r="X115" i="61"/>
  <c r="X22" i="61"/>
  <c r="C21" i="61"/>
  <c r="X70" i="61"/>
  <c r="O129" i="57"/>
  <c r="AL54" i="57"/>
  <c r="AI99" i="61"/>
  <c r="AI105" i="61"/>
  <c r="X34" i="61"/>
  <c r="O47" i="57"/>
  <c r="AL66" i="57"/>
  <c r="AL42" i="57"/>
  <c r="I89" i="61"/>
  <c r="AI93" i="61"/>
  <c r="AI33" i="61"/>
  <c r="T58" i="57"/>
  <c r="T22" i="57"/>
  <c r="O125" i="57"/>
  <c r="R126" i="61"/>
  <c r="AL63" i="57"/>
  <c r="E84" i="61"/>
  <c r="Z66" i="61"/>
  <c r="AD84" i="61"/>
  <c r="AD75" i="61"/>
  <c r="AD43" i="61"/>
  <c r="Z54" i="61"/>
  <c r="D55" i="57"/>
  <c r="AD140" i="61"/>
  <c r="Y105" i="61"/>
  <c r="E116" i="61"/>
  <c r="U31" i="61"/>
  <c r="Z126" i="61"/>
  <c r="Z138" i="61"/>
  <c r="W29" i="57"/>
  <c r="V129" i="61"/>
  <c r="I23" i="61"/>
  <c r="V95" i="61"/>
  <c r="I129" i="61"/>
  <c r="P144" i="61"/>
  <c r="I119" i="61"/>
  <c r="R46" i="61"/>
  <c r="AD141" i="61"/>
  <c r="G138" i="61"/>
  <c r="G78" i="61"/>
  <c r="M79" i="61"/>
  <c r="G55" i="61"/>
  <c r="K143" i="61"/>
  <c r="AK16" i="61"/>
  <c r="AD124" i="61"/>
  <c r="AM141" i="61"/>
  <c r="M64" i="61"/>
  <c r="V108" i="61"/>
  <c r="T70" i="57"/>
  <c r="G59" i="61"/>
  <c r="V46" i="61"/>
  <c r="V125" i="61"/>
  <c r="AD117" i="61"/>
  <c r="N66" i="61"/>
  <c r="X94" i="57"/>
  <c r="S21" i="61"/>
  <c r="AK65" i="61"/>
  <c r="K72" i="61"/>
  <c r="T119" i="57"/>
  <c r="N51" i="61"/>
  <c r="E92" i="61"/>
  <c r="Y102" i="61"/>
  <c r="E104" i="61"/>
  <c r="AD116" i="61"/>
  <c r="Q69" i="61"/>
  <c r="U28" i="61"/>
  <c r="AD82" i="61"/>
  <c r="Z41" i="61"/>
  <c r="Z58" i="61"/>
  <c r="O83" i="57"/>
  <c r="AD83" i="61"/>
  <c r="AK57" i="61"/>
  <c r="U15" i="61"/>
  <c r="E67" i="61"/>
  <c r="AD19" i="61"/>
  <c r="Z17" i="61"/>
  <c r="Z53" i="61"/>
  <c r="E31" i="61"/>
  <c r="E82" i="61"/>
  <c r="AD78" i="61"/>
  <c r="V126" i="61"/>
  <c r="U40" i="61"/>
  <c r="U27" i="61"/>
  <c r="P138" i="61"/>
  <c r="V119" i="61"/>
  <c r="Z114" i="61"/>
  <c r="V144" i="61"/>
  <c r="E80" i="61"/>
  <c r="I144" i="61"/>
  <c r="E75" i="61"/>
  <c r="E19" i="61"/>
  <c r="U76" i="61"/>
  <c r="V132" i="61"/>
  <c r="Z51" i="61"/>
  <c r="U34" i="61"/>
  <c r="E79" i="61"/>
  <c r="E81" i="61"/>
  <c r="E128" i="61"/>
  <c r="E83" i="61"/>
  <c r="AD77" i="61"/>
  <c r="E78" i="61"/>
  <c r="E55" i="61"/>
  <c r="Z60" i="61"/>
  <c r="E76" i="61"/>
  <c r="N82" i="61"/>
  <c r="R144" i="57"/>
  <c r="R132" i="57"/>
  <c r="R60" i="57"/>
  <c r="R141" i="57"/>
  <c r="R139" i="57"/>
  <c r="D54" i="57"/>
  <c r="R48" i="57"/>
  <c r="J108" i="61"/>
  <c r="R96" i="57"/>
  <c r="R120" i="57"/>
  <c r="R136" i="57"/>
  <c r="R138" i="57"/>
  <c r="R143" i="57"/>
  <c r="R36" i="57"/>
  <c r="D52" i="57"/>
  <c r="D102" i="57"/>
  <c r="AD136" i="61"/>
  <c r="AC115" i="61"/>
  <c r="AD87" i="61"/>
  <c r="AC119" i="61"/>
  <c r="C120" i="57"/>
  <c r="C22" i="57"/>
  <c r="C117" i="57"/>
  <c r="C114" i="57"/>
  <c r="AK28" i="61"/>
  <c r="AK44" i="61"/>
  <c r="AD35" i="61"/>
  <c r="AM96" i="61"/>
  <c r="AK89" i="61"/>
  <c r="T111" i="57"/>
  <c r="T82" i="57"/>
  <c r="T116" i="57"/>
  <c r="T143" i="57"/>
  <c r="AK48" i="61"/>
  <c r="V106" i="61"/>
  <c r="AK137" i="61"/>
  <c r="AK43" i="61"/>
  <c r="S81" i="61"/>
  <c r="R66" i="61"/>
  <c r="S107" i="61"/>
  <c r="S130" i="61"/>
  <c r="V45" i="61"/>
  <c r="V101" i="61"/>
  <c r="V113" i="61"/>
  <c r="M72" i="61"/>
  <c r="R113" i="61"/>
  <c r="N54" i="61"/>
  <c r="V44" i="61"/>
  <c r="R39" i="61"/>
  <c r="V142" i="61"/>
  <c r="AC69" i="61"/>
  <c r="AF112" i="61"/>
  <c r="AC131" i="61"/>
  <c r="M67" i="61"/>
  <c r="V89" i="61"/>
  <c r="AD95" i="61"/>
  <c r="AD34" i="61"/>
  <c r="R51" i="61"/>
  <c r="AF94" i="61"/>
  <c r="AJ99" i="61"/>
  <c r="N17" i="61"/>
  <c r="AD44" i="61"/>
  <c r="R42" i="61"/>
  <c r="R41" i="61"/>
  <c r="K24" i="61"/>
  <c r="V47" i="61"/>
  <c r="R16" i="61"/>
  <c r="AC45" i="61"/>
  <c r="AC46" i="61"/>
  <c r="S93" i="61"/>
  <c r="AF120" i="61"/>
  <c r="AD36" i="61"/>
  <c r="S69" i="61"/>
  <c r="AD56" i="61"/>
  <c r="AD92" i="61"/>
  <c r="S108" i="61"/>
  <c r="N90" i="61"/>
  <c r="C116" i="57"/>
  <c r="C119" i="57"/>
  <c r="C106" i="57"/>
  <c r="C118" i="57"/>
  <c r="R29" i="61"/>
  <c r="M18" i="61"/>
  <c r="AD29" i="61"/>
  <c r="AD31" i="61"/>
  <c r="AM91" i="61"/>
  <c r="AM68" i="61"/>
  <c r="AK39" i="61"/>
  <c r="T34" i="57"/>
  <c r="T120" i="57"/>
  <c r="T113" i="57"/>
  <c r="T118" i="57"/>
  <c r="AC99" i="61"/>
  <c r="AK53" i="61"/>
  <c r="AK47" i="61"/>
  <c r="N29" i="61"/>
  <c r="AK42" i="61"/>
  <c r="AK125" i="61"/>
  <c r="AK77" i="61"/>
  <c r="M91" i="61"/>
  <c r="V118" i="61"/>
  <c r="N58" i="61"/>
  <c r="K144" i="61"/>
  <c r="V107" i="61"/>
  <c r="R47" i="61"/>
  <c r="AD112" i="61"/>
  <c r="AD129" i="61"/>
  <c r="AD80" i="61"/>
  <c r="T94" i="57"/>
  <c r="R57" i="61"/>
  <c r="R114" i="61"/>
  <c r="S105" i="61"/>
  <c r="AD40" i="61"/>
  <c r="R40" i="61"/>
  <c r="K120" i="61"/>
  <c r="V130" i="61"/>
  <c r="AC70" i="61"/>
  <c r="AC130" i="61"/>
  <c r="V93" i="61"/>
  <c r="AD32" i="61"/>
  <c r="AD90" i="61"/>
  <c r="AD88" i="61"/>
  <c r="AD28" i="61"/>
  <c r="M66" i="61"/>
  <c r="T117" i="57"/>
  <c r="C82" i="57"/>
  <c r="C131" i="57"/>
  <c r="C143" i="57"/>
  <c r="C112" i="57"/>
  <c r="C58" i="57"/>
  <c r="S99" i="61"/>
  <c r="R52" i="61"/>
  <c r="AK40" i="61"/>
  <c r="M63" i="61"/>
  <c r="AD76" i="61"/>
  <c r="AM129" i="61"/>
  <c r="T114" i="57"/>
  <c r="T46" i="57"/>
  <c r="T106" i="57"/>
  <c r="T115" i="57"/>
  <c r="M54" i="61"/>
  <c r="M68" i="61"/>
  <c r="S104" i="61"/>
  <c r="R44" i="61"/>
  <c r="V40" i="61"/>
  <c r="N56" i="61"/>
  <c r="N55" i="61"/>
  <c r="AC34" i="61"/>
  <c r="M103" i="61"/>
  <c r="AD139" i="61"/>
  <c r="D44" i="61"/>
  <c r="M113" i="61"/>
  <c r="AM99" i="57"/>
  <c r="D42" i="61"/>
  <c r="J132" i="61"/>
  <c r="D28" i="61"/>
  <c r="P40" i="61"/>
  <c r="O75" i="61"/>
  <c r="AD136" i="57"/>
  <c r="D48" i="61"/>
  <c r="G124" i="61"/>
  <c r="M53" i="61"/>
  <c r="D137" i="61"/>
  <c r="AL136" i="61"/>
  <c r="X46" i="57"/>
  <c r="M46" i="61"/>
  <c r="D41" i="61"/>
  <c r="M39" i="61"/>
  <c r="D16" i="61"/>
  <c r="F39" i="61"/>
  <c r="F79" i="57"/>
  <c r="X116" i="57"/>
  <c r="AM130" i="61"/>
  <c r="D89" i="61"/>
  <c r="AJ128" i="61"/>
  <c r="O19" i="61"/>
  <c r="O87" i="61"/>
  <c r="AF30" i="61"/>
  <c r="AF68" i="61"/>
  <c r="Q57" i="61"/>
  <c r="O15" i="61"/>
  <c r="O20" i="61"/>
  <c r="P52" i="61"/>
  <c r="O16" i="61"/>
  <c r="Z120" i="57"/>
  <c r="P64" i="61"/>
  <c r="Z70" i="57"/>
  <c r="R21" i="61"/>
  <c r="L94" i="61"/>
  <c r="G28" i="61"/>
  <c r="S105" i="57"/>
  <c r="S93" i="57"/>
  <c r="S141" i="57"/>
  <c r="S92" i="57"/>
  <c r="V107" i="57"/>
  <c r="P15" i="57"/>
  <c r="D114" i="57"/>
  <c r="D53" i="57"/>
  <c r="D78" i="57"/>
  <c r="AG137" i="61"/>
  <c r="V136" i="61"/>
  <c r="D47" i="61"/>
  <c r="U91" i="61"/>
  <c r="AG47" i="61"/>
  <c r="F135" i="61"/>
  <c r="U36" i="61"/>
  <c r="J139" i="61"/>
  <c r="G77" i="61"/>
  <c r="G52" i="61"/>
  <c r="AC93" i="61"/>
  <c r="U67" i="61"/>
  <c r="D53" i="61"/>
  <c r="D17" i="57"/>
  <c r="D29" i="57"/>
  <c r="AF28" i="57"/>
  <c r="AL103" i="57"/>
  <c r="AL72" i="57"/>
  <c r="AL70" i="57"/>
  <c r="AL65" i="57"/>
  <c r="S56" i="57"/>
  <c r="AG44" i="61"/>
  <c r="S80" i="57"/>
  <c r="S129" i="57"/>
  <c r="S68" i="57"/>
  <c r="AM93" i="57"/>
  <c r="D56" i="57"/>
  <c r="D58" i="57"/>
  <c r="M53" i="57"/>
  <c r="AL64" i="57"/>
  <c r="W59" i="57"/>
  <c r="G114" i="61"/>
  <c r="R101" i="61"/>
  <c r="M104" i="61"/>
  <c r="D51" i="57"/>
  <c r="AD100" i="57"/>
  <c r="S95" i="57"/>
  <c r="AK104" i="61"/>
  <c r="D65" i="61"/>
  <c r="AJ104" i="61"/>
  <c r="AJ81" i="61"/>
  <c r="D43" i="61"/>
  <c r="D40" i="61"/>
  <c r="D39" i="61"/>
  <c r="O32" i="61"/>
  <c r="F63" i="61"/>
  <c r="N117" i="61"/>
  <c r="G40" i="61"/>
  <c r="U32" i="61"/>
  <c r="U35" i="61"/>
  <c r="AA45" i="61"/>
  <c r="F24" i="61"/>
  <c r="D77" i="61"/>
  <c r="AL115" i="57"/>
  <c r="AM100" i="57"/>
  <c r="S20" i="57"/>
  <c r="S87" i="57"/>
  <c r="S117" i="57"/>
  <c r="AK100" i="61"/>
  <c r="AL71" i="57"/>
  <c r="AM104" i="57"/>
  <c r="D90" i="57"/>
  <c r="AM21" i="57"/>
  <c r="M57" i="57"/>
  <c r="AL30" i="57"/>
  <c r="D59" i="57"/>
  <c r="AL68" i="57"/>
  <c r="D41" i="57"/>
  <c r="D57" i="57"/>
  <c r="D66" i="57"/>
  <c r="G58" i="61"/>
  <c r="AK101" i="61"/>
  <c r="AK45" i="61"/>
  <c r="AK103" i="61"/>
  <c r="M93" i="61"/>
  <c r="U139" i="61"/>
  <c r="X16" i="61"/>
  <c r="AF63" i="61"/>
  <c r="U115" i="61"/>
  <c r="U63" i="61"/>
  <c r="P35" i="61"/>
  <c r="AK21" i="61"/>
  <c r="AB17" i="57"/>
  <c r="M21" i="61"/>
  <c r="AF64" i="61"/>
  <c r="AM57" i="57"/>
  <c r="AM105" i="57"/>
  <c r="AM142" i="57"/>
  <c r="AK99" i="61"/>
  <c r="F103" i="57"/>
  <c r="AB19" i="57"/>
  <c r="AF66" i="61"/>
  <c r="AK120" i="61"/>
  <c r="AK108" i="61"/>
  <c r="AK107" i="61"/>
  <c r="AK102" i="61"/>
  <c r="AG77" i="61"/>
  <c r="O29" i="61"/>
  <c r="U24" i="61"/>
  <c r="P112" i="61"/>
  <c r="AF139" i="61"/>
  <c r="AF17" i="61"/>
  <c r="AC124" i="61"/>
  <c r="U68" i="61"/>
  <c r="G143" i="61"/>
  <c r="U48" i="61"/>
  <c r="I137" i="61"/>
  <c r="AF79" i="61"/>
  <c r="V34" i="61"/>
  <c r="AG125" i="61"/>
  <c r="Q64" i="61"/>
  <c r="AF51" i="61"/>
  <c r="M81" i="61"/>
  <c r="U127" i="61"/>
  <c r="U70" i="61"/>
  <c r="U71" i="61"/>
  <c r="P29" i="61"/>
  <c r="AD41" i="57"/>
  <c r="AM103" i="57"/>
  <c r="AG89" i="61"/>
  <c r="P30" i="61"/>
  <c r="AK33" i="61"/>
  <c r="AC112" i="61"/>
  <c r="P36" i="61"/>
  <c r="AG28" i="61"/>
  <c r="AK105" i="61"/>
  <c r="M99" i="61"/>
  <c r="AG16" i="61"/>
  <c r="AM102" i="57"/>
  <c r="AM81" i="57"/>
  <c r="AM45" i="57"/>
  <c r="M69" i="61"/>
  <c r="AF72" i="61"/>
  <c r="AK81" i="61"/>
  <c r="AG39" i="61"/>
  <c r="AG43" i="61"/>
  <c r="N41" i="61"/>
  <c r="N77" i="61"/>
  <c r="M105" i="61"/>
  <c r="N137" i="61"/>
  <c r="G115" i="61"/>
  <c r="U18" i="61"/>
  <c r="V32" i="61"/>
  <c r="U136" i="61"/>
  <c r="AF115" i="61"/>
  <c r="N42" i="61"/>
  <c r="U54" i="61"/>
  <c r="N89" i="61"/>
  <c r="G116" i="61"/>
  <c r="N44" i="61"/>
  <c r="G120" i="61"/>
  <c r="I48" i="61"/>
  <c r="M102" i="61"/>
  <c r="U79" i="61"/>
  <c r="Q42" i="61"/>
  <c r="AF91" i="61"/>
  <c r="K75" i="61"/>
  <c r="N16" i="61"/>
  <c r="U42" i="61"/>
  <c r="N39" i="61"/>
  <c r="G22" i="61"/>
  <c r="M33" i="61"/>
  <c r="Q30" i="61"/>
  <c r="U30" i="61"/>
  <c r="P27" i="61"/>
  <c r="AF18" i="61"/>
  <c r="AC64" i="61"/>
  <c r="G82" i="61"/>
  <c r="N65" i="61"/>
  <c r="P28" i="61"/>
  <c r="P34" i="61"/>
  <c r="M100" i="61"/>
  <c r="M57" i="61"/>
  <c r="AM69" i="57"/>
  <c r="AM33" i="57"/>
  <c r="AK93" i="61"/>
  <c r="AG40" i="61"/>
  <c r="AM108" i="57"/>
  <c r="AM107" i="57"/>
  <c r="AM130" i="57"/>
  <c r="AK142" i="61"/>
  <c r="P124" i="61"/>
  <c r="AK69" i="61"/>
  <c r="N48" i="61"/>
  <c r="AI28" i="61"/>
  <c r="AI44" i="61"/>
  <c r="AI53" i="61"/>
  <c r="AI101" i="61"/>
  <c r="AB114" i="61"/>
  <c r="AB58" i="61"/>
  <c r="J103" i="61"/>
  <c r="J104" i="61"/>
  <c r="J99" i="61"/>
  <c r="J21" i="61"/>
  <c r="AM81" i="61"/>
  <c r="AM84" i="61"/>
  <c r="L99" i="61"/>
  <c r="L130" i="61"/>
  <c r="L33" i="61"/>
  <c r="L103" i="61"/>
  <c r="L69" i="61"/>
  <c r="L93" i="61"/>
  <c r="F75" i="57"/>
  <c r="F19" i="57"/>
  <c r="F83" i="57"/>
  <c r="F80" i="57"/>
  <c r="F67" i="57"/>
  <c r="F77" i="57"/>
  <c r="F78" i="57"/>
  <c r="F43" i="57"/>
  <c r="F84" i="57"/>
  <c r="F140" i="57"/>
  <c r="F128" i="57"/>
  <c r="AM101" i="61"/>
  <c r="AM103" i="61"/>
  <c r="AM107" i="61"/>
  <c r="AM69" i="61"/>
  <c r="AM142" i="61"/>
  <c r="AM105" i="61"/>
  <c r="AM108" i="61"/>
  <c r="AM93" i="61"/>
  <c r="AM47" i="61"/>
  <c r="AM65" i="61"/>
  <c r="AM137" i="61"/>
  <c r="AM44" i="61"/>
  <c r="AM45" i="61"/>
  <c r="AM42" i="61"/>
  <c r="AM89" i="61"/>
  <c r="AM125" i="61"/>
  <c r="AM48" i="61"/>
  <c r="AA130" i="61"/>
  <c r="AA107" i="61"/>
  <c r="AA105" i="61"/>
  <c r="AA142" i="61"/>
  <c r="AA101" i="61"/>
  <c r="AA81" i="61"/>
  <c r="AA57" i="61"/>
  <c r="AA104" i="61"/>
  <c r="AA102" i="61"/>
  <c r="AA118" i="61"/>
  <c r="AA106" i="61"/>
  <c r="M89" i="61"/>
  <c r="M28" i="61"/>
  <c r="M101" i="61"/>
  <c r="M40" i="61"/>
  <c r="M41" i="61"/>
  <c r="M44" i="61"/>
  <c r="M43" i="61"/>
  <c r="M45" i="61"/>
  <c r="M77" i="61"/>
  <c r="F92" i="57"/>
  <c r="G103" i="57"/>
  <c r="AF54" i="61"/>
  <c r="AF52" i="61"/>
  <c r="AF29" i="61"/>
  <c r="AF56" i="61"/>
  <c r="AF60" i="61"/>
  <c r="AF78" i="61"/>
  <c r="AF58" i="61"/>
  <c r="AF138" i="61"/>
  <c r="AF90" i="61"/>
  <c r="X44" i="61"/>
  <c r="X28" i="61"/>
  <c r="X40" i="61"/>
  <c r="X42" i="61"/>
  <c r="X39" i="61"/>
  <c r="I113" i="61"/>
  <c r="I16" i="61"/>
  <c r="I40" i="61"/>
  <c r="I39" i="61"/>
  <c r="O108" i="57"/>
  <c r="O81" i="57"/>
  <c r="O106" i="57"/>
  <c r="O93" i="57"/>
  <c r="O105" i="57"/>
  <c r="AL17" i="61"/>
  <c r="AL90" i="61"/>
  <c r="AL52" i="61"/>
  <c r="AL51" i="61"/>
  <c r="AL56" i="61"/>
  <c r="AC36" i="61"/>
  <c r="AC33" i="61"/>
  <c r="AC100" i="61"/>
  <c r="AC28" i="61"/>
  <c r="AC136" i="61"/>
  <c r="AC30" i="61"/>
  <c r="AC35" i="61"/>
  <c r="AC40" i="61"/>
  <c r="T23" i="61"/>
  <c r="T71" i="61"/>
  <c r="T125" i="61"/>
  <c r="O76" i="61"/>
  <c r="O31" i="61"/>
  <c r="M42" i="61"/>
  <c r="M47" i="61"/>
  <c r="L142" i="61"/>
  <c r="AA99" i="61"/>
  <c r="T83" i="61"/>
  <c r="AA93" i="61"/>
  <c r="AC84" i="57"/>
  <c r="AB126" i="61"/>
  <c r="AB95" i="61"/>
  <c r="AB71" i="61"/>
  <c r="AB129" i="61"/>
  <c r="AH132" i="57"/>
  <c r="H76" i="57"/>
  <c r="H35" i="57"/>
  <c r="H124" i="57"/>
  <c r="H29" i="57"/>
  <c r="H64" i="57"/>
  <c r="AM67" i="61"/>
  <c r="AD46" i="57"/>
  <c r="AD53" i="57"/>
  <c r="AD42" i="57"/>
  <c r="AD16" i="57"/>
  <c r="AA108" i="61"/>
  <c r="X116" i="61"/>
  <c r="X78" i="61"/>
  <c r="X128" i="61"/>
  <c r="X82" i="61"/>
  <c r="X83" i="61"/>
  <c r="X75" i="61"/>
  <c r="X55" i="61"/>
  <c r="X79" i="61"/>
  <c r="X67" i="61"/>
  <c r="X19" i="61"/>
  <c r="AJ79" i="61"/>
  <c r="AJ140" i="61"/>
  <c r="AJ84" i="61"/>
  <c r="AJ19" i="61"/>
  <c r="AJ31" i="61"/>
  <c r="AJ43" i="61"/>
  <c r="AJ67" i="61"/>
  <c r="AJ75" i="61"/>
  <c r="AJ77" i="61"/>
  <c r="AJ76" i="61"/>
  <c r="F111" i="61"/>
  <c r="F23" i="61"/>
  <c r="F123" i="61"/>
  <c r="F18" i="61"/>
  <c r="F22" i="61"/>
  <c r="F16" i="61"/>
  <c r="M65" i="61"/>
  <c r="R54" i="61"/>
  <c r="K139" i="61"/>
  <c r="F99" i="61"/>
  <c r="R59" i="61"/>
  <c r="AC106" i="61"/>
  <c r="N78" i="61"/>
  <c r="N138" i="61"/>
  <c r="N53" i="61"/>
  <c r="AC143" i="61"/>
  <c r="AC108" i="61"/>
  <c r="M70" i="61"/>
  <c r="W102" i="57"/>
  <c r="H44" i="61"/>
  <c r="H65" i="61"/>
  <c r="H48" i="61"/>
  <c r="H43" i="61"/>
  <c r="H89" i="61"/>
  <c r="B69" i="61"/>
  <c r="Q137" i="61"/>
  <c r="Q41" i="61"/>
  <c r="Q48" i="61"/>
  <c r="Q44" i="61"/>
  <c r="Q47" i="61"/>
  <c r="Q45" i="61"/>
  <c r="Q40" i="61"/>
  <c r="Q65" i="61"/>
  <c r="Q89" i="61"/>
  <c r="Q53" i="61"/>
  <c r="Q125" i="61"/>
  <c r="Q43" i="61"/>
  <c r="Q130" i="61"/>
  <c r="Q142" i="61"/>
  <c r="Q93" i="61"/>
  <c r="Q102" i="61"/>
  <c r="Q101" i="61"/>
  <c r="Q108" i="61"/>
  <c r="Q107" i="61"/>
  <c r="Q103" i="61"/>
  <c r="F19" i="61"/>
  <c r="F43" i="61"/>
  <c r="F84" i="61"/>
  <c r="F77" i="61"/>
  <c r="F79" i="61"/>
  <c r="F116" i="61"/>
  <c r="F83" i="61"/>
  <c r="X130" i="61"/>
  <c r="X103" i="61"/>
  <c r="X21" i="61"/>
  <c r="AM70" i="61"/>
  <c r="W28" i="61"/>
  <c r="W77" i="61"/>
  <c r="X101" i="61"/>
  <c r="H42" i="61"/>
  <c r="F75" i="61"/>
  <c r="W60" i="61"/>
  <c r="W84" i="61"/>
  <c r="X118" i="61"/>
  <c r="Q104" i="61"/>
  <c r="AK22" i="61"/>
  <c r="L131" i="61"/>
  <c r="V29" i="61"/>
  <c r="V59" i="61"/>
  <c r="AB103" i="61"/>
  <c r="AB69" i="61"/>
  <c r="AB93" i="61"/>
  <c r="AB102" i="61"/>
  <c r="AB81" i="61"/>
  <c r="AB104" i="61"/>
  <c r="H77" i="61"/>
  <c r="F82" i="61"/>
  <c r="B105" i="61"/>
  <c r="Q81" i="61"/>
  <c r="AB105" i="61"/>
  <c r="AK111" i="61"/>
  <c r="W66" i="57"/>
  <c r="W51" i="57"/>
  <c r="W58" i="57"/>
  <c r="W41" i="57"/>
  <c r="W90" i="57"/>
  <c r="W114" i="57"/>
  <c r="W17" i="57"/>
  <c r="AR5" i="57"/>
  <c r="W52" i="57"/>
  <c r="W126" i="57"/>
  <c r="W57" i="57"/>
  <c r="W56" i="57"/>
  <c r="W53" i="57"/>
  <c r="Q29" i="61"/>
  <c r="Q52" i="61"/>
  <c r="Q32" i="61"/>
  <c r="Q88" i="61"/>
  <c r="Q33" i="61"/>
  <c r="Q35" i="61"/>
  <c r="AF77" i="61"/>
  <c r="AF39" i="61"/>
  <c r="AF16" i="61"/>
  <c r="AF137" i="61"/>
  <c r="AE35" i="61"/>
  <c r="AE100" i="61"/>
  <c r="AE33" i="61"/>
  <c r="E130" i="57"/>
  <c r="E107" i="57"/>
  <c r="L75" i="61"/>
  <c r="L36" i="61"/>
  <c r="L64" i="61"/>
  <c r="L31" i="61"/>
  <c r="L100" i="61"/>
  <c r="X59" i="61"/>
  <c r="X139" i="61"/>
  <c r="X96" i="61"/>
  <c r="X135" i="61"/>
  <c r="P17" i="57"/>
  <c r="P111" i="57"/>
  <c r="P18" i="57"/>
  <c r="Q79" i="57"/>
  <c r="Q64" i="57"/>
  <c r="W138" i="61"/>
  <c r="W120" i="61"/>
  <c r="W140" i="61"/>
  <c r="W143" i="61"/>
  <c r="W136" i="61"/>
  <c r="W24" i="61"/>
  <c r="W135" i="61"/>
  <c r="W36" i="61"/>
  <c r="J58" i="61"/>
  <c r="J115" i="61"/>
  <c r="J22" i="61"/>
  <c r="J143" i="61"/>
  <c r="J70" i="61"/>
  <c r="J111" i="61"/>
  <c r="AK143" i="61"/>
  <c r="AK118" i="61"/>
  <c r="AK112" i="61"/>
  <c r="AK46" i="61"/>
  <c r="AK94" i="61"/>
  <c r="AK117" i="61"/>
  <c r="AK34" i="61"/>
  <c r="AK114" i="61"/>
  <c r="AK106" i="61"/>
  <c r="AK115" i="61"/>
  <c r="AK113" i="61"/>
  <c r="L111" i="61"/>
  <c r="L113" i="61"/>
  <c r="L117" i="61"/>
  <c r="L115" i="61"/>
  <c r="L46" i="61"/>
  <c r="L70" i="61"/>
  <c r="F140" i="61"/>
  <c r="X102" i="61"/>
  <c r="B101" i="61"/>
  <c r="F67" i="61"/>
  <c r="W144" i="61"/>
  <c r="J131" i="61"/>
  <c r="F128" i="61"/>
  <c r="AB57" i="61"/>
  <c r="Q27" i="57"/>
  <c r="H29" i="61"/>
  <c r="G123" i="61"/>
  <c r="G34" i="61"/>
  <c r="G31" i="61"/>
  <c r="G112" i="61"/>
  <c r="G29" i="61"/>
  <c r="G76" i="61"/>
  <c r="G36" i="61"/>
  <c r="G35" i="61"/>
  <c r="G64" i="61"/>
  <c r="G136" i="61"/>
  <c r="V108" i="57"/>
  <c r="V104" i="57"/>
  <c r="V118" i="57"/>
  <c r="V130" i="57"/>
  <c r="V33" i="57"/>
  <c r="V99" i="57"/>
  <c r="V100" i="57"/>
  <c r="AD112" i="57"/>
  <c r="AD30" i="57"/>
  <c r="AD40" i="57"/>
  <c r="AD15" i="57"/>
  <c r="AD35" i="57"/>
  <c r="AD33" i="57"/>
  <c r="AD52" i="57"/>
  <c r="AD36" i="57"/>
  <c r="AD34" i="57"/>
  <c r="AD124" i="57"/>
  <c r="AD64" i="57"/>
  <c r="AD27" i="57"/>
  <c r="AL135" i="61"/>
  <c r="AL141" i="61"/>
  <c r="AL96" i="61"/>
  <c r="AB21" i="57"/>
  <c r="AB63" i="57"/>
  <c r="AB75" i="57"/>
  <c r="AB18" i="57"/>
  <c r="AB22" i="57"/>
  <c r="AB99" i="57"/>
  <c r="AB111" i="57"/>
  <c r="AB123" i="57"/>
  <c r="AB51" i="57"/>
  <c r="W53" i="61"/>
  <c r="N46" i="57"/>
  <c r="N28" i="57"/>
  <c r="N65" i="57"/>
  <c r="N47" i="57"/>
  <c r="O123" i="61"/>
  <c r="O23" i="61"/>
  <c r="O125" i="61"/>
  <c r="O130" i="61"/>
  <c r="R117" i="61"/>
  <c r="W113" i="61"/>
  <c r="X104" i="61"/>
  <c r="R99" i="61"/>
  <c r="O95" i="61"/>
  <c r="O83" i="61"/>
  <c r="N40" i="57"/>
  <c r="N89" i="57"/>
  <c r="K135" i="61"/>
  <c r="K29" i="61"/>
  <c r="O29" i="57"/>
  <c r="O112" i="57"/>
  <c r="O28" i="57"/>
  <c r="AA18" i="61"/>
  <c r="AA103" i="61"/>
  <c r="AA70" i="61"/>
  <c r="I130" i="57"/>
  <c r="I144" i="57"/>
  <c r="O132" i="57"/>
  <c r="O119" i="57"/>
  <c r="O131" i="57"/>
  <c r="O107" i="57"/>
  <c r="O95" i="57"/>
  <c r="O126" i="57"/>
  <c r="O123" i="57"/>
  <c r="O144" i="57"/>
  <c r="O128" i="57"/>
  <c r="O23" i="57"/>
  <c r="T127" i="61"/>
  <c r="T128" i="61"/>
  <c r="T123" i="61"/>
  <c r="T59" i="61"/>
  <c r="T129" i="61"/>
  <c r="T126" i="61"/>
  <c r="T95" i="61"/>
  <c r="T47" i="61"/>
  <c r="AI43" i="61"/>
  <c r="AI41" i="61"/>
  <c r="AI40" i="61"/>
  <c r="AI89" i="61"/>
  <c r="AI16" i="61"/>
  <c r="AI39" i="61"/>
  <c r="AI45" i="61"/>
  <c r="AI77" i="61"/>
  <c r="O88" i="61"/>
  <c r="O28" i="61"/>
  <c r="O40" i="61"/>
  <c r="O35" i="61"/>
  <c r="O27" i="61"/>
  <c r="AB82" i="61"/>
  <c r="AB115" i="61"/>
  <c r="AB70" i="61"/>
  <c r="AB116" i="61"/>
  <c r="AB117" i="61"/>
  <c r="AB94" i="61"/>
  <c r="J81" i="61"/>
  <c r="J102" i="61"/>
  <c r="J118" i="61"/>
  <c r="J107" i="61"/>
  <c r="J106" i="61"/>
  <c r="J57" i="61"/>
  <c r="J69" i="61"/>
  <c r="AM43" i="61"/>
  <c r="AM79" i="61"/>
  <c r="AM80" i="61"/>
  <c r="AM104" i="61"/>
  <c r="AM77" i="61"/>
  <c r="AM140" i="61"/>
  <c r="AM92" i="61"/>
  <c r="L118" i="61"/>
  <c r="L21" i="61"/>
  <c r="L108" i="61"/>
  <c r="L105" i="61"/>
  <c r="L101" i="61"/>
  <c r="L81" i="61"/>
  <c r="L107" i="61"/>
  <c r="L104" i="61"/>
  <c r="L45" i="61"/>
  <c r="R130" i="61"/>
  <c r="R106" i="61"/>
  <c r="R100" i="61"/>
  <c r="R118" i="61"/>
  <c r="R107" i="61"/>
  <c r="R105" i="61"/>
  <c r="R45" i="61"/>
  <c r="AH41" i="61"/>
  <c r="AH40" i="61"/>
  <c r="AH137" i="61"/>
  <c r="X57" i="61"/>
  <c r="X108" i="61"/>
  <c r="X107" i="61"/>
  <c r="X81" i="61"/>
  <c r="X45" i="61"/>
  <c r="X93" i="61"/>
  <c r="X100" i="61"/>
  <c r="X106" i="61"/>
  <c r="AM118" i="61"/>
  <c r="AM46" i="61"/>
  <c r="AM115" i="61"/>
  <c r="AM143" i="61"/>
  <c r="AM94" i="61"/>
  <c r="W45" i="61"/>
  <c r="W41" i="61"/>
  <c r="W47" i="61"/>
  <c r="W43" i="61"/>
  <c r="W40" i="61"/>
  <c r="W46" i="61"/>
  <c r="W39" i="61"/>
  <c r="W137" i="61"/>
  <c r="X99" i="61"/>
  <c r="O129" i="61"/>
  <c r="R20" i="61"/>
  <c r="W16" i="61"/>
  <c r="R102" i="61"/>
  <c r="O124" i="61"/>
  <c r="X69" i="61"/>
  <c r="N43" i="57"/>
  <c r="N125" i="57"/>
  <c r="AM117" i="61"/>
  <c r="K84" i="57"/>
  <c r="K76" i="57"/>
  <c r="O47" i="61"/>
  <c r="I71" i="61"/>
  <c r="I123" i="61"/>
  <c r="I131" i="61"/>
  <c r="I95" i="61"/>
  <c r="I127" i="61"/>
  <c r="I83" i="61"/>
  <c r="I128" i="61"/>
  <c r="P72" i="61"/>
  <c r="P139" i="61"/>
  <c r="P132" i="61"/>
  <c r="P143" i="61"/>
  <c r="P137" i="61"/>
  <c r="P120" i="61"/>
  <c r="P136" i="61"/>
  <c r="P60" i="61"/>
  <c r="R103" i="61"/>
  <c r="R69" i="61"/>
  <c r="N45" i="57"/>
  <c r="J117" i="61"/>
  <c r="J92" i="61"/>
  <c r="V28" i="61"/>
  <c r="V33" i="61"/>
  <c r="V88" i="61"/>
  <c r="V124" i="61"/>
  <c r="V36" i="61"/>
  <c r="V35" i="61"/>
  <c r="M87" i="57"/>
  <c r="M27" i="57"/>
  <c r="M20" i="57"/>
  <c r="M99" i="57"/>
  <c r="M16" i="57"/>
  <c r="AM120" i="61"/>
  <c r="B87" i="57"/>
  <c r="B20" i="57"/>
  <c r="B141" i="57"/>
  <c r="O112" i="61"/>
  <c r="O144" i="61"/>
  <c r="AM106" i="61"/>
  <c r="AB106" i="61"/>
  <c r="W48" i="61"/>
  <c r="J33" i="61"/>
  <c r="U114" i="61"/>
  <c r="U56" i="61"/>
  <c r="U53" i="61"/>
  <c r="U78" i="61"/>
  <c r="V58" i="61"/>
  <c r="V53" i="61"/>
  <c r="V114" i="61"/>
  <c r="V41" i="61"/>
  <c r="AL67" i="61"/>
  <c r="AL79" i="61"/>
  <c r="AL127" i="61"/>
  <c r="AL30" i="61"/>
  <c r="AL64" i="61"/>
  <c r="AL18" i="61"/>
  <c r="AL70" i="61"/>
  <c r="AL115" i="61"/>
  <c r="AL63" i="61"/>
  <c r="B33" i="61"/>
  <c r="B100" i="61"/>
  <c r="B107" i="61"/>
  <c r="B81" i="61"/>
  <c r="B99" i="61"/>
  <c r="B57" i="61"/>
  <c r="B130" i="61"/>
  <c r="B102" i="61"/>
  <c r="AM126" i="61"/>
  <c r="AM58" i="61"/>
  <c r="AM59" i="61"/>
  <c r="AM55" i="61"/>
  <c r="AM56" i="61"/>
  <c r="AM102" i="61"/>
  <c r="AM41" i="61"/>
  <c r="AM60" i="61"/>
  <c r="AM57" i="61"/>
  <c r="AM54" i="61"/>
  <c r="AM90" i="61"/>
  <c r="AM138" i="61"/>
  <c r="AM53" i="61"/>
  <c r="AM66" i="61"/>
  <c r="W33" i="61"/>
  <c r="W57" i="61"/>
  <c r="W100" i="61"/>
  <c r="W104" i="61"/>
  <c r="W102" i="61"/>
  <c r="AE82" i="61"/>
  <c r="AE84" i="61"/>
  <c r="AE81" i="61"/>
  <c r="AE116" i="61"/>
  <c r="AE104" i="61"/>
  <c r="AE78" i="61"/>
  <c r="AE77" i="61"/>
  <c r="AE83" i="61"/>
  <c r="AE55" i="61"/>
  <c r="AE128" i="61"/>
  <c r="H59" i="61"/>
  <c r="AI82" i="61"/>
  <c r="AI114" i="61"/>
  <c r="AI58" i="61"/>
  <c r="AI116" i="61"/>
  <c r="AI46" i="61"/>
  <c r="AI113" i="61"/>
  <c r="AI112" i="61"/>
  <c r="AI111" i="61"/>
  <c r="AI22" i="61"/>
  <c r="AI106" i="61"/>
  <c r="AI118" i="61"/>
  <c r="AI34" i="61"/>
  <c r="AJ130" i="61"/>
  <c r="AJ33" i="61"/>
  <c r="AJ142" i="61"/>
  <c r="AE108" i="61"/>
  <c r="AE140" i="61"/>
  <c r="AE120" i="61"/>
  <c r="AE138" i="61"/>
  <c r="AE142" i="61"/>
  <c r="AE143" i="61"/>
  <c r="AE132" i="61"/>
  <c r="AE144" i="61"/>
  <c r="AE60" i="61"/>
  <c r="H125" i="61"/>
  <c r="V60" i="61"/>
  <c r="W106" i="61"/>
  <c r="AJ45" i="61"/>
  <c r="AJ101" i="61"/>
  <c r="AJ100" i="61"/>
  <c r="AE72" i="61"/>
  <c r="V56" i="61"/>
  <c r="U29" i="61"/>
  <c r="H95" i="61"/>
  <c r="AF116" i="61"/>
  <c r="AF111" i="61"/>
  <c r="W99" i="61"/>
  <c r="AE43" i="61"/>
  <c r="AF70" i="61"/>
  <c r="V90" i="61"/>
  <c r="AE79" i="61"/>
  <c r="W108" i="61"/>
  <c r="U55" i="61"/>
  <c r="U51" i="61"/>
  <c r="B21" i="61"/>
  <c r="W81" i="61"/>
  <c r="G66" i="57"/>
  <c r="G41" i="61"/>
  <c r="L119" i="61"/>
  <c r="L82" i="61"/>
  <c r="L116" i="61"/>
  <c r="L22" i="61"/>
  <c r="L120" i="61"/>
  <c r="L106" i="61"/>
  <c r="J19" i="57"/>
  <c r="J31" i="57"/>
  <c r="J81" i="57"/>
  <c r="J78" i="57"/>
  <c r="J116" i="57"/>
  <c r="J75" i="57"/>
  <c r="J104" i="57"/>
  <c r="J55" i="57"/>
  <c r="J76" i="57"/>
  <c r="J43" i="61"/>
  <c r="J46" i="61"/>
  <c r="J65" i="61"/>
  <c r="J16" i="61"/>
  <c r="J53" i="61"/>
  <c r="J41" i="61"/>
  <c r="J113" i="61"/>
  <c r="J101" i="61"/>
  <c r="J39" i="61"/>
  <c r="J45" i="61"/>
  <c r="H128" i="61"/>
  <c r="H129" i="61"/>
  <c r="AJ108" i="61"/>
  <c r="AJ107" i="61"/>
  <c r="V138" i="61"/>
  <c r="H83" i="61"/>
  <c r="J125" i="61"/>
  <c r="B103" i="61"/>
  <c r="B142" i="61"/>
  <c r="H144" i="61"/>
  <c r="AF143" i="61"/>
  <c r="AF113" i="61"/>
  <c r="AF114" i="61"/>
  <c r="AF82" i="61"/>
  <c r="B45" i="61"/>
  <c r="AE48" i="61"/>
  <c r="B93" i="61"/>
  <c r="J47" i="61"/>
  <c r="H35" i="61"/>
  <c r="AL68" i="61"/>
  <c r="W101" i="61"/>
  <c r="R88" i="61"/>
  <c r="R93" i="61"/>
  <c r="I118" i="61"/>
  <c r="I103" i="61"/>
  <c r="V102" i="61"/>
  <c r="J42" i="61"/>
  <c r="S76" i="57"/>
  <c r="U58" i="61"/>
  <c r="J77" i="61"/>
  <c r="U41" i="61"/>
  <c r="AE24" i="61"/>
  <c r="AE19" i="61"/>
  <c r="B108" i="61"/>
  <c r="AF22" i="61"/>
  <c r="J137" i="61"/>
  <c r="AF117" i="61"/>
  <c r="W142" i="61"/>
  <c r="AE36" i="61"/>
  <c r="H71" i="61"/>
  <c r="U66" i="61"/>
  <c r="AJ69" i="61"/>
  <c r="AE137" i="61"/>
  <c r="AE139" i="61"/>
  <c r="AE135" i="61"/>
  <c r="AE75" i="61"/>
  <c r="AI94" i="61"/>
  <c r="AI117" i="61"/>
  <c r="U90" i="61"/>
  <c r="B104" i="61"/>
  <c r="R28" i="57"/>
  <c r="R40" i="57"/>
  <c r="AF39" i="57"/>
  <c r="AF77" i="57"/>
  <c r="AF101" i="57"/>
  <c r="AF40" i="57"/>
  <c r="AF46" i="57"/>
  <c r="V72" i="61"/>
  <c r="V103" i="61"/>
  <c r="AC118" i="61"/>
  <c r="J82" i="61"/>
  <c r="J116" i="61"/>
  <c r="J114" i="61"/>
  <c r="AK82" i="61"/>
  <c r="AK116" i="61"/>
  <c r="AK131" i="61"/>
  <c r="AK119" i="61"/>
  <c r="AK58" i="61"/>
  <c r="AL91" i="57"/>
  <c r="AE141" i="61"/>
  <c r="I126" i="61"/>
  <c r="I59" i="61"/>
  <c r="T132" i="61"/>
  <c r="T144" i="61"/>
  <c r="AM78" i="61"/>
  <c r="AM82" i="61"/>
  <c r="AM128" i="61"/>
  <c r="AM83" i="61"/>
  <c r="AM119" i="61"/>
  <c r="AM113" i="61"/>
  <c r="AM131" i="61"/>
  <c r="AM114" i="61"/>
  <c r="AM116" i="61"/>
  <c r="S36" i="61"/>
  <c r="Q18" i="61"/>
  <c r="H47" i="61"/>
  <c r="AL71" i="61"/>
  <c r="AL54" i="61"/>
  <c r="R53" i="61"/>
  <c r="G131" i="61"/>
  <c r="G119" i="61"/>
  <c r="K138" i="61"/>
  <c r="K60" i="61"/>
  <c r="AL95" i="61"/>
  <c r="K20" i="61"/>
  <c r="G135" i="61"/>
  <c r="P51" i="61"/>
  <c r="P63" i="61"/>
  <c r="G23" i="61"/>
  <c r="G18" i="61"/>
  <c r="X90" i="61"/>
  <c r="X91" i="61"/>
  <c r="X92" i="61"/>
  <c r="I76" i="61"/>
  <c r="H64" i="61"/>
  <c r="P15" i="61"/>
  <c r="X64" i="61"/>
  <c r="X35" i="61"/>
  <c r="G51" i="61"/>
  <c r="X124" i="61"/>
  <c r="X76" i="61"/>
  <c r="AJ32" i="61"/>
  <c r="K94" i="61"/>
  <c r="AJ87" i="61"/>
  <c r="AC27" i="61"/>
  <c r="AC15" i="61"/>
  <c r="K91" i="61"/>
  <c r="W35" i="61"/>
  <c r="K90" i="61"/>
  <c r="W124" i="61"/>
  <c r="K68" i="61"/>
  <c r="AJ95" i="61"/>
  <c r="AJ89" i="61"/>
  <c r="AL123" i="61"/>
  <c r="H40" i="61"/>
  <c r="AJ44" i="61"/>
  <c r="AJ91" i="61"/>
  <c r="AL124" i="61"/>
  <c r="AL35" i="61"/>
  <c r="AC21" i="61"/>
  <c r="M123" i="61"/>
  <c r="M106" i="61"/>
  <c r="M118" i="61"/>
  <c r="W128" i="61"/>
  <c r="AB118" i="61"/>
  <c r="AL128" i="61"/>
  <c r="AC135" i="61"/>
  <c r="M94" i="61"/>
  <c r="AC24" i="61"/>
  <c r="U126" i="61"/>
  <c r="W59" i="61"/>
  <c r="Z123" i="61"/>
  <c r="I32" i="61"/>
  <c r="I30" i="61"/>
  <c r="X32" i="61"/>
  <c r="I34" i="61"/>
  <c r="I35" i="61"/>
  <c r="X129" i="61"/>
  <c r="H76" i="61"/>
  <c r="X105" i="61"/>
  <c r="S124" i="61"/>
  <c r="S15" i="61"/>
  <c r="G19" i="61"/>
  <c r="X20" i="61"/>
  <c r="X87" i="61"/>
  <c r="X89" i="61"/>
  <c r="S32" i="61"/>
  <c r="H88" i="61"/>
  <c r="AC63" i="61"/>
  <c r="X30" i="61"/>
  <c r="AC123" i="61"/>
  <c r="G63" i="61"/>
  <c r="S64" i="61"/>
  <c r="P18" i="61"/>
  <c r="P17" i="61"/>
  <c r="G27" i="61"/>
  <c r="G111" i="61"/>
  <c r="X117" i="61"/>
  <c r="H31" i="61"/>
  <c r="W123" i="61"/>
  <c r="X80" i="61"/>
  <c r="I124" i="61"/>
  <c r="AJ93" i="61"/>
  <c r="AJ20" i="61"/>
  <c r="K96" i="61"/>
  <c r="K95" i="61"/>
  <c r="H52" i="61"/>
  <c r="AJ129" i="61"/>
  <c r="AJ68" i="61"/>
  <c r="AJ96" i="61"/>
  <c r="W130" i="61"/>
  <c r="Q39" i="61"/>
  <c r="AD55" i="61"/>
  <c r="I112" i="61"/>
  <c r="AL83" i="61"/>
  <c r="AA59" i="61"/>
  <c r="AA126" i="61"/>
  <c r="AA60" i="61"/>
  <c r="AA138" i="61"/>
  <c r="AC22" i="61"/>
  <c r="P141" i="61"/>
  <c r="V57" i="61"/>
  <c r="X29" i="61"/>
  <c r="AL84" i="61"/>
  <c r="AL119" i="61"/>
  <c r="AL131" i="61"/>
  <c r="I28" i="61"/>
  <c r="AJ105" i="61"/>
  <c r="H124" i="61"/>
  <c r="X27" i="61"/>
  <c r="I31" i="61"/>
  <c r="I29" i="61"/>
  <c r="W119" i="61"/>
  <c r="K87" i="61"/>
  <c r="G17" i="61"/>
  <c r="G15" i="61"/>
  <c r="X95" i="61"/>
  <c r="X88" i="61"/>
  <c r="H136" i="61"/>
  <c r="P39" i="61"/>
  <c r="P135" i="61"/>
  <c r="P24" i="61"/>
  <c r="X56" i="61"/>
  <c r="H32" i="61"/>
  <c r="W132" i="61"/>
  <c r="X52" i="61"/>
  <c r="X33" i="61"/>
  <c r="X112" i="61"/>
  <c r="I52" i="61"/>
  <c r="I88" i="61"/>
  <c r="X31" i="61"/>
  <c r="H36" i="61"/>
  <c r="AJ88" i="61"/>
  <c r="K129" i="61"/>
  <c r="K141" i="61"/>
  <c r="H30" i="61"/>
  <c r="AJ92" i="61"/>
  <c r="AJ80" i="61"/>
  <c r="AL129" i="61"/>
  <c r="H28" i="61"/>
  <c r="W107" i="61"/>
  <c r="W125" i="61"/>
  <c r="U119" i="61"/>
  <c r="U131" i="61"/>
  <c r="W126" i="61"/>
  <c r="X119" i="61"/>
  <c r="X131" i="61"/>
  <c r="X126" i="61"/>
  <c r="AC111" i="61"/>
  <c r="U59" i="61"/>
  <c r="M117" i="61"/>
  <c r="S123" i="61"/>
  <c r="AL23" i="61"/>
  <c r="AD126" i="61"/>
  <c r="V139" i="61"/>
  <c r="N115" i="61"/>
  <c r="V127" i="61"/>
  <c r="S33" i="61"/>
  <c r="S88" i="61"/>
  <c r="O52" i="61"/>
  <c r="N70" i="61"/>
  <c r="O78" i="61"/>
  <c r="W89" i="61"/>
  <c r="V65" i="61"/>
  <c r="AH47" i="61"/>
  <c r="V71" i="61"/>
  <c r="N111" i="61"/>
  <c r="O116" i="61"/>
  <c r="N116" i="61"/>
  <c r="N113" i="61"/>
  <c r="N120" i="61"/>
  <c r="S31" i="61"/>
  <c r="N46" i="61"/>
  <c r="S76" i="61"/>
  <c r="N143" i="61"/>
  <c r="V64" i="61"/>
  <c r="O17" i="61"/>
  <c r="O22" i="61"/>
  <c r="O51" i="61"/>
  <c r="AH89" i="61"/>
  <c r="AH44" i="61"/>
  <c r="AH28" i="61"/>
  <c r="AH16" i="61"/>
  <c r="O59" i="61"/>
  <c r="V42" i="61"/>
  <c r="AH48" i="61"/>
  <c r="O126" i="61"/>
  <c r="O34" i="61"/>
  <c r="S27" i="61"/>
  <c r="O56" i="61"/>
  <c r="N22" i="61"/>
  <c r="V30" i="61"/>
  <c r="N114" i="61"/>
  <c r="S100" i="61"/>
  <c r="O55" i="61"/>
  <c r="S35" i="61"/>
  <c r="S30" i="61"/>
  <c r="S136" i="61"/>
  <c r="V91" i="61"/>
  <c r="AH39" i="61"/>
  <c r="V115" i="61"/>
  <c r="V70" i="61"/>
  <c r="AH42" i="61"/>
  <c r="V69" i="61"/>
  <c r="AH53" i="61"/>
  <c r="AH125" i="61"/>
  <c r="AB52" i="61"/>
  <c r="AB88" i="61"/>
  <c r="AB95" i="57"/>
  <c r="AB93" i="57"/>
  <c r="AB80" i="57"/>
  <c r="AB68" i="57"/>
  <c r="AB94" i="57"/>
  <c r="C47" i="61"/>
  <c r="C46" i="61"/>
  <c r="C41" i="61"/>
  <c r="C44" i="61"/>
  <c r="C39" i="61"/>
  <c r="C42" i="61"/>
  <c r="C53" i="61"/>
  <c r="O107" i="61"/>
  <c r="O100" i="61"/>
  <c r="O99" i="61"/>
  <c r="O93" i="61"/>
  <c r="O104" i="61"/>
  <c r="O33" i="61"/>
  <c r="O105" i="61"/>
  <c r="AL40" i="61"/>
  <c r="AL28" i="61"/>
  <c r="AL16" i="61"/>
  <c r="AL39" i="61"/>
  <c r="AL44" i="61"/>
  <c r="AD93" i="61"/>
  <c r="AD105" i="61"/>
  <c r="AD100" i="61"/>
  <c r="AD101" i="61"/>
  <c r="AD99" i="61"/>
  <c r="AD108" i="61"/>
  <c r="AD45" i="61"/>
  <c r="AD118" i="61"/>
  <c r="E53" i="61"/>
  <c r="E46" i="61"/>
  <c r="E28" i="61"/>
  <c r="E47" i="61"/>
  <c r="E125" i="61"/>
  <c r="E39" i="61"/>
  <c r="E113" i="61"/>
  <c r="E40" i="61"/>
  <c r="E41" i="61"/>
  <c r="E101" i="61"/>
  <c r="F20" i="61"/>
  <c r="F89" i="61"/>
  <c r="F44" i="61"/>
  <c r="F87" i="61"/>
  <c r="F80" i="61"/>
  <c r="F68" i="61"/>
  <c r="F141" i="61"/>
  <c r="Y118" i="61"/>
  <c r="Y57" i="61"/>
  <c r="Y33" i="61"/>
  <c r="Y93" i="61"/>
  <c r="Y130" i="61"/>
  <c r="Y45" i="61"/>
  <c r="Y107" i="61"/>
  <c r="Y100" i="61"/>
  <c r="Y142" i="61"/>
  <c r="Y101" i="61"/>
  <c r="Y106" i="61"/>
  <c r="Y21" i="61"/>
  <c r="E44" i="61"/>
  <c r="C77" i="61"/>
  <c r="K16" i="61"/>
  <c r="AD142" i="61"/>
  <c r="AE124" i="61"/>
  <c r="AE112" i="61"/>
  <c r="AE76" i="61"/>
  <c r="AE40" i="61"/>
  <c r="AE29" i="61"/>
  <c r="AE28" i="61"/>
  <c r="AE30" i="61"/>
  <c r="AE31" i="61"/>
  <c r="AE64" i="61"/>
  <c r="R139" i="61"/>
  <c r="R136" i="61"/>
  <c r="R72" i="61"/>
  <c r="R135" i="61"/>
  <c r="R137" i="61"/>
  <c r="R24" i="61"/>
  <c r="R48" i="61"/>
  <c r="R144" i="61"/>
  <c r="R108" i="61"/>
  <c r="C57" i="61"/>
  <c r="C104" i="61"/>
  <c r="C99" i="61"/>
  <c r="C81" i="61"/>
  <c r="K42" i="61"/>
  <c r="K89" i="61"/>
  <c r="K39" i="61"/>
  <c r="K44" i="61"/>
  <c r="K46" i="61"/>
  <c r="K40" i="61"/>
  <c r="P56" i="57"/>
  <c r="P129" i="57"/>
  <c r="P89" i="57"/>
  <c r="P68" i="57"/>
  <c r="P94" i="57"/>
  <c r="P80" i="57"/>
  <c r="P95" i="57"/>
  <c r="P91" i="57"/>
  <c r="P117" i="57"/>
  <c r="P93" i="57"/>
  <c r="P44" i="57"/>
  <c r="P32" i="57"/>
  <c r="P92" i="57"/>
  <c r="K136" i="61"/>
  <c r="K52" i="61"/>
  <c r="K64" i="61"/>
  <c r="K124" i="61"/>
  <c r="K88" i="61"/>
  <c r="K27" i="61"/>
  <c r="K32" i="61"/>
  <c r="K112" i="61"/>
  <c r="K15" i="61"/>
  <c r="K36" i="61"/>
  <c r="K30" i="61"/>
  <c r="K28" i="61"/>
  <c r="O34" i="57"/>
  <c r="O52" i="57"/>
  <c r="O40" i="57"/>
  <c r="O88" i="57"/>
  <c r="O136" i="57"/>
  <c r="O100" i="57"/>
  <c r="O27" i="57"/>
  <c r="O124" i="57"/>
  <c r="O31" i="57"/>
  <c r="O15" i="57"/>
  <c r="O36" i="57"/>
  <c r="O35" i="57"/>
  <c r="O32" i="57"/>
  <c r="AA115" i="61"/>
  <c r="AA79" i="61"/>
  <c r="AA67" i="61"/>
  <c r="R120" i="61"/>
  <c r="Y99" i="61"/>
  <c r="R143" i="61"/>
  <c r="E45" i="57"/>
  <c r="E118" i="57"/>
  <c r="E33" i="57"/>
  <c r="E69" i="57"/>
  <c r="E99" i="57"/>
  <c r="E106" i="57"/>
  <c r="E100" i="57"/>
  <c r="E105" i="57"/>
  <c r="E93" i="57"/>
  <c r="L15" i="61"/>
  <c r="L112" i="61"/>
  <c r="L76" i="61"/>
  <c r="L35" i="61"/>
  <c r="L30" i="61"/>
  <c r="L124" i="61"/>
  <c r="L136" i="61"/>
  <c r="L28" i="61"/>
  <c r="L27" i="61"/>
  <c r="X84" i="61"/>
  <c r="X72" i="61"/>
  <c r="X48" i="61"/>
  <c r="X60" i="61"/>
  <c r="X132" i="61"/>
  <c r="X36" i="61"/>
  <c r="X140" i="61"/>
  <c r="X136" i="61"/>
  <c r="X137" i="61"/>
  <c r="X142" i="61"/>
  <c r="X138" i="61"/>
  <c r="X120" i="61"/>
  <c r="X24" i="61"/>
  <c r="X143" i="61"/>
  <c r="X34" i="57"/>
  <c r="X120" i="57"/>
  <c r="X113" i="57"/>
  <c r="X22" i="57"/>
  <c r="X117" i="57"/>
  <c r="X114" i="57"/>
  <c r="X143" i="57"/>
  <c r="X111" i="57"/>
  <c r="X119" i="57"/>
  <c r="X131" i="57"/>
  <c r="X58" i="57"/>
  <c r="X70" i="57"/>
  <c r="X82" i="57"/>
  <c r="B80" i="57"/>
  <c r="B32" i="57"/>
  <c r="B105" i="57"/>
  <c r="B129" i="57"/>
  <c r="B68" i="57"/>
  <c r="B44" i="57"/>
  <c r="B117" i="57"/>
  <c r="B92" i="57"/>
  <c r="AE120" i="57"/>
  <c r="AE24" i="57"/>
  <c r="AE141" i="57"/>
  <c r="G125" i="57"/>
  <c r="G53" i="57"/>
  <c r="G47" i="57"/>
  <c r="G43" i="57"/>
  <c r="T35" i="61"/>
  <c r="T27" i="61"/>
  <c r="T64" i="61"/>
  <c r="T30" i="61"/>
  <c r="T40" i="61"/>
  <c r="J48" i="61"/>
  <c r="J120" i="61"/>
  <c r="J72" i="61"/>
  <c r="J140" i="61"/>
  <c r="J138" i="61"/>
  <c r="J60" i="61"/>
  <c r="J135" i="61"/>
  <c r="J144" i="61"/>
  <c r="J24" i="61"/>
  <c r="J84" i="61"/>
  <c r="K31" i="61"/>
  <c r="K35" i="61"/>
  <c r="X144" i="61"/>
  <c r="C89" i="61"/>
  <c r="E89" i="61"/>
  <c r="Y103" i="61"/>
  <c r="L88" i="61"/>
  <c r="AE15" i="61"/>
  <c r="L34" i="61"/>
  <c r="J142" i="61"/>
  <c r="AE27" i="61"/>
  <c r="L40" i="61"/>
  <c r="AA42" i="61"/>
  <c r="O81" i="61"/>
  <c r="C43" i="61"/>
  <c r="R142" i="61"/>
  <c r="F96" i="61"/>
  <c r="B95" i="57"/>
  <c r="AD33" i="61"/>
  <c r="X112" i="57"/>
  <c r="B93" i="57"/>
  <c r="Y108" i="61"/>
  <c r="Y104" i="61"/>
  <c r="E16" i="61"/>
  <c r="AE34" i="61"/>
  <c r="E42" i="61"/>
  <c r="C16" i="61"/>
  <c r="C105" i="61"/>
  <c r="Y81" i="61"/>
  <c r="F92" i="61"/>
  <c r="AE136" i="61"/>
  <c r="F91" i="61"/>
  <c r="AB141" i="57"/>
  <c r="O76" i="57"/>
  <c r="P88" i="57"/>
  <c r="R36" i="61"/>
  <c r="O21" i="61"/>
  <c r="P90" i="57"/>
  <c r="X118" i="57"/>
  <c r="E21" i="57"/>
  <c r="J93" i="61"/>
  <c r="J80" i="61"/>
  <c r="C103" i="61"/>
  <c r="AD68" i="61"/>
  <c r="AD91" i="61"/>
  <c r="AD70" i="61"/>
  <c r="AD18" i="61"/>
  <c r="AD65" i="61"/>
  <c r="AD63" i="61"/>
  <c r="AD115" i="61"/>
  <c r="AD42" i="61"/>
  <c r="D108" i="57"/>
  <c r="D141" i="57"/>
  <c r="R68" i="61"/>
  <c r="R32" i="61"/>
  <c r="R94" i="61"/>
  <c r="R87" i="61"/>
  <c r="R89" i="61"/>
  <c r="H88" i="57"/>
  <c r="H100" i="57"/>
  <c r="H33" i="57"/>
  <c r="H136" i="57"/>
  <c r="H34" i="57"/>
  <c r="H31" i="57"/>
  <c r="H52" i="57"/>
  <c r="H28" i="57"/>
  <c r="H30" i="57"/>
  <c r="P116" i="61"/>
  <c r="P19" i="61"/>
  <c r="AF44" i="61"/>
  <c r="AF43" i="61"/>
  <c r="AF48" i="61"/>
  <c r="AF46" i="61"/>
  <c r="AB108" i="57"/>
  <c r="AB135" i="57"/>
  <c r="U137" i="61"/>
  <c r="U96" i="61"/>
  <c r="U72" i="61"/>
  <c r="U140" i="61"/>
  <c r="U84" i="61"/>
  <c r="G30" i="57"/>
  <c r="G64" i="57"/>
  <c r="G69" i="57"/>
  <c r="U124" i="61"/>
  <c r="U52" i="61"/>
  <c r="U64" i="61"/>
  <c r="U112" i="61"/>
  <c r="AB59" i="61"/>
  <c r="AD67" i="57"/>
  <c r="AD31" i="57"/>
  <c r="Q28" i="61"/>
  <c r="Q136" i="61"/>
  <c r="Q31" i="61"/>
  <c r="Q36" i="61"/>
  <c r="Q100" i="61"/>
  <c r="Q76" i="61"/>
  <c r="V52" i="61"/>
  <c r="V100" i="61"/>
  <c r="V112" i="61"/>
  <c r="J68" i="61"/>
  <c r="Q17" i="61"/>
  <c r="Q20" i="61"/>
  <c r="AC91" i="61"/>
  <c r="T15" i="61"/>
  <c r="I99" i="61"/>
  <c r="G45" i="57"/>
  <c r="O21" i="57"/>
  <c r="F57" i="57"/>
  <c r="N39" i="57"/>
  <c r="F130" i="57"/>
  <c r="F107" i="57"/>
  <c r="N48" i="57"/>
  <c r="N42" i="57"/>
  <c r="N113" i="57"/>
  <c r="N41" i="57"/>
  <c r="N16" i="57"/>
  <c r="AE96" i="57"/>
  <c r="P123" i="57"/>
  <c r="AD137" i="57"/>
  <c r="AD28" i="57"/>
  <c r="F21" i="57"/>
  <c r="F99" i="57"/>
  <c r="F104" i="57"/>
  <c r="O130" i="57"/>
  <c r="AE142" i="57"/>
  <c r="P99" i="57"/>
  <c r="Z114" i="57"/>
  <c r="P19" i="57"/>
  <c r="P75" i="57"/>
  <c r="O33" i="57"/>
  <c r="AF89" i="57"/>
  <c r="AF48" i="57"/>
  <c r="AF16" i="57"/>
  <c r="AF65" i="57"/>
  <c r="T28" i="61"/>
  <c r="T124" i="61"/>
  <c r="Z34" i="57"/>
  <c r="T136" i="61"/>
  <c r="P27" i="57"/>
  <c r="G39" i="57"/>
  <c r="F93" i="57"/>
  <c r="AE138" i="57"/>
  <c r="F45" i="57"/>
  <c r="O104" i="57"/>
  <c r="Z106" i="57"/>
  <c r="Z118" i="57"/>
  <c r="M114" i="57"/>
  <c r="Z58" i="57"/>
  <c r="AE72" i="57"/>
  <c r="O45" i="57"/>
  <c r="G46" i="57"/>
  <c r="G113" i="57"/>
  <c r="Z113" i="57"/>
  <c r="G65" i="57"/>
  <c r="K116" i="61"/>
  <c r="Q24" i="61"/>
  <c r="O117" i="61"/>
  <c r="I81" i="61"/>
  <c r="AC89" i="61"/>
  <c r="O82" i="61"/>
  <c r="N88" i="61"/>
  <c r="I105" i="61"/>
  <c r="K76" i="61"/>
  <c r="T76" i="61"/>
  <c r="T31" i="61"/>
  <c r="K82" i="61"/>
  <c r="AE36" i="57"/>
  <c r="N53" i="57"/>
  <c r="N101" i="57"/>
  <c r="N77" i="57"/>
  <c r="AD48" i="57"/>
  <c r="AD101" i="57"/>
  <c r="AD45" i="57"/>
  <c r="AD125" i="57"/>
  <c r="AE137" i="57"/>
  <c r="P21" i="57"/>
  <c r="G28" i="57"/>
  <c r="AE135" i="57"/>
  <c r="AF137" i="57"/>
  <c r="AF44" i="57"/>
  <c r="AF53" i="57"/>
  <c r="AF43" i="57"/>
  <c r="T36" i="61"/>
  <c r="P87" i="57"/>
  <c r="P20" i="57"/>
  <c r="AL105" i="61"/>
  <c r="O57" i="57"/>
  <c r="Z143" i="57"/>
  <c r="P22" i="57"/>
  <c r="M29" i="57"/>
  <c r="F108" i="57"/>
  <c r="Z131" i="57"/>
  <c r="G41" i="57"/>
  <c r="P63" i="57"/>
  <c r="Z22" i="57"/>
  <c r="O118" i="57"/>
  <c r="M56" i="57"/>
  <c r="Z111" i="57"/>
  <c r="AD113" i="57"/>
  <c r="G137" i="57"/>
  <c r="AE139" i="57"/>
  <c r="Q27" i="61"/>
  <c r="K19" i="61"/>
  <c r="J96" i="61"/>
  <c r="J56" i="61"/>
  <c r="Q23" i="61"/>
  <c r="O94" i="61"/>
  <c r="N32" i="61"/>
  <c r="Q75" i="61"/>
  <c r="G101" i="57"/>
  <c r="F102" i="57"/>
  <c r="AD39" i="57"/>
  <c r="AE136" i="57"/>
  <c r="N44" i="57"/>
  <c r="O99" i="57"/>
  <c r="N137" i="57"/>
  <c r="AE143" i="57"/>
  <c r="AD65" i="57"/>
  <c r="AE48" i="57"/>
  <c r="K92" i="57"/>
  <c r="F81" i="57"/>
  <c r="G40" i="57"/>
  <c r="O102" i="57"/>
  <c r="AE108" i="57"/>
  <c r="AF113" i="57"/>
  <c r="AF45" i="57"/>
  <c r="AF42" i="57"/>
  <c r="T32" i="61"/>
  <c r="T29" i="61"/>
  <c r="T52" i="61"/>
  <c r="N76" i="61"/>
  <c r="O111" i="61"/>
  <c r="T88" i="61"/>
  <c r="K92" i="61"/>
  <c r="G16" i="57"/>
  <c r="M102" i="57"/>
  <c r="AE144" i="57"/>
  <c r="AE60" i="57"/>
  <c r="M52" i="57"/>
  <c r="F142" i="57"/>
  <c r="F69" i="57"/>
  <c r="F105" i="57"/>
  <c r="P39" i="57"/>
  <c r="O101" i="57"/>
  <c r="O142" i="57"/>
  <c r="M58" i="57"/>
  <c r="M78" i="57"/>
  <c r="Z46" i="57"/>
  <c r="G48" i="57"/>
  <c r="G77" i="57"/>
  <c r="V68" i="61"/>
  <c r="F113" i="57"/>
  <c r="F108" i="61"/>
  <c r="S36" i="57"/>
  <c r="AE67" i="57"/>
  <c r="AE94" i="61"/>
  <c r="AE84" i="57"/>
  <c r="J31" i="61"/>
  <c r="S136" i="57"/>
  <c r="S52" i="57"/>
  <c r="AA125" i="57"/>
  <c r="I71" i="57"/>
  <c r="AE116" i="57"/>
  <c r="J112" i="61"/>
  <c r="S34" i="57"/>
  <c r="J124" i="61"/>
  <c r="AE20" i="61"/>
  <c r="AE68" i="61"/>
  <c r="AE95" i="61"/>
  <c r="AE43" i="57"/>
  <c r="AE140" i="57"/>
  <c r="AE79" i="57"/>
  <c r="F116" i="57"/>
  <c r="J28" i="61"/>
  <c r="F21" i="61"/>
  <c r="S35" i="57"/>
  <c r="S100" i="57"/>
  <c r="AE104" i="57"/>
  <c r="J30" i="61"/>
  <c r="J64" i="61"/>
  <c r="J27" i="61"/>
  <c r="I123" i="57"/>
  <c r="I23" i="57"/>
  <c r="S27" i="57"/>
  <c r="S112" i="57"/>
  <c r="AE56" i="61"/>
  <c r="AE89" i="61"/>
  <c r="J35" i="61"/>
  <c r="J36" i="61"/>
  <c r="Z15" i="61"/>
  <c r="AE96" i="61"/>
  <c r="AE93" i="61"/>
  <c r="AE129" i="61"/>
  <c r="T95" i="57"/>
  <c r="S33" i="57"/>
  <c r="AE83" i="57"/>
  <c r="AE55" i="57"/>
  <c r="J29" i="61"/>
  <c r="I124" i="57"/>
  <c r="S15" i="57"/>
  <c r="S31" i="57"/>
  <c r="I119" i="57"/>
  <c r="I128" i="57"/>
  <c r="I125" i="57"/>
  <c r="M137" i="61"/>
  <c r="R63" i="57"/>
  <c r="AE32" i="61"/>
  <c r="AE88" i="61"/>
  <c r="AE92" i="61"/>
  <c r="AE80" i="61"/>
  <c r="AE76" i="57"/>
  <c r="AE92" i="57"/>
  <c r="AE77" i="57"/>
  <c r="AE19" i="57"/>
  <c r="AE81" i="57"/>
  <c r="AE78" i="57"/>
  <c r="R24" i="57"/>
  <c r="J40" i="61"/>
  <c r="J34" i="61"/>
  <c r="AD91" i="57"/>
  <c r="J15" i="61"/>
  <c r="S32" i="57"/>
  <c r="S64" i="57"/>
  <c r="S30" i="57"/>
  <c r="S124" i="57"/>
  <c r="I129" i="57"/>
  <c r="I47" i="57"/>
  <c r="I107" i="57"/>
  <c r="I127" i="57"/>
  <c r="I126" i="57"/>
  <c r="J100" i="61"/>
  <c r="J136" i="61"/>
  <c r="AE105" i="61"/>
  <c r="AE87" i="61"/>
  <c r="AE90" i="61"/>
  <c r="AE91" i="61"/>
  <c r="AE44" i="61"/>
  <c r="Z64" i="61"/>
  <c r="AE117" i="61"/>
  <c r="AE31" i="57"/>
  <c r="AE80" i="57"/>
  <c r="AE82" i="57"/>
  <c r="AE75" i="57"/>
  <c r="J52" i="61"/>
  <c r="J76" i="61"/>
  <c r="S88" i="57"/>
  <c r="Z112" i="61"/>
  <c r="I35" i="57"/>
  <c r="S29" i="57"/>
  <c r="I131" i="57"/>
  <c r="I59" i="57"/>
  <c r="I83" i="57"/>
  <c r="I95" i="57"/>
  <c r="P100" i="61"/>
  <c r="P33" i="61"/>
  <c r="AD88" i="57"/>
  <c r="AM111" i="57"/>
  <c r="R99" i="57"/>
  <c r="P118" i="61"/>
  <c r="P106" i="61"/>
  <c r="R27" i="57"/>
  <c r="AM112" i="57"/>
  <c r="AD95" i="57"/>
  <c r="AD141" i="57"/>
  <c r="AD68" i="57"/>
  <c r="AD96" i="57"/>
  <c r="AD89" i="57"/>
  <c r="AD32" i="57"/>
  <c r="AD105" i="57"/>
  <c r="R20" i="57"/>
  <c r="R123" i="57"/>
  <c r="M36" i="61"/>
  <c r="Z56" i="61"/>
  <c r="Z20" i="61"/>
  <c r="M84" i="61"/>
  <c r="Z87" i="61"/>
  <c r="M60" i="61"/>
  <c r="AA36" i="61"/>
  <c r="L59" i="57"/>
  <c r="AB87" i="61"/>
  <c r="M136" i="61"/>
  <c r="W48" i="57"/>
  <c r="L90" i="57"/>
  <c r="Z91" i="61"/>
  <c r="L138" i="57"/>
  <c r="M139" i="61"/>
  <c r="F119" i="57"/>
  <c r="F131" i="57"/>
  <c r="F22" i="57"/>
  <c r="F94" i="57"/>
  <c r="F117" i="57"/>
  <c r="F46" i="57"/>
  <c r="F120" i="57"/>
  <c r="F143" i="57"/>
  <c r="F114" i="57"/>
  <c r="F111" i="57"/>
  <c r="F70" i="57"/>
  <c r="P91" i="61"/>
  <c r="F58" i="57"/>
  <c r="F82" i="57"/>
  <c r="F106" i="57"/>
  <c r="F118" i="57"/>
  <c r="P99" i="61"/>
  <c r="AB72" i="61"/>
  <c r="P57" i="61"/>
  <c r="Z90" i="61"/>
  <c r="AD20" i="57"/>
  <c r="AD44" i="57"/>
  <c r="R15" i="57"/>
  <c r="R135" i="57"/>
  <c r="L60" i="57"/>
  <c r="AM115" i="57"/>
  <c r="AD93" i="57"/>
  <c r="AD129" i="57"/>
  <c r="AA52" i="61"/>
  <c r="C136" i="61"/>
  <c r="C124" i="61"/>
  <c r="AD117" i="57"/>
  <c r="AD90" i="57"/>
  <c r="R87" i="57"/>
  <c r="R23" i="57"/>
  <c r="P107" i="61"/>
  <c r="R16" i="57"/>
  <c r="AA88" i="61"/>
  <c r="C76" i="61"/>
  <c r="AA31" i="61"/>
  <c r="M48" i="61"/>
  <c r="AA27" i="61"/>
  <c r="P45" i="61"/>
  <c r="C27" i="61"/>
  <c r="P21" i="61"/>
  <c r="P101" i="61"/>
  <c r="P102" i="61"/>
  <c r="AB51" i="61"/>
  <c r="AD87" i="57"/>
  <c r="W36" i="57"/>
  <c r="AD94" i="57"/>
  <c r="AA64" i="61"/>
  <c r="O135" i="61"/>
  <c r="W96" i="57"/>
  <c r="M135" i="61"/>
  <c r="L56" i="57"/>
  <c r="R51" i="57"/>
  <c r="L66" i="57"/>
  <c r="R111" i="57"/>
  <c r="W143" i="57"/>
  <c r="C29" i="61"/>
  <c r="AB15" i="57"/>
  <c r="P68" i="61"/>
  <c r="P95" i="61"/>
  <c r="AA34" i="61"/>
  <c r="AA76" i="61"/>
  <c r="AA112" i="61"/>
  <c r="P94" i="61"/>
  <c r="AA33" i="61"/>
  <c r="W24" i="57"/>
  <c r="W120" i="57"/>
  <c r="AA28" i="61"/>
  <c r="O36" i="61"/>
  <c r="AB63" i="61"/>
  <c r="O141" i="61"/>
  <c r="O84" i="61"/>
  <c r="AB17" i="61"/>
  <c r="W136" i="57"/>
  <c r="AA100" i="61"/>
  <c r="AA29" i="61"/>
  <c r="AA30" i="61"/>
  <c r="AB112" i="57"/>
  <c r="AI35" i="57"/>
  <c r="AB76" i="57"/>
  <c r="AB64" i="57"/>
  <c r="R22" i="57"/>
  <c r="AB24" i="61"/>
  <c r="O136" i="61"/>
  <c r="AA40" i="61"/>
  <c r="AA15" i="61"/>
  <c r="O96" i="61"/>
  <c r="P56" i="61"/>
  <c r="W137" i="57"/>
  <c r="O140" i="61"/>
  <c r="P117" i="61"/>
  <c r="AB18" i="61"/>
  <c r="AB20" i="61"/>
  <c r="AA124" i="61"/>
  <c r="AA32" i="61"/>
  <c r="AA35" i="61"/>
  <c r="O24" i="61"/>
  <c r="AI128" i="57"/>
  <c r="AB21" i="61"/>
  <c r="P20" i="61"/>
  <c r="AI123" i="57"/>
  <c r="AB30" i="57"/>
  <c r="AB124" i="57"/>
  <c r="P96" i="61"/>
  <c r="F69" i="61"/>
  <c r="F81" i="61"/>
  <c r="C36" i="61"/>
  <c r="P88" i="61"/>
  <c r="AB34" i="57"/>
  <c r="AM106" i="57"/>
  <c r="AB100" i="57"/>
  <c r="AM82" i="57"/>
  <c r="C31" i="61"/>
  <c r="P44" i="61"/>
  <c r="Z68" i="61"/>
  <c r="F101" i="61"/>
  <c r="F104" i="61"/>
  <c r="AB141" i="61"/>
  <c r="M138" i="61"/>
  <c r="Z52" i="61"/>
  <c r="T129" i="57"/>
  <c r="AM34" i="57"/>
  <c r="C30" i="61"/>
  <c r="L51" i="57"/>
  <c r="Z136" i="61"/>
  <c r="AA16" i="57"/>
  <c r="Z40" i="61"/>
  <c r="Z35" i="61"/>
  <c r="AM46" i="57"/>
  <c r="AM58" i="57"/>
  <c r="L52" i="57"/>
  <c r="L126" i="57"/>
  <c r="AB27" i="57"/>
  <c r="AB35" i="57"/>
  <c r="AA42" i="57"/>
  <c r="L55" i="57"/>
  <c r="AB31" i="57"/>
  <c r="AB33" i="57"/>
  <c r="P105" i="61"/>
  <c r="AA101" i="57"/>
  <c r="L54" i="57"/>
  <c r="AB52" i="57"/>
  <c r="Z44" i="61"/>
  <c r="AB138" i="61"/>
  <c r="AB139" i="61"/>
  <c r="P90" i="61"/>
  <c r="AA40" i="57"/>
  <c r="AM70" i="57"/>
  <c r="AM22" i="57"/>
  <c r="C32" i="61"/>
  <c r="C88" i="61"/>
  <c r="F103" i="61"/>
  <c r="AB96" i="61"/>
  <c r="F142" i="61"/>
  <c r="C15" i="61"/>
  <c r="P87" i="61"/>
  <c r="M140" i="61"/>
  <c r="P89" i="61"/>
  <c r="Z27" i="61"/>
  <c r="F45" i="61"/>
  <c r="Z30" i="61"/>
  <c r="Z29" i="61"/>
  <c r="AA28" i="57"/>
  <c r="P32" i="61"/>
  <c r="L17" i="57"/>
  <c r="Z28" i="61"/>
  <c r="M24" i="61"/>
  <c r="T126" i="57"/>
  <c r="AM114" i="57"/>
  <c r="L114" i="57"/>
  <c r="L58" i="57"/>
  <c r="L29" i="57"/>
  <c r="L41" i="57"/>
  <c r="L53" i="57"/>
  <c r="AM118" i="57"/>
  <c r="AI119" i="57"/>
  <c r="AM131" i="57"/>
  <c r="AM119" i="57"/>
  <c r="P129" i="61"/>
  <c r="P93" i="61"/>
  <c r="AM143" i="57"/>
  <c r="T71" i="57"/>
  <c r="AA47" i="57"/>
  <c r="G54" i="57"/>
  <c r="V142" i="57"/>
  <c r="V102" i="57"/>
  <c r="V103" i="57"/>
  <c r="Z34" i="61"/>
  <c r="M19" i="57"/>
  <c r="M21" i="57"/>
  <c r="T23" i="57"/>
  <c r="M23" i="57"/>
  <c r="AA39" i="57"/>
  <c r="T35" i="57"/>
  <c r="J43" i="57"/>
  <c r="M75" i="57"/>
  <c r="AA89" i="57"/>
  <c r="T123" i="57"/>
  <c r="T125" i="57"/>
  <c r="T144" i="57"/>
  <c r="X43" i="61"/>
  <c r="V105" i="57"/>
  <c r="P143" i="57"/>
  <c r="AL36" i="61"/>
  <c r="AL29" i="61"/>
  <c r="V81" i="57"/>
  <c r="Z88" i="61"/>
  <c r="V93" i="57"/>
  <c r="V106" i="57"/>
  <c r="Z36" i="61"/>
  <c r="M15" i="57"/>
  <c r="M17" i="57"/>
  <c r="J128" i="57"/>
  <c r="M51" i="57"/>
  <c r="AB136" i="57"/>
  <c r="V57" i="57"/>
  <c r="AA44" i="57"/>
  <c r="AD82" i="57"/>
  <c r="AA77" i="57"/>
  <c r="T130" i="57"/>
  <c r="M111" i="57"/>
  <c r="G63" i="57"/>
  <c r="G18" i="57"/>
  <c r="V69" i="57"/>
  <c r="I44" i="61"/>
  <c r="Z32" i="61"/>
  <c r="V45" i="57"/>
  <c r="V101" i="57"/>
  <c r="J82" i="57"/>
  <c r="M22" i="57"/>
  <c r="J83" i="57"/>
  <c r="T47" i="57"/>
  <c r="AL55" i="61"/>
  <c r="AL127" i="57"/>
  <c r="J84" i="57"/>
  <c r="J77" i="57"/>
  <c r="B91" i="57"/>
  <c r="E103" i="57"/>
  <c r="E101" i="57"/>
  <c r="E81" i="57"/>
  <c r="AL79" i="57"/>
  <c r="B90" i="57"/>
  <c r="AL139" i="61"/>
  <c r="AL67" i="57"/>
  <c r="J79" i="57"/>
  <c r="X106" i="57"/>
  <c r="R53" i="57"/>
  <c r="W78" i="57"/>
  <c r="E142" i="57"/>
  <c r="E108" i="57"/>
  <c r="AL140" i="61"/>
  <c r="B56" i="57"/>
  <c r="J67" i="57"/>
  <c r="B88" i="57"/>
  <c r="B89" i="57"/>
  <c r="B96" i="57"/>
  <c r="E104" i="57"/>
  <c r="E102" i="57"/>
  <c r="W138" i="57"/>
  <c r="AB120" i="61"/>
  <c r="AB143" i="61"/>
  <c r="AL41" i="61"/>
  <c r="AL43" i="61"/>
  <c r="AL42" i="61"/>
  <c r="AL46" i="61"/>
  <c r="AL113" i="61"/>
  <c r="AL48" i="61"/>
  <c r="AL47" i="61"/>
  <c r="AL65" i="61"/>
  <c r="AL125" i="61"/>
  <c r="AD130" i="61"/>
  <c r="AD102" i="61"/>
  <c r="AD57" i="61"/>
  <c r="AD107" i="61"/>
  <c r="E48" i="61"/>
  <c r="E137" i="61"/>
  <c r="AA71" i="61"/>
  <c r="AA66" i="61"/>
  <c r="AA68" i="61"/>
  <c r="AA139" i="61"/>
  <c r="AA72" i="61"/>
  <c r="AA127" i="61"/>
  <c r="AA54" i="61"/>
  <c r="AA91" i="61"/>
  <c r="F117" i="61"/>
  <c r="F95" i="61"/>
  <c r="F94" i="61"/>
  <c r="F129" i="61"/>
  <c r="W141" i="57"/>
  <c r="W144" i="57"/>
  <c r="J92" i="57"/>
  <c r="W132" i="57"/>
  <c r="J80" i="57"/>
  <c r="C69" i="61"/>
  <c r="AD104" i="61"/>
  <c r="AB142" i="61"/>
  <c r="AB108" i="61"/>
  <c r="E45" i="61"/>
  <c r="AL77" i="61"/>
  <c r="AA63" i="61"/>
  <c r="M142" i="61"/>
  <c r="M120" i="61"/>
  <c r="M143" i="61"/>
  <c r="M108" i="61"/>
  <c r="M96" i="61"/>
  <c r="M141" i="61"/>
  <c r="Z129" i="61"/>
  <c r="Z141" i="61"/>
  <c r="Z95" i="61"/>
  <c r="Z94" i="61"/>
  <c r="Z96" i="61"/>
  <c r="Z117" i="61"/>
  <c r="J140" i="57"/>
  <c r="AB140" i="61"/>
  <c r="AB84" i="61"/>
  <c r="E77" i="61"/>
  <c r="K125" i="61"/>
  <c r="K65" i="61"/>
  <c r="AD81" i="61"/>
  <c r="C101" i="61"/>
  <c r="C142" i="61"/>
  <c r="H41" i="61"/>
  <c r="H53" i="61"/>
  <c r="AL137" i="61"/>
  <c r="AL144" i="61"/>
  <c r="AL132" i="61"/>
  <c r="AL72" i="61"/>
  <c r="AL120" i="61"/>
  <c r="AL143" i="61"/>
  <c r="AL138" i="61"/>
  <c r="AL53" i="61"/>
  <c r="AL126" i="61"/>
  <c r="AL60" i="61"/>
  <c r="AL59" i="61"/>
  <c r="AL78" i="61"/>
  <c r="AL114" i="61"/>
  <c r="AL66" i="61"/>
  <c r="AL58" i="61"/>
  <c r="W72" i="57"/>
  <c r="M41" i="57"/>
  <c r="E43" i="61"/>
  <c r="K47" i="61"/>
  <c r="AA69" i="61"/>
  <c r="AA65" i="61"/>
  <c r="AD106" i="61"/>
  <c r="V66" i="61"/>
  <c r="V54" i="61"/>
  <c r="O53" i="61"/>
  <c r="O41" i="61"/>
  <c r="W60" i="57"/>
  <c r="W108" i="57"/>
  <c r="M90" i="57"/>
  <c r="W142" i="57"/>
  <c r="D138" i="57"/>
  <c r="W139" i="57"/>
  <c r="O131" i="61"/>
  <c r="O119" i="61"/>
  <c r="R96" i="61"/>
  <c r="R56" i="61"/>
  <c r="X77" i="61"/>
  <c r="I65" i="61"/>
  <c r="I42" i="61"/>
  <c r="I43" i="61"/>
  <c r="G115" i="57"/>
  <c r="M126" i="57"/>
  <c r="M59" i="57"/>
  <c r="R91" i="61"/>
  <c r="I46" i="61"/>
  <c r="G42" i="57"/>
  <c r="AA53" i="57"/>
  <c r="G70" i="57"/>
  <c r="AM116" i="57"/>
  <c r="P135" i="57"/>
  <c r="AM120" i="57"/>
  <c r="AA65" i="57"/>
  <c r="T124" i="57"/>
  <c r="T132" i="57"/>
  <c r="T127" i="57"/>
  <c r="G139" i="57"/>
  <c r="AA137" i="57"/>
  <c r="Z116" i="57"/>
  <c r="P16" i="57"/>
  <c r="AB123" i="61"/>
  <c r="AB111" i="61"/>
  <c r="AD80" i="57"/>
  <c r="R60" i="61"/>
  <c r="R138" i="61"/>
  <c r="C48" i="61"/>
  <c r="C125" i="61"/>
  <c r="C45" i="61"/>
  <c r="O48" i="61"/>
  <c r="O142" i="61"/>
  <c r="O60" i="61"/>
  <c r="O143" i="61"/>
  <c r="O138" i="61"/>
  <c r="O137" i="61"/>
  <c r="C107" i="61"/>
  <c r="C130" i="61"/>
  <c r="C106" i="61"/>
  <c r="C118" i="61"/>
  <c r="O45" i="61"/>
  <c r="O57" i="61"/>
  <c r="O106" i="61"/>
  <c r="O101" i="61"/>
  <c r="O102" i="61"/>
  <c r="O108" i="61"/>
  <c r="K53" i="61"/>
  <c r="K48" i="61"/>
  <c r="K137" i="61"/>
  <c r="K41" i="61"/>
  <c r="G72" i="57"/>
  <c r="G67" i="57"/>
  <c r="G71" i="57"/>
  <c r="T83" i="57"/>
  <c r="G79" i="57"/>
  <c r="T107" i="57"/>
  <c r="T128" i="57"/>
  <c r="T131" i="57"/>
  <c r="Z94" i="57"/>
  <c r="G127" i="57"/>
  <c r="Z112" i="57"/>
  <c r="Z115" i="57"/>
  <c r="P139" i="57"/>
  <c r="M123" i="57"/>
  <c r="AB22" i="61"/>
  <c r="AB23" i="61"/>
  <c r="AB128" i="61"/>
  <c r="AB99" i="61"/>
  <c r="O120" i="61"/>
  <c r="O58" i="61"/>
  <c r="O114" i="61"/>
  <c r="O118" i="61"/>
  <c r="O113" i="61"/>
  <c r="O46" i="61"/>
  <c r="O132" i="61"/>
  <c r="AA48" i="57"/>
  <c r="AA43" i="57"/>
  <c r="AA41" i="57"/>
  <c r="T59" i="57"/>
  <c r="AM113" i="57"/>
  <c r="AM94" i="57"/>
  <c r="Z82" i="57"/>
  <c r="M39" i="57"/>
  <c r="Z119" i="57"/>
  <c r="AB15" i="61"/>
  <c r="AB83" i="61"/>
  <c r="R132" i="61"/>
  <c r="C113" i="61"/>
  <c r="C108" i="61"/>
  <c r="C137" i="61"/>
  <c r="C102" i="61"/>
  <c r="X46" i="61"/>
  <c r="X125" i="61"/>
  <c r="X47" i="61"/>
  <c r="X53" i="61"/>
  <c r="X113" i="61"/>
  <c r="X41" i="61"/>
  <c r="I41" i="61"/>
  <c r="I53" i="61"/>
  <c r="I125" i="61"/>
  <c r="I47" i="61"/>
  <c r="G137" i="61"/>
  <c r="I142" i="61"/>
  <c r="AC117" i="61"/>
  <c r="P43" i="61"/>
  <c r="I21" i="61"/>
  <c r="AC96" i="61"/>
  <c r="AC88" i="61"/>
  <c r="M83" i="61"/>
  <c r="G43" i="61"/>
  <c r="P77" i="61"/>
  <c r="I130" i="61"/>
  <c r="I102" i="61"/>
  <c r="I57" i="61"/>
  <c r="I69" i="61"/>
  <c r="W96" i="61"/>
  <c r="P55" i="61"/>
  <c r="AC141" i="61"/>
  <c r="W94" i="61"/>
  <c r="M59" i="61"/>
  <c r="D135" i="57"/>
  <c r="K43" i="57"/>
  <c r="AD75" i="57"/>
  <c r="AD77" i="57"/>
  <c r="W129" i="61"/>
  <c r="AD92" i="57"/>
  <c r="Q35" i="57"/>
  <c r="M23" i="61"/>
  <c r="Q40" i="57"/>
  <c r="AL100" i="61"/>
  <c r="AD128" i="57"/>
  <c r="AD81" i="57"/>
  <c r="AD104" i="57"/>
  <c r="AL81" i="61"/>
  <c r="AL33" i="61"/>
  <c r="I33" i="61"/>
  <c r="W20" i="61"/>
  <c r="W141" i="61"/>
  <c r="G65" i="61"/>
  <c r="AC87" i="61"/>
  <c r="AC105" i="61"/>
  <c r="I108" i="61"/>
  <c r="P82" i="61"/>
  <c r="I100" i="61"/>
  <c r="M124" i="61"/>
  <c r="M126" i="61"/>
  <c r="I93" i="61"/>
  <c r="D24" i="57"/>
  <c r="K77" i="57"/>
  <c r="W77" i="57"/>
  <c r="W43" i="57"/>
  <c r="D36" i="57"/>
  <c r="W32" i="61"/>
  <c r="W44" i="61"/>
  <c r="Q28" i="57"/>
  <c r="AL99" i="61"/>
  <c r="AL93" i="61"/>
  <c r="Q30" i="57"/>
  <c r="W19" i="57"/>
  <c r="AH128" i="57"/>
  <c r="AD55" i="57"/>
  <c r="AD79" i="57"/>
  <c r="AD76" i="57"/>
  <c r="AD83" i="57"/>
  <c r="AD84" i="57"/>
  <c r="P128" i="61"/>
  <c r="AD72" i="61"/>
  <c r="G53" i="61"/>
  <c r="G42" i="61"/>
  <c r="W117" i="61"/>
  <c r="AC20" i="61"/>
  <c r="G39" i="61"/>
  <c r="G16" i="61"/>
  <c r="AC44" i="61"/>
  <c r="AC68" i="61"/>
  <c r="I104" i="61"/>
  <c r="AC129" i="61"/>
  <c r="AC94" i="61"/>
  <c r="AC95" i="61"/>
  <c r="M125" i="61"/>
  <c r="I101" i="61"/>
  <c r="I45" i="61"/>
  <c r="I106" i="61"/>
  <c r="AC32" i="61"/>
  <c r="W87" i="61"/>
  <c r="I107" i="61"/>
  <c r="AD19" i="57"/>
  <c r="W31" i="57"/>
  <c r="AD43" i="57"/>
  <c r="K31" i="57"/>
  <c r="W92" i="61"/>
  <c r="W88" i="61"/>
  <c r="W82" i="57"/>
  <c r="AD78" i="57"/>
  <c r="D144" i="57"/>
  <c r="AD140" i="57"/>
  <c r="D132" i="57"/>
  <c r="D60" i="57"/>
  <c r="AD116" i="57"/>
  <c r="AD64" i="61"/>
  <c r="P67" i="61"/>
  <c r="P84" i="61"/>
  <c r="P81" i="61"/>
  <c r="P79" i="61"/>
  <c r="P140" i="61"/>
  <c r="P75" i="61"/>
  <c r="AF53" i="61"/>
  <c r="AF41" i="61"/>
  <c r="P31" i="61"/>
  <c r="P76" i="61"/>
  <c r="W76" i="57"/>
  <c r="AB136" i="61"/>
  <c r="D120" i="57"/>
  <c r="AB36" i="57"/>
  <c r="W55" i="57"/>
  <c r="AB60" i="57"/>
  <c r="P92" i="61"/>
  <c r="D84" i="57"/>
  <c r="W81" i="57"/>
  <c r="AB84" i="57"/>
  <c r="W104" i="57"/>
  <c r="D139" i="57"/>
  <c r="D140" i="57"/>
  <c r="D72" i="57"/>
  <c r="AB139" i="57"/>
  <c r="AB144" i="57"/>
  <c r="W83" i="57"/>
  <c r="AB72" i="57"/>
  <c r="AF42" i="61"/>
  <c r="P83" i="61"/>
  <c r="M128" i="61"/>
  <c r="AB135" i="61"/>
  <c r="AB75" i="61"/>
  <c r="AL108" i="61"/>
  <c r="AL45" i="61"/>
  <c r="AL106" i="61"/>
  <c r="AL57" i="61"/>
  <c r="AL107" i="61"/>
  <c r="AL130" i="61"/>
  <c r="AL142" i="61"/>
  <c r="AL102" i="61"/>
  <c r="AL104" i="61"/>
  <c r="AL69" i="61"/>
  <c r="AL118" i="61"/>
  <c r="AL103" i="61"/>
  <c r="AL101" i="61"/>
  <c r="U144" i="61"/>
  <c r="U138" i="61"/>
  <c r="U60" i="61"/>
  <c r="U120" i="61"/>
  <c r="U143" i="61"/>
  <c r="U132" i="61"/>
  <c r="D136" i="57"/>
  <c r="W90" i="61"/>
  <c r="W105" i="61"/>
  <c r="AB100" i="61"/>
  <c r="AB112" i="61"/>
  <c r="AB24" i="57"/>
  <c r="AB32" i="61"/>
  <c r="AB27" i="61"/>
  <c r="W92" i="57"/>
  <c r="AF28" i="61"/>
  <c r="AB143" i="57"/>
  <c r="W93" i="61"/>
  <c r="W67" i="57"/>
  <c r="W84" i="57"/>
  <c r="W128" i="57"/>
  <c r="D137" i="57"/>
  <c r="W140" i="57"/>
  <c r="AB140" i="57"/>
  <c r="AB132" i="57"/>
  <c r="AB138" i="57"/>
  <c r="AF65" i="61"/>
  <c r="M127" i="61"/>
  <c r="AD79" i="61"/>
  <c r="R21" i="57"/>
  <c r="R17" i="57"/>
  <c r="R18" i="57"/>
  <c r="P142" i="61"/>
  <c r="P108" i="61"/>
  <c r="P103" i="61"/>
  <c r="P69" i="61"/>
  <c r="P104" i="61"/>
  <c r="G113" i="61"/>
  <c r="G47" i="61"/>
  <c r="G125" i="61"/>
  <c r="G46" i="61"/>
  <c r="U135" i="61"/>
  <c r="W56" i="61"/>
  <c r="W80" i="57"/>
  <c r="AD30" i="61"/>
  <c r="AF40" i="61"/>
  <c r="D96" i="57"/>
  <c r="W75" i="57"/>
  <c r="W116" i="57"/>
  <c r="W95" i="61"/>
  <c r="D143" i="57"/>
  <c r="P80" i="61"/>
  <c r="D48" i="57"/>
  <c r="D142" i="57"/>
  <c r="AB142" i="57"/>
  <c r="M71" i="61"/>
  <c r="F107" i="61"/>
  <c r="F118" i="61"/>
  <c r="F106" i="61"/>
  <c r="F105" i="61"/>
  <c r="F130" i="61"/>
  <c r="F93" i="61"/>
  <c r="AB131" i="61"/>
  <c r="AB119" i="61"/>
  <c r="AB132" i="61"/>
  <c r="AB144" i="61"/>
  <c r="AB130" i="61"/>
  <c r="AB107" i="61"/>
  <c r="AB127" i="61"/>
  <c r="R89" i="57"/>
  <c r="AI126" i="57"/>
  <c r="AI59" i="57"/>
  <c r="R46" i="57"/>
  <c r="AI23" i="57"/>
  <c r="K82" i="57"/>
  <c r="K67" i="57"/>
  <c r="R41" i="57"/>
  <c r="K128" i="57"/>
  <c r="R129" i="61"/>
  <c r="K80" i="57"/>
  <c r="H32" i="57"/>
  <c r="H36" i="57"/>
  <c r="C100" i="61"/>
  <c r="C34" i="61"/>
  <c r="R44" i="57"/>
  <c r="AI129" i="57"/>
  <c r="AI127" i="57"/>
  <c r="AI83" i="57"/>
  <c r="R47" i="57"/>
  <c r="AI107" i="57"/>
  <c r="R65" i="57"/>
  <c r="R101" i="57"/>
  <c r="R141" i="61"/>
  <c r="R95" i="61"/>
  <c r="R137" i="57"/>
  <c r="H112" i="57"/>
  <c r="AI124" i="57"/>
  <c r="C40" i="61"/>
  <c r="C35" i="61"/>
  <c r="C33" i="61"/>
  <c r="C64" i="61"/>
  <c r="C28" i="61"/>
  <c r="C52" i="61"/>
  <c r="K75" i="57"/>
  <c r="R125" i="57"/>
  <c r="K19" i="57"/>
  <c r="R39" i="57"/>
  <c r="R113" i="57"/>
  <c r="AI131" i="57"/>
  <c r="AI71" i="57"/>
  <c r="AI125" i="57"/>
  <c r="AI130" i="57"/>
  <c r="AI95" i="57"/>
  <c r="K55" i="57"/>
  <c r="R45" i="57"/>
  <c r="R42" i="57"/>
  <c r="R90" i="61"/>
  <c r="C67" i="57"/>
  <c r="P84" i="57"/>
  <c r="C127" i="57"/>
  <c r="P141" i="57"/>
  <c r="P60" i="57"/>
  <c r="C30" i="57"/>
  <c r="P138" i="57"/>
  <c r="K79" i="61"/>
  <c r="K77" i="61"/>
  <c r="K128" i="61"/>
  <c r="K43" i="61"/>
  <c r="K84" i="61"/>
  <c r="K140" i="61"/>
  <c r="K83" i="61"/>
  <c r="K55" i="61"/>
  <c r="K78" i="61"/>
  <c r="K67" i="61"/>
  <c r="P140" i="57"/>
  <c r="P142" i="57"/>
  <c r="P136" i="57"/>
  <c r="P48" i="57"/>
  <c r="C64" i="57"/>
  <c r="C65" i="57"/>
  <c r="P24" i="57"/>
  <c r="AD66" i="61"/>
  <c r="AD127" i="61"/>
  <c r="AD54" i="61"/>
  <c r="AD69" i="61"/>
  <c r="AD71" i="61"/>
  <c r="AD67" i="61"/>
  <c r="AD103" i="61"/>
  <c r="M129" i="61"/>
  <c r="M131" i="61"/>
  <c r="M107" i="61"/>
  <c r="M95" i="61"/>
  <c r="M119" i="61"/>
  <c r="M130" i="61"/>
  <c r="M144" i="61"/>
  <c r="M132" i="61"/>
  <c r="P144" i="57"/>
  <c r="P132" i="57"/>
  <c r="P108" i="57"/>
  <c r="P36" i="57"/>
  <c r="P120" i="57"/>
  <c r="P96" i="57"/>
  <c r="P137" i="57"/>
  <c r="Q87" i="61"/>
  <c r="Q123" i="61"/>
  <c r="Q15" i="61"/>
  <c r="Q16" i="61"/>
  <c r="Q135" i="61"/>
  <c r="Q99" i="61"/>
  <c r="Q63" i="61"/>
  <c r="Q21" i="61"/>
  <c r="Q19" i="61"/>
  <c r="Q51" i="61"/>
  <c r="AB30" i="61"/>
  <c r="J105" i="61"/>
  <c r="C115" i="57"/>
  <c r="C70" i="57"/>
  <c r="C69" i="57"/>
  <c r="C63" i="57"/>
  <c r="K79" i="57"/>
  <c r="K116" i="57"/>
  <c r="K83" i="57"/>
  <c r="K81" i="57"/>
  <c r="K140" i="57"/>
  <c r="K78" i="57"/>
  <c r="J87" i="61"/>
  <c r="J32" i="61"/>
  <c r="J89" i="61"/>
  <c r="J95" i="61"/>
  <c r="J141" i="61"/>
  <c r="C68" i="57"/>
  <c r="J20" i="61"/>
  <c r="C71" i="57"/>
  <c r="C54" i="57"/>
  <c r="C42" i="57"/>
  <c r="J90" i="61"/>
  <c r="J129" i="61"/>
  <c r="J88" i="61"/>
  <c r="J44" i="61"/>
  <c r="J94" i="61"/>
  <c r="J91" i="61"/>
  <c r="C79" i="57"/>
  <c r="C91" i="57"/>
  <c r="AH144" i="57"/>
  <c r="AH125" i="57"/>
  <c r="C103" i="57"/>
  <c r="C66" i="57"/>
  <c r="C72" i="57"/>
  <c r="K104" i="57"/>
  <c r="C139" i="57"/>
  <c r="AB105" i="57"/>
  <c r="AB96" i="57"/>
  <c r="AB56" i="57"/>
  <c r="Q34" i="57"/>
  <c r="AB91" i="57"/>
  <c r="AB124" i="61"/>
  <c r="AB31" i="61"/>
  <c r="AB76" i="61"/>
  <c r="Q52" i="57"/>
  <c r="Q33" i="57"/>
  <c r="Q124" i="57"/>
  <c r="AB34" i="61"/>
  <c r="AB29" i="61"/>
  <c r="AB129" i="57"/>
  <c r="AB117" i="57"/>
  <c r="AB88" i="57"/>
  <c r="AB90" i="57"/>
  <c r="AB36" i="61"/>
  <c r="Q31" i="57"/>
  <c r="Q29" i="57"/>
  <c r="Q32" i="57"/>
  <c r="Q100" i="57"/>
  <c r="Q136" i="57"/>
  <c r="AB64" i="61"/>
  <c r="AB92" i="57"/>
  <c r="AB20" i="57"/>
  <c r="AB32" i="57"/>
  <c r="AB87" i="57"/>
  <c r="Q112" i="57"/>
  <c r="AB35" i="61"/>
  <c r="Q88" i="57"/>
  <c r="Q15" i="57"/>
  <c r="Q36" i="57"/>
  <c r="Q76" i="57"/>
  <c r="AB33" i="61"/>
  <c r="N31" i="61"/>
  <c r="N30" i="61"/>
  <c r="N34" i="61"/>
  <c r="N40" i="61"/>
  <c r="N112" i="61"/>
  <c r="N64" i="61"/>
  <c r="N27" i="61"/>
  <c r="N52" i="61"/>
  <c r="N28" i="61"/>
  <c r="N136" i="61"/>
  <c r="N36" i="61"/>
  <c r="M42" i="57"/>
  <c r="M54" i="57"/>
  <c r="M69" i="57"/>
  <c r="AH126" i="57"/>
  <c r="AH129" i="57"/>
  <c r="AH83" i="57"/>
  <c r="AH124" i="57"/>
  <c r="AH35" i="57"/>
  <c r="AH123" i="57"/>
  <c r="AH47" i="57"/>
  <c r="AH131" i="57"/>
  <c r="AH95" i="57"/>
  <c r="AH59" i="57"/>
  <c r="AH23" i="57"/>
  <c r="AH127" i="57"/>
  <c r="AH119" i="57"/>
  <c r="AH71" i="57"/>
  <c r="M103" i="57"/>
  <c r="M115" i="57"/>
  <c r="M79" i="57"/>
  <c r="M66" i="57"/>
  <c r="M71" i="57"/>
  <c r="M91" i="57"/>
  <c r="M18" i="57"/>
  <c r="M64" i="57"/>
  <c r="M67" i="57"/>
  <c r="M30" i="57"/>
  <c r="M63" i="57"/>
  <c r="M127" i="57"/>
  <c r="M65" i="57"/>
  <c r="M70" i="57"/>
  <c r="AC77" i="57" l="1"/>
  <c r="AC92" i="57"/>
  <c r="AC83" i="57"/>
  <c r="AC31" i="57"/>
  <c r="AC104" i="57"/>
  <c r="AC75" i="57"/>
  <c r="AN75" i="57" s="1"/>
  <c r="AC81" i="57"/>
  <c r="AC80" i="57"/>
  <c r="AC67" i="57"/>
  <c r="AC128" i="57"/>
  <c r="AC140" i="57"/>
  <c r="AC116" i="57"/>
  <c r="AC19" i="57"/>
  <c r="AC55" i="57"/>
  <c r="AC43" i="57"/>
  <c r="AC78" i="57"/>
  <c r="AC82" i="57"/>
  <c r="AH108" i="61"/>
  <c r="AC76" i="57"/>
  <c r="AB101" i="57"/>
  <c r="AB28" i="57"/>
  <c r="AB125" i="57"/>
  <c r="AB44" i="57"/>
  <c r="AB137" i="57"/>
  <c r="AB42" i="57"/>
  <c r="AB43" i="57"/>
  <c r="AB89" i="57"/>
  <c r="AB40" i="57"/>
  <c r="AB77" i="57"/>
  <c r="AB41" i="57"/>
  <c r="AB46" i="57"/>
  <c r="AB48" i="57"/>
  <c r="AB16" i="57"/>
  <c r="AB39" i="57"/>
  <c r="AB53" i="57"/>
  <c r="AB47" i="57"/>
  <c r="AN4" i="61"/>
  <c r="AH34" i="61"/>
  <c r="AH105" i="61"/>
  <c r="AH58" i="61"/>
  <c r="AH117" i="61"/>
  <c r="AH120" i="61"/>
  <c r="AH69" i="61"/>
  <c r="AH94" i="61"/>
  <c r="AH131" i="61"/>
  <c r="Z31" i="61"/>
  <c r="AH92" i="61"/>
  <c r="AG82" i="61"/>
  <c r="AG116" i="61"/>
  <c r="AG143" i="61"/>
  <c r="AG46" i="61"/>
  <c r="AG113" i="61"/>
  <c r="AG94" i="61"/>
  <c r="H111" i="57"/>
  <c r="AH100" i="61"/>
  <c r="AH130" i="61"/>
  <c r="AH143" i="61"/>
  <c r="T93" i="61"/>
  <c r="AH45" i="61"/>
  <c r="AH99" i="61"/>
  <c r="AH106" i="61"/>
  <c r="AH46" i="61"/>
  <c r="AH113" i="61"/>
  <c r="AH101" i="61"/>
  <c r="AH33" i="61"/>
  <c r="AH107" i="61"/>
  <c r="AH103" i="61"/>
  <c r="AH102" i="61"/>
  <c r="AH57" i="61"/>
  <c r="AG112" i="61"/>
  <c r="AG119" i="61"/>
  <c r="AH115" i="61"/>
  <c r="AH111" i="61"/>
  <c r="AH70" i="61"/>
  <c r="AG117" i="61"/>
  <c r="AG34" i="61"/>
  <c r="AG111" i="61"/>
  <c r="AH142" i="61"/>
  <c r="AH118" i="61"/>
  <c r="AH93" i="61"/>
  <c r="AG131" i="61"/>
  <c r="AG22" i="61"/>
  <c r="AH114" i="61"/>
  <c r="AH22" i="61"/>
  <c r="AH112" i="61"/>
  <c r="AH83" i="61"/>
  <c r="AH55" i="61"/>
  <c r="AH80" i="61"/>
  <c r="AH43" i="61"/>
  <c r="AH76" i="61"/>
  <c r="AH19" i="61"/>
  <c r="AH31" i="61"/>
  <c r="AH104" i="61"/>
  <c r="AH116" i="61"/>
  <c r="AH75" i="61"/>
  <c r="AH84" i="61"/>
  <c r="AH78" i="61"/>
  <c r="AH67" i="61"/>
  <c r="AH81" i="61"/>
  <c r="AH77" i="61"/>
  <c r="AH82" i="61"/>
  <c r="AH79" i="61"/>
  <c r="AH140" i="61"/>
  <c r="AN7" i="61"/>
  <c r="AO7" i="61"/>
  <c r="AO4" i="61"/>
  <c r="AN6" i="61"/>
  <c r="AP4" i="61"/>
  <c r="AP7" i="61"/>
  <c r="AO6" i="61"/>
  <c r="AQ4" i="61"/>
  <c r="S43" i="61"/>
  <c r="AF125" i="61"/>
  <c r="AA46" i="57"/>
  <c r="H143" i="61"/>
  <c r="H46" i="61"/>
  <c r="Z81" i="61"/>
  <c r="F32" i="61"/>
  <c r="F56" i="61"/>
  <c r="T103" i="61"/>
  <c r="T21" i="61"/>
  <c r="AP6" i="61"/>
  <c r="M84" i="57"/>
  <c r="AB16" i="61"/>
  <c r="AB39" i="61"/>
  <c r="AG71" i="61"/>
  <c r="AF130" i="57"/>
  <c r="AB40" i="61"/>
  <c r="L100" i="57"/>
  <c r="AB28" i="61"/>
  <c r="Z118" i="61"/>
  <c r="AB125" i="61"/>
  <c r="AG72" i="61"/>
  <c r="H21" i="57"/>
  <c r="Q112" i="61"/>
  <c r="AQ7" i="61"/>
  <c r="M141" i="57"/>
  <c r="M136" i="57"/>
  <c r="M142" i="57"/>
  <c r="H23" i="57"/>
  <c r="H22" i="57"/>
  <c r="H135" i="57"/>
  <c r="AB137" i="61"/>
  <c r="AF125" i="57"/>
  <c r="L52" i="61"/>
  <c r="AJ131" i="61"/>
  <c r="AJ57" i="61"/>
  <c r="T114" i="61"/>
  <c r="L103" i="57"/>
  <c r="AB48" i="61"/>
  <c r="AF47" i="57"/>
  <c r="L93" i="57"/>
  <c r="L33" i="57"/>
  <c r="AB46" i="61"/>
  <c r="Z93" i="61"/>
  <c r="M143" i="57"/>
  <c r="M144" i="57"/>
  <c r="AA113" i="57"/>
  <c r="AR10" i="57"/>
  <c r="AJ117" i="61"/>
  <c r="AF95" i="57"/>
  <c r="L130" i="57"/>
  <c r="AG139" i="61"/>
  <c r="M139" i="57"/>
  <c r="M72" i="57"/>
  <c r="M135" i="57"/>
  <c r="M96" i="57"/>
  <c r="M140" i="57"/>
  <c r="M132" i="57"/>
  <c r="H20" i="57"/>
  <c r="L102" i="57"/>
  <c r="T34" i="61"/>
  <c r="H16" i="57"/>
  <c r="H18" i="57"/>
  <c r="H19" i="57"/>
  <c r="H39" i="57"/>
  <c r="Q111" i="61"/>
  <c r="L107" i="57"/>
  <c r="L118" i="57"/>
  <c r="T112" i="61"/>
  <c r="AJ138" i="61"/>
  <c r="AR2" i="57"/>
  <c r="AG115" i="61"/>
  <c r="Z107" i="61"/>
  <c r="M60" i="57"/>
  <c r="M24" i="57"/>
  <c r="H51" i="57"/>
  <c r="AN51" i="57" s="1"/>
  <c r="H24" i="57"/>
  <c r="L142" i="57"/>
  <c r="L21" i="57"/>
  <c r="Q22" i="61"/>
  <c r="H17" i="57"/>
  <c r="AQ17" i="57" s="1"/>
  <c r="Z108" i="61"/>
  <c r="Z106" i="61"/>
  <c r="Z100" i="61"/>
  <c r="L105" i="57"/>
  <c r="Z21" i="61"/>
  <c r="Z130" i="61"/>
  <c r="Z45" i="61"/>
  <c r="Z102" i="61"/>
  <c r="H15" i="57"/>
  <c r="L104" i="57"/>
  <c r="L99" i="57"/>
  <c r="M120" i="57"/>
  <c r="M138" i="57"/>
  <c r="M48" i="57"/>
  <c r="H87" i="57"/>
  <c r="M108" i="57"/>
  <c r="L57" i="57"/>
  <c r="H27" i="57"/>
  <c r="H99" i="57"/>
  <c r="H63" i="57"/>
  <c r="Q34" i="61"/>
  <c r="L101" i="57"/>
  <c r="L108" i="57"/>
  <c r="L29" i="61"/>
  <c r="AJ70" i="61"/>
  <c r="AJ59" i="61"/>
  <c r="L114" i="61"/>
  <c r="T120" i="61"/>
  <c r="AG67" i="61"/>
  <c r="AG79" i="61"/>
  <c r="AJ112" i="61"/>
  <c r="AJ34" i="61"/>
  <c r="AJ119" i="61"/>
  <c r="AJ143" i="61"/>
  <c r="AJ58" i="61"/>
  <c r="AF127" i="57"/>
  <c r="AG64" i="61"/>
  <c r="T113" i="61"/>
  <c r="AG65" i="61"/>
  <c r="AG68" i="61"/>
  <c r="L69" i="57"/>
  <c r="L81" i="57"/>
  <c r="AA118" i="57"/>
  <c r="AJ120" i="61"/>
  <c r="AG127" i="61"/>
  <c r="AF126" i="57"/>
  <c r="AR126" i="57" s="1"/>
  <c r="AG63" i="61"/>
  <c r="AJ102" i="61"/>
  <c r="L58" i="61"/>
  <c r="AG42" i="61"/>
  <c r="AJ118" i="61"/>
  <c r="T116" i="61"/>
  <c r="AG30" i="61"/>
  <c r="AG70" i="61"/>
  <c r="N142" i="61"/>
  <c r="N105" i="61"/>
  <c r="T106" i="61"/>
  <c r="AF95" i="61"/>
  <c r="T57" i="61"/>
  <c r="H63" i="61"/>
  <c r="AM30" i="61"/>
  <c r="AF35" i="61"/>
  <c r="AC19" i="61"/>
  <c r="AC67" i="61"/>
  <c r="AF124" i="61"/>
  <c r="F33" i="61"/>
  <c r="F100" i="61"/>
  <c r="V55" i="61"/>
  <c r="AF119" i="61"/>
  <c r="AM31" i="61"/>
  <c r="AC76" i="61"/>
  <c r="AG72" i="57"/>
  <c r="AC83" i="61"/>
  <c r="AF129" i="61"/>
  <c r="F136" i="57"/>
  <c r="F76" i="57"/>
  <c r="K81" i="61"/>
  <c r="AF130" i="61"/>
  <c r="V123" i="61"/>
  <c r="AM112" i="61"/>
  <c r="AM29" i="61"/>
  <c r="T69" i="61"/>
  <c r="H119" i="61"/>
  <c r="AF33" i="61"/>
  <c r="U69" i="61"/>
  <c r="S48" i="61"/>
  <c r="AF57" i="61"/>
  <c r="H45" i="61"/>
  <c r="H114" i="61"/>
  <c r="H82" i="61"/>
  <c r="R43" i="57"/>
  <c r="H99" i="61"/>
  <c r="S39" i="61"/>
  <c r="N59" i="61"/>
  <c r="H57" i="61"/>
  <c r="Z104" i="61"/>
  <c r="H102" i="61"/>
  <c r="H94" i="61"/>
  <c r="H113" i="61"/>
  <c r="H131" i="61"/>
  <c r="H116" i="61"/>
  <c r="S77" i="61"/>
  <c r="G45" i="61"/>
  <c r="AF45" i="61"/>
  <c r="U107" i="61"/>
  <c r="AF104" i="61"/>
  <c r="W65" i="61"/>
  <c r="AG127" i="57"/>
  <c r="AI120" i="57"/>
  <c r="O70" i="61"/>
  <c r="O103" i="61"/>
  <c r="S40" i="57"/>
  <c r="AP40" i="57" s="1"/>
  <c r="AI142" i="57"/>
  <c r="AI140" i="57"/>
  <c r="N35" i="61"/>
  <c r="H101" i="61"/>
  <c r="H120" i="61"/>
  <c r="H58" i="61"/>
  <c r="H115" i="61"/>
  <c r="AF101" i="61"/>
  <c r="S125" i="61"/>
  <c r="U108" i="61"/>
  <c r="U118" i="61"/>
  <c r="R75" i="57"/>
  <c r="S101" i="61"/>
  <c r="W91" i="61"/>
  <c r="AF103" i="61"/>
  <c r="H107" i="61"/>
  <c r="N144" i="61"/>
  <c r="U21" i="61"/>
  <c r="H142" i="61"/>
  <c r="H81" i="61"/>
  <c r="S89" i="61"/>
  <c r="S137" i="61"/>
  <c r="S44" i="61"/>
  <c r="H106" i="61"/>
  <c r="H118" i="61"/>
  <c r="H117" i="61"/>
  <c r="H108" i="61"/>
  <c r="R77" i="57"/>
  <c r="AF102" i="61"/>
  <c r="S47" i="61"/>
  <c r="G101" i="61"/>
  <c r="U142" i="61"/>
  <c r="U106" i="61"/>
  <c r="U102" i="61"/>
  <c r="Z80" i="61"/>
  <c r="S45" i="61"/>
  <c r="H69" i="61"/>
  <c r="AR4" i="61"/>
  <c r="W68" i="61"/>
  <c r="S40" i="61"/>
  <c r="S28" i="61"/>
  <c r="U57" i="61"/>
  <c r="AF100" i="61"/>
  <c r="AF106" i="61"/>
  <c r="N83" i="61"/>
  <c r="AI125" i="61"/>
  <c r="AR7" i="57"/>
  <c r="U105" i="61"/>
  <c r="U81" i="61"/>
  <c r="S65" i="61"/>
  <c r="S42" i="61"/>
  <c r="U130" i="61"/>
  <c r="Z92" i="61"/>
  <c r="Z76" i="61"/>
  <c r="H100" i="61"/>
  <c r="N131" i="61"/>
  <c r="W71" i="61"/>
  <c r="AF105" i="61"/>
  <c r="AF99" i="61"/>
  <c r="AI47" i="61"/>
  <c r="U104" i="61"/>
  <c r="AF142" i="61"/>
  <c r="N47" i="61"/>
  <c r="U45" i="61"/>
  <c r="AF81" i="61"/>
  <c r="L102" i="61"/>
  <c r="L57" i="61"/>
  <c r="AB45" i="61"/>
  <c r="Q46" i="61"/>
  <c r="AJ55" i="61"/>
  <c r="AB47" i="61"/>
  <c r="AJ111" i="61"/>
  <c r="AB113" i="61"/>
  <c r="AJ17" i="61"/>
  <c r="AJ51" i="61"/>
  <c r="AJ41" i="61"/>
  <c r="Q113" i="61"/>
  <c r="AA112" i="57"/>
  <c r="Q106" i="61"/>
  <c r="AJ113" i="61"/>
  <c r="AJ115" i="61"/>
  <c r="AJ116" i="61"/>
  <c r="AF59" i="57"/>
  <c r="AR59" i="57" s="1"/>
  <c r="AJ66" i="61"/>
  <c r="AJ90" i="61"/>
  <c r="AJ53" i="61"/>
  <c r="AJ94" i="61"/>
  <c r="AJ56" i="61"/>
  <c r="AJ114" i="61"/>
  <c r="AJ126" i="61"/>
  <c r="AJ60" i="61"/>
  <c r="AF129" i="57"/>
  <c r="H123" i="57"/>
  <c r="AG91" i="61"/>
  <c r="L106" i="57"/>
  <c r="AA70" i="57"/>
  <c r="AO70" i="57" s="1"/>
  <c r="AJ82" i="61"/>
  <c r="AJ78" i="61"/>
  <c r="AJ46" i="61"/>
  <c r="AR11" i="57"/>
  <c r="AJ106" i="61"/>
  <c r="AJ52" i="61"/>
  <c r="AJ29" i="61"/>
  <c r="AR9" i="57"/>
  <c r="H17" i="61"/>
  <c r="H27" i="61"/>
  <c r="H23" i="61"/>
  <c r="H24" i="61"/>
  <c r="H19" i="61"/>
  <c r="H75" i="61"/>
  <c r="T33" i="61"/>
  <c r="T100" i="61"/>
  <c r="N118" i="61"/>
  <c r="AC75" i="61"/>
  <c r="V78" i="61"/>
  <c r="AC140" i="61"/>
  <c r="AM33" i="61"/>
  <c r="AM88" i="61"/>
  <c r="AM64" i="61"/>
  <c r="AM136" i="61"/>
  <c r="AC31" i="61"/>
  <c r="AC104" i="61"/>
  <c r="AC77" i="61"/>
  <c r="AC79" i="61"/>
  <c r="T107" i="61"/>
  <c r="AM35" i="61"/>
  <c r="F31" i="61"/>
  <c r="AF144" i="61"/>
  <c r="AF71" i="61"/>
  <c r="T99" i="61"/>
  <c r="T108" i="61"/>
  <c r="T142" i="61"/>
  <c r="T81" i="61"/>
  <c r="V128" i="61"/>
  <c r="V116" i="61"/>
  <c r="H22" i="61"/>
  <c r="AC92" i="61"/>
  <c r="AF59" i="61"/>
  <c r="AH107" i="57"/>
  <c r="H111" i="61"/>
  <c r="H51" i="61"/>
  <c r="H87" i="61"/>
  <c r="H18" i="61"/>
  <c r="AF126" i="61"/>
  <c r="V79" i="61"/>
  <c r="O103" i="57"/>
  <c r="AC80" i="61"/>
  <c r="O63" i="57"/>
  <c r="N81" i="61"/>
  <c r="N108" i="61"/>
  <c r="AC84" i="61"/>
  <c r="AR11" i="61"/>
  <c r="AM52" i="61"/>
  <c r="AM40" i="61"/>
  <c r="AM124" i="61"/>
  <c r="AM76" i="61"/>
  <c r="AC81" i="61"/>
  <c r="V75" i="61"/>
  <c r="T130" i="61"/>
  <c r="O71" i="57"/>
  <c r="AC82" i="61"/>
  <c r="AC43" i="61"/>
  <c r="AM100" i="61"/>
  <c r="F76" i="61"/>
  <c r="F15" i="61"/>
  <c r="AF23" i="61"/>
  <c r="G106" i="61"/>
  <c r="AF128" i="61"/>
  <c r="AF131" i="61"/>
  <c r="Z55" i="61"/>
  <c r="T104" i="61"/>
  <c r="T101" i="61"/>
  <c r="Z43" i="61"/>
  <c r="T118" i="61"/>
  <c r="N33" i="61"/>
  <c r="H39" i="61"/>
  <c r="H21" i="61"/>
  <c r="AF107" i="61"/>
  <c r="H20" i="61"/>
  <c r="AF47" i="61"/>
  <c r="H135" i="61"/>
  <c r="H123" i="61"/>
  <c r="V67" i="61"/>
  <c r="H16" i="61"/>
  <c r="O115" i="57"/>
  <c r="N69" i="61"/>
  <c r="N45" i="61"/>
  <c r="AR3" i="61"/>
  <c r="AM34" i="61"/>
  <c r="AM36" i="61"/>
  <c r="AM27" i="61"/>
  <c r="AM32" i="61"/>
  <c r="AC116" i="61"/>
  <c r="AF132" i="61"/>
  <c r="AF83" i="61"/>
  <c r="AF127" i="61"/>
  <c r="V31" i="61"/>
  <c r="V76" i="61"/>
  <c r="F51" i="61"/>
  <c r="V104" i="61"/>
  <c r="V77" i="61"/>
  <c r="T105" i="61"/>
  <c r="T45" i="61"/>
  <c r="V83" i="61"/>
  <c r="R83" i="61"/>
  <c r="AI138" i="57"/>
  <c r="F112" i="57"/>
  <c r="AG71" i="57"/>
  <c r="S22" i="61"/>
  <c r="S111" i="61"/>
  <c r="S70" i="61"/>
  <c r="AG59" i="61"/>
  <c r="O65" i="61"/>
  <c r="AG55" i="61"/>
  <c r="AG90" i="61"/>
  <c r="AI36" i="57"/>
  <c r="AI139" i="57"/>
  <c r="D99" i="61"/>
  <c r="D104" i="61"/>
  <c r="K33" i="61"/>
  <c r="V87" i="61"/>
  <c r="AR12" i="61"/>
  <c r="S82" i="61"/>
  <c r="AG139" i="57"/>
  <c r="AG69" i="57"/>
  <c r="AG68" i="57"/>
  <c r="O71" i="61"/>
  <c r="O127" i="61"/>
  <c r="F28" i="57"/>
  <c r="O63" i="61"/>
  <c r="D69" i="61"/>
  <c r="S46" i="61"/>
  <c r="D105" i="61"/>
  <c r="AI60" i="57"/>
  <c r="AI84" i="57"/>
  <c r="O139" i="61"/>
  <c r="AG64" i="57"/>
  <c r="F40" i="57"/>
  <c r="W69" i="61"/>
  <c r="N132" i="61"/>
  <c r="W42" i="61"/>
  <c r="U103" i="61"/>
  <c r="U33" i="61"/>
  <c r="G33" i="61"/>
  <c r="W139" i="61"/>
  <c r="AM16" i="61"/>
  <c r="N125" i="61"/>
  <c r="U100" i="61"/>
  <c r="H105" i="61"/>
  <c r="R140" i="57"/>
  <c r="H130" i="61"/>
  <c r="Z78" i="61"/>
  <c r="W127" i="61"/>
  <c r="AF118" i="61"/>
  <c r="AI131" i="61"/>
  <c r="AI119" i="61"/>
  <c r="N128" i="61"/>
  <c r="AI137" i="61"/>
  <c r="U99" i="61"/>
  <c r="U93" i="61"/>
  <c r="AF69" i="61"/>
  <c r="H33" i="61"/>
  <c r="H93" i="61"/>
  <c r="N119" i="61"/>
  <c r="G21" i="61"/>
  <c r="N126" i="61"/>
  <c r="AM18" i="61"/>
  <c r="AQ6" i="61"/>
  <c r="F34" i="57"/>
  <c r="AR7" i="61"/>
  <c r="G96" i="61"/>
  <c r="AR3" i="57"/>
  <c r="R82" i="61"/>
  <c r="O30" i="61"/>
  <c r="AG66" i="57"/>
  <c r="AG65" i="57"/>
  <c r="AG63" i="57"/>
  <c r="AG70" i="57"/>
  <c r="AC102" i="61"/>
  <c r="AC57" i="61"/>
  <c r="O66" i="61"/>
  <c r="K142" i="61"/>
  <c r="F31" i="57"/>
  <c r="S117" i="61"/>
  <c r="F88" i="57"/>
  <c r="F35" i="57"/>
  <c r="AI60" i="61"/>
  <c r="AI142" i="61"/>
  <c r="AG51" i="61"/>
  <c r="R128" i="61"/>
  <c r="AI135" i="57"/>
  <c r="R31" i="61"/>
  <c r="R19" i="61"/>
  <c r="D107" i="61"/>
  <c r="D57" i="61"/>
  <c r="D93" i="61"/>
  <c r="D130" i="61"/>
  <c r="R79" i="61"/>
  <c r="R84" i="61"/>
  <c r="K104" i="61"/>
  <c r="AI48" i="57"/>
  <c r="AI144" i="57"/>
  <c r="AI108" i="57"/>
  <c r="AI136" i="57"/>
  <c r="AI24" i="57"/>
  <c r="R77" i="61"/>
  <c r="R43" i="61"/>
  <c r="AI141" i="57"/>
  <c r="O115" i="61"/>
  <c r="O72" i="61"/>
  <c r="O54" i="61"/>
  <c r="F33" i="57"/>
  <c r="AN33" i="57" s="1"/>
  <c r="R67" i="61"/>
  <c r="G44" i="61"/>
  <c r="G93" i="61"/>
  <c r="AI143" i="61"/>
  <c r="AG54" i="57"/>
  <c r="AG18" i="57"/>
  <c r="AG91" i="57"/>
  <c r="AG67" i="57"/>
  <c r="AG42" i="57"/>
  <c r="F124" i="57"/>
  <c r="F36" i="57"/>
  <c r="F27" i="57"/>
  <c r="AI135" i="61"/>
  <c r="F30" i="57"/>
  <c r="O18" i="61"/>
  <c r="AG29" i="61"/>
  <c r="O79" i="61"/>
  <c r="O67" i="61"/>
  <c r="O68" i="61"/>
  <c r="O42" i="61"/>
  <c r="AG114" i="61"/>
  <c r="R78" i="61"/>
  <c r="R80" i="61"/>
  <c r="S53" i="61"/>
  <c r="R76" i="61"/>
  <c r="R81" i="61"/>
  <c r="D108" i="61"/>
  <c r="D103" i="61"/>
  <c r="D21" i="61"/>
  <c r="D142" i="61"/>
  <c r="D118" i="61"/>
  <c r="D45" i="61"/>
  <c r="D106" i="61"/>
  <c r="R140" i="61"/>
  <c r="R55" i="61"/>
  <c r="D33" i="61"/>
  <c r="R92" i="61"/>
  <c r="S113" i="61"/>
  <c r="AI96" i="57"/>
  <c r="AI132" i="57"/>
  <c r="AI137" i="57"/>
  <c r="R75" i="61"/>
  <c r="AI143" i="57"/>
  <c r="R104" i="61"/>
  <c r="O69" i="61"/>
  <c r="F100" i="57"/>
  <c r="G68" i="61"/>
  <c r="G80" i="61"/>
  <c r="G94" i="61"/>
  <c r="S58" i="61"/>
  <c r="O64" i="61"/>
  <c r="AG103" i="57"/>
  <c r="AG79" i="57"/>
  <c r="AG115" i="57"/>
  <c r="D81" i="61"/>
  <c r="AC29" i="61"/>
  <c r="F52" i="57"/>
  <c r="AR52" i="57" s="1"/>
  <c r="F32" i="57"/>
  <c r="F15" i="57"/>
  <c r="F64" i="57"/>
  <c r="O127" i="57"/>
  <c r="N101" i="61"/>
  <c r="N107" i="61"/>
  <c r="N130" i="61"/>
  <c r="AG33" i="61"/>
  <c r="AG93" i="61"/>
  <c r="F17" i="61"/>
  <c r="G91" i="57"/>
  <c r="F57" i="61"/>
  <c r="F102" i="61"/>
  <c r="G44" i="57"/>
  <c r="O68" i="57"/>
  <c r="F90" i="61"/>
  <c r="N57" i="61"/>
  <c r="N102" i="61"/>
  <c r="N100" i="61"/>
  <c r="AG103" i="61"/>
  <c r="B118" i="61"/>
  <c r="AR8" i="57"/>
  <c r="AG118" i="61"/>
  <c r="G89" i="57"/>
  <c r="O69" i="57"/>
  <c r="O54" i="57"/>
  <c r="O67" i="57"/>
  <c r="N93" i="61"/>
  <c r="N99" i="61"/>
  <c r="N21" i="61"/>
  <c r="N104" i="61"/>
  <c r="N106" i="61"/>
  <c r="O91" i="57"/>
  <c r="F78" i="61"/>
  <c r="N23" i="61"/>
  <c r="AI130" i="61"/>
  <c r="V43" i="61"/>
  <c r="Z33" i="61"/>
  <c r="K100" i="61"/>
  <c r="S52" i="61"/>
  <c r="V63" i="61"/>
  <c r="K105" i="61"/>
  <c r="AR8" i="61"/>
  <c r="S112" i="61"/>
  <c r="G87" i="61"/>
  <c r="V51" i="61"/>
  <c r="V24" i="61"/>
  <c r="AI120" i="61"/>
  <c r="G91" i="61"/>
  <c r="AO91" i="61" s="1"/>
  <c r="G56" i="61"/>
  <c r="G95" i="61"/>
  <c r="AM15" i="61"/>
  <c r="S116" i="61"/>
  <c r="AM22" i="61"/>
  <c r="V39" i="61"/>
  <c r="AG57" i="61"/>
  <c r="S118" i="61"/>
  <c r="S120" i="61"/>
  <c r="AM21" i="61"/>
  <c r="AG41" i="61"/>
  <c r="AI132" i="61"/>
  <c r="AI136" i="61"/>
  <c r="Z69" i="61"/>
  <c r="S44" i="57"/>
  <c r="Z103" i="61"/>
  <c r="AG52" i="61"/>
  <c r="G57" i="61"/>
  <c r="AG56" i="61"/>
  <c r="AI107" i="61"/>
  <c r="AI124" i="61"/>
  <c r="AM63" i="61"/>
  <c r="K99" i="61"/>
  <c r="V82" i="61"/>
  <c r="S29" i="61"/>
  <c r="V17" i="61"/>
  <c r="AC51" i="61"/>
  <c r="V21" i="61"/>
  <c r="AR10" i="61"/>
  <c r="AR2" i="61"/>
  <c r="AC55" i="61"/>
  <c r="AC58" i="61"/>
  <c r="G117" i="61"/>
  <c r="G88" i="61"/>
  <c r="AN88" i="61" s="1"/>
  <c r="G92" i="61"/>
  <c r="AG66" i="61"/>
  <c r="S131" i="61"/>
  <c r="AR4" i="57"/>
  <c r="V15" i="61"/>
  <c r="V22" i="61"/>
  <c r="AM111" i="61"/>
  <c r="AC52" i="61"/>
  <c r="S106" i="61"/>
  <c r="S114" i="61"/>
  <c r="AI144" i="61"/>
  <c r="AI36" i="61"/>
  <c r="AI108" i="61"/>
  <c r="AI141" i="61"/>
  <c r="AR141" i="61" s="1"/>
  <c r="S89" i="57"/>
  <c r="AI24" i="61"/>
  <c r="AG78" i="61"/>
  <c r="AM87" i="61"/>
  <c r="S57" i="61"/>
  <c r="D101" i="61"/>
  <c r="Z105" i="61"/>
  <c r="Z142" i="61"/>
  <c r="Z101" i="61"/>
  <c r="D100" i="61"/>
  <c r="S41" i="61"/>
  <c r="AR9" i="61"/>
  <c r="G89" i="61"/>
  <c r="AC90" i="61"/>
  <c r="K45" i="61"/>
  <c r="AN91" i="61"/>
  <c r="K101" i="61"/>
  <c r="H34" i="61"/>
  <c r="H70" i="61"/>
  <c r="S34" i="61"/>
  <c r="K93" i="61"/>
  <c r="V135" i="61"/>
  <c r="V19" i="61"/>
  <c r="V99" i="61"/>
  <c r="AR5" i="61"/>
  <c r="G20" i="61"/>
  <c r="V27" i="61"/>
  <c r="V20" i="61"/>
  <c r="V111" i="61"/>
  <c r="V18" i="61"/>
  <c r="AC78" i="61"/>
  <c r="AC114" i="61"/>
  <c r="G32" i="61"/>
  <c r="AQ32" i="61" s="1"/>
  <c r="AG54" i="61"/>
  <c r="G129" i="61"/>
  <c r="G90" i="61"/>
  <c r="AM51" i="61"/>
  <c r="AM17" i="61"/>
  <c r="S119" i="61"/>
  <c r="V23" i="61"/>
  <c r="AM19" i="61"/>
  <c r="AM75" i="61"/>
  <c r="AI48" i="61"/>
  <c r="AG58" i="61"/>
  <c r="S143" i="61"/>
  <c r="S115" i="61"/>
  <c r="AM39" i="61"/>
  <c r="AI140" i="61"/>
  <c r="AI84" i="61"/>
  <c r="AG53" i="61"/>
  <c r="AI96" i="61"/>
  <c r="D113" i="61"/>
  <c r="AG17" i="61"/>
  <c r="AM20" i="61"/>
  <c r="AG126" i="61"/>
  <c r="AG138" i="61"/>
  <c r="K107" i="61"/>
  <c r="AI139" i="61"/>
  <c r="AM135" i="61"/>
  <c r="AB77" i="61"/>
  <c r="AB41" i="61"/>
  <c r="AB42" i="61"/>
  <c r="AB89" i="61"/>
  <c r="AB65" i="61"/>
  <c r="AB53" i="61"/>
  <c r="AB43" i="61"/>
  <c r="H103" i="61"/>
  <c r="AF21" i="61"/>
  <c r="K130" i="61"/>
  <c r="K106" i="61"/>
  <c r="S102" i="61"/>
  <c r="S138" i="61"/>
  <c r="AF108" i="61"/>
  <c r="K118" i="61"/>
  <c r="K102" i="61"/>
  <c r="K69" i="61"/>
  <c r="K21" i="61"/>
  <c r="R84" i="57"/>
  <c r="F124" i="61"/>
  <c r="F112" i="61"/>
  <c r="F35" i="61"/>
  <c r="F28" i="61"/>
  <c r="F136" i="61"/>
  <c r="F40" i="61"/>
  <c r="F64" i="61"/>
  <c r="F36" i="61"/>
  <c r="AP36" i="61" s="1"/>
  <c r="F34" i="61"/>
  <c r="F30" i="61"/>
  <c r="V140" i="61"/>
  <c r="V84" i="61"/>
  <c r="V92" i="61"/>
  <c r="V80" i="61"/>
  <c r="AH105" i="57"/>
  <c r="AH103" i="57"/>
  <c r="AH101" i="57"/>
  <c r="AH118" i="57"/>
  <c r="AH99" i="57"/>
  <c r="AH142" i="57"/>
  <c r="AH104" i="57"/>
  <c r="AH93" i="57"/>
  <c r="AH108" i="57"/>
  <c r="AH45" i="57"/>
  <c r="AH69" i="57"/>
  <c r="AH106" i="57"/>
  <c r="AH100" i="57"/>
  <c r="AH57" i="57"/>
  <c r="AH81" i="57"/>
  <c r="AH21" i="57"/>
  <c r="AH102" i="57"/>
  <c r="AH33" i="57"/>
  <c r="K108" i="61"/>
  <c r="N124" i="61"/>
  <c r="N127" i="61"/>
  <c r="K103" i="61"/>
  <c r="AB44" i="61"/>
  <c r="D82" i="61"/>
  <c r="D94" i="61"/>
  <c r="D117" i="61"/>
  <c r="D111" i="61"/>
  <c r="D34" i="61"/>
  <c r="D115" i="61"/>
  <c r="D22" i="61"/>
  <c r="D112" i="61"/>
  <c r="D120" i="61"/>
  <c r="D58" i="61"/>
  <c r="D70" i="61"/>
  <c r="D114" i="61"/>
  <c r="D131" i="61"/>
  <c r="D143" i="61"/>
  <c r="D119" i="61"/>
  <c r="D116" i="61"/>
  <c r="AM123" i="61"/>
  <c r="AM24" i="61"/>
  <c r="AM23" i="61"/>
  <c r="AF132" i="57"/>
  <c r="AF131" i="57"/>
  <c r="T22" i="61"/>
  <c r="T119" i="61"/>
  <c r="T131" i="61"/>
  <c r="T82" i="61"/>
  <c r="G118" i="61"/>
  <c r="O65" i="57"/>
  <c r="O42" i="57"/>
  <c r="AA34" i="57"/>
  <c r="AA94" i="57"/>
  <c r="AA111" i="57"/>
  <c r="AR111" i="57" s="1"/>
  <c r="AA106" i="57"/>
  <c r="AG45" i="61"/>
  <c r="AG99" i="61"/>
  <c r="AG105" i="61"/>
  <c r="AG104" i="61"/>
  <c r="AF107" i="57"/>
  <c r="AA22" i="57"/>
  <c r="AR22" i="57" s="1"/>
  <c r="AF124" i="57"/>
  <c r="G103" i="61"/>
  <c r="O64" i="57"/>
  <c r="O30" i="57"/>
  <c r="Z57" i="61"/>
  <c r="T143" i="61"/>
  <c r="AR12" i="57"/>
  <c r="AF144" i="57"/>
  <c r="AF35" i="57"/>
  <c r="AF123" i="57"/>
  <c r="T70" i="61"/>
  <c r="T117" i="61"/>
  <c r="T46" i="61"/>
  <c r="G105" i="61"/>
  <c r="T58" i="61"/>
  <c r="AR6" i="57"/>
  <c r="G100" i="61"/>
  <c r="AG130" i="61"/>
  <c r="O79" i="57"/>
  <c r="O72" i="57"/>
  <c r="AA119" i="57"/>
  <c r="AA131" i="57"/>
  <c r="AA82" i="57"/>
  <c r="AA117" i="57"/>
  <c r="AG106" i="61"/>
  <c r="AG81" i="61"/>
  <c r="AG100" i="61"/>
  <c r="AG108" i="61"/>
  <c r="AG142" i="61"/>
  <c r="AF128" i="57"/>
  <c r="AF71" i="57"/>
  <c r="AA58" i="57"/>
  <c r="AR58" i="57" s="1"/>
  <c r="O66" i="57"/>
  <c r="G69" i="61"/>
  <c r="G99" i="61"/>
  <c r="G108" i="61"/>
  <c r="AG69" i="61"/>
  <c r="O18" i="57"/>
  <c r="O139" i="57"/>
  <c r="AA114" i="57"/>
  <c r="AR114" i="57" s="1"/>
  <c r="AA143" i="57"/>
  <c r="AA116" i="57"/>
  <c r="AG101" i="61"/>
  <c r="AG102" i="61"/>
  <c r="AG107" i="61"/>
  <c r="AF119" i="57"/>
  <c r="AA120" i="57"/>
  <c r="AF23" i="57"/>
  <c r="M36" i="57"/>
  <c r="G142" i="61"/>
  <c r="B114" i="61"/>
  <c r="B119" i="61"/>
  <c r="B58" i="61"/>
  <c r="B22" i="61"/>
  <c r="B116" i="61"/>
  <c r="B82" i="61"/>
  <c r="B111" i="61"/>
  <c r="B113" i="61"/>
  <c r="B94" i="61"/>
  <c r="B46" i="61"/>
  <c r="B115" i="61"/>
  <c r="B131" i="61"/>
  <c r="B34" i="61"/>
  <c r="B70" i="61"/>
  <c r="B112" i="61"/>
  <c r="B117" i="61"/>
  <c r="B143" i="61"/>
  <c r="B120" i="61"/>
  <c r="R104" i="57"/>
  <c r="R128" i="57"/>
  <c r="R81" i="57"/>
  <c r="R82" i="57"/>
  <c r="R83" i="57"/>
  <c r="R55" i="57"/>
  <c r="R67" i="57"/>
  <c r="R78" i="57"/>
  <c r="R116" i="57"/>
  <c r="R80" i="57"/>
  <c r="R76" i="57"/>
  <c r="R31" i="57"/>
  <c r="R79" i="57"/>
  <c r="R92" i="57"/>
  <c r="F58" i="61"/>
  <c r="F126" i="61"/>
  <c r="F114" i="61"/>
  <c r="F60" i="61"/>
  <c r="F138" i="61"/>
  <c r="F29" i="61"/>
  <c r="F52" i="61"/>
  <c r="F53" i="61"/>
  <c r="F54" i="61"/>
  <c r="F59" i="61"/>
  <c r="F41" i="61"/>
  <c r="F66" i="61"/>
  <c r="G92" i="57"/>
  <c r="G87" i="57"/>
  <c r="G96" i="57"/>
  <c r="G141" i="57"/>
  <c r="G94" i="57"/>
  <c r="G32" i="57"/>
  <c r="G88" i="57"/>
  <c r="G56" i="57"/>
  <c r="AQ56" i="57" s="1"/>
  <c r="G80" i="57"/>
  <c r="G93" i="57"/>
  <c r="G117" i="57"/>
  <c r="G95" i="57"/>
  <c r="AQ95" i="57" s="1"/>
  <c r="G90" i="57"/>
  <c r="AO90" i="57" s="1"/>
  <c r="G20" i="57"/>
  <c r="G129" i="57"/>
  <c r="AQ129" i="57" s="1"/>
  <c r="G105" i="57"/>
  <c r="G107" i="61"/>
  <c r="G102" i="61"/>
  <c r="G81" i="61"/>
  <c r="G104" i="61"/>
  <c r="W30" i="61"/>
  <c r="W64" i="61"/>
  <c r="W54" i="61"/>
  <c r="W70" i="61"/>
  <c r="W18" i="61"/>
  <c r="W63" i="61"/>
  <c r="W67" i="61"/>
  <c r="W79" i="61"/>
  <c r="W66" i="61"/>
  <c r="N123" i="61"/>
  <c r="N95" i="61"/>
  <c r="N129" i="61"/>
  <c r="W72" i="61"/>
  <c r="S53" i="57"/>
  <c r="AR53" i="57" s="1"/>
  <c r="S113" i="57"/>
  <c r="S42" i="57"/>
  <c r="S125" i="57"/>
  <c r="S137" i="57"/>
  <c r="S46" i="57"/>
  <c r="S39" i="57"/>
  <c r="S101" i="57"/>
  <c r="S45" i="57"/>
  <c r="S43" i="57"/>
  <c r="S65" i="57"/>
  <c r="S41" i="57"/>
  <c r="AR41" i="57" s="1"/>
  <c r="S47" i="57"/>
  <c r="S48" i="57"/>
  <c r="S77" i="57"/>
  <c r="AN77" i="57" s="1"/>
  <c r="S16" i="57"/>
  <c r="W115" i="61"/>
  <c r="T111" i="61"/>
  <c r="T115" i="61"/>
  <c r="Q119" i="61"/>
  <c r="Q131" i="61"/>
  <c r="Q143" i="61"/>
  <c r="Q115" i="61"/>
  <c r="Q70" i="61"/>
  <c r="Q94" i="61"/>
  <c r="Q58" i="61"/>
  <c r="Q82" i="61"/>
  <c r="Q117" i="61"/>
  <c r="Q120" i="61"/>
  <c r="Q116" i="61"/>
  <c r="Q114" i="61"/>
  <c r="L126" i="61"/>
  <c r="L56" i="61"/>
  <c r="L17" i="61"/>
  <c r="L138" i="61"/>
  <c r="L60" i="61"/>
  <c r="L90" i="61"/>
  <c r="L51" i="61"/>
  <c r="L54" i="61"/>
  <c r="L41" i="61"/>
  <c r="L53" i="61"/>
  <c r="L78" i="61"/>
  <c r="L59" i="61"/>
  <c r="L66" i="61"/>
  <c r="AC60" i="61"/>
  <c r="AC138" i="61"/>
  <c r="AC59" i="61"/>
  <c r="AC54" i="61"/>
  <c r="AC126" i="61"/>
  <c r="AC66" i="61"/>
  <c r="AC17" i="61"/>
  <c r="AC53" i="61"/>
  <c r="AC41" i="61"/>
  <c r="S55" i="61"/>
  <c r="S126" i="61"/>
  <c r="S17" i="61"/>
  <c r="S54" i="61"/>
  <c r="S56" i="61"/>
  <c r="S78" i="61"/>
  <c r="S51" i="61"/>
  <c r="S59" i="61"/>
  <c r="S66" i="61"/>
  <c r="S90" i="61"/>
  <c r="AI83" i="61"/>
  <c r="AI126" i="61"/>
  <c r="AI95" i="61"/>
  <c r="AI128" i="61"/>
  <c r="AI129" i="61"/>
  <c r="AI123" i="61"/>
  <c r="AI59" i="61"/>
  <c r="AI23" i="61"/>
  <c r="Z128" i="61"/>
  <c r="Z84" i="61"/>
  <c r="Z82" i="61"/>
  <c r="Z83" i="61"/>
  <c r="Z140" i="61"/>
  <c r="Z67" i="61"/>
  <c r="Z19" i="61"/>
  <c r="Z75" i="61"/>
  <c r="Z79" i="61"/>
  <c r="Z116" i="61"/>
  <c r="AI70" i="61"/>
  <c r="AI42" i="61"/>
  <c r="AR6" i="61"/>
  <c r="AI115" i="61"/>
  <c r="AI65" i="61"/>
  <c r="AI72" i="61"/>
  <c r="AI64" i="61"/>
  <c r="AI67" i="61"/>
  <c r="AI68" i="61"/>
  <c r="AI54" i="61"/>
  <c r="AI18" i="61"/>
  <c r="AI127" i="61"/>
  <c r="AI91" i="61"/>
  <c r="AI63" i="61"/>
  <c r="AI103" i="61"/>
  <c r="AI69" i="61"/>
  <c r="AI79" i="61"/>
  <c r="AI30" i="61"/>
  <c r="AI71" i="61"/>
  <c r="AR17" i="57"/>
  <c r="AR29" i="57"/>
  <c r="AP39" i="14"/>
  <c r="AQ39" i="14"/>
  <c r="AP25" i="22"/>
  <c r="AQ25" i="22"/>
  <c r="AQ32" i="22"/>
  <c r="AP32" i="22"/>
  <c r="AP38" i="22"/>
  <c r="AQ38" i="22"/>
  <c r="AQ30" i="22"/>
  <c r="AP30" i="22"/>
  <c r="AP30" i="14"/>
  <c r="AQ30" i="14"/>
  <c r="AP36" i="14"/>
  <c r="AQ36" i="14"/>
  <c r="AP27" i="14"/>
  <c r="AQ27" i="14"/>
  <c r="AP41" i="14"/>
  <c r="AQ41" i="14"/>
  <c r="AQ33" i="14"/>
  <c r="AP33" i="14"/>
  <c r="AO141" i="61"/>
  <c r="AN141" i="61"/>
  <c r="AP28" i="22"/>
  <c r="AQ28" i="22"/>
  <c r="AQ28" i="14"/>
  <c r="AP28" i="14"/>
  <c r="AP42" i="14"/>
  <c r="AQ42" i="14"/>
  <c r="AP26" i="14"/>
  <c r="AQ26" i="14"/>
  <c r="AQ43" i="14"/>
  <c r="AP43" i="14"/>
  <c r="AP35" i="22"/>
  <c r="AQ35" i="22"/>
  <c r="AQ33" i="22"/>
  <c r="AP33" i="22"/>
  <c r="AP42" i="22"/>
  <c r="AQ42" i="22"/>
  <c r="AQ38" i="14"/>
  <c r="AP38" i="14"/>
  <c r="AP29" i="22"/>
  <c r="AQ29" i="22"/>
  <c r="AP40" i="14"/>
  <c r="AQ40" i="14"/>
  <c r="AQ39" i="22"/>
  <c r="AP39" i="22"/>
  <c r="AP31" i="14"/>
  <c r="AQ31" i="14"/>
  <c r="AP35" i="14"/>
  <c r="AQ35" i="14"/>
  <c r="AQ41" i="22"/>
  <c r="AP41" i="22"/>
  <c r="AQ32" i="14"/>
  <c r="AP32" i="14"/>
  <c r="AP24" i="14"/>
  <c r="AQ24" i="14"/>
  <c r="AP40" i="22"/>
  <c r="AQ40" i="22"/>
  <c r="AP70" i="14"/>
  <c r="AQ70" i="14"/>
  <c r="AP77" i="14"/>
  <c r="AQ77" i="14"/>
  <c r="AQ85" i="22"/>
  <c r="AP85" i="22"/>
  <c r="AQ5" i="61"/>
  <c r="AO5" i="61"/>
  <c r="AN5" i="61"/>
  <c r="AP5" i="61"/>
  <c r="AP3" i="61"/>
  <c r="AO3" i="61"/>
  <c r="AN3" i="61"/>
  <c r="AQ3" i="61"/>
  <c r="AP12" i="61"/>
  <c r="AQ12" i="61"/>
  <c r="AN12" i="61"/>
  <c r="AO12" i="61"/>
  <c r="AP11" i="61"/>
  <c r="AO11" i="61"/>
  <c r="AN11" i="61"/>
  <c r="AQ11" i="61"/>
  <c r="AQ9" i="61"/>
  <c r="AP9" i="61"/>
  <c r="AN9" i="61"/>
  <c r="AO9" i="61"/>
  <c r="AP10" i="61"/>
  <c r="AO10" i="61"/>
  <c r="AN10" i="61"/>
  <c r="AQ10" i="61"/>
  <c r="AO8" i="61"/>
  <c r="AP8" i="61"/>
  <c r="AN8" i="61"/>
  <c r="AQ8" i="61"/>
  <c r="AO2" i="61"/>
  <c r="AQ2" i="61"/>
  <c r="AN2" i="61"/>
  <c r="AP2" i="61"/>
  <c r="AQ37" i="14"/>
  <c r="AP37" i="14"/>
  <c r="AQ27" i="22"/>
  <c r="AP27" i="22"/>
  <c r="AQ34" i="22"/>
  <c r="AP34" i="22"/>
  <c r="AQ37" i="22"/>
  <c r="AP37" i="22"/>
  <c r="AQ29" i="14"/>
  <c r="AP29" i="14"/>
  <c r="AP26" i="22"/>
  <c r="AQ26" i="22"/>
  <c r="AQ25" i="14"/>
  <c r="AP25" i="14"/>
  <c r="AP43" i="22"/>
  <c r="AQ43" i="22"/>
  <c r="AQ24" i="22"/>
  <c r="AP24" i="22"/>
  <c r="AQ34" i="14"/>
  <c r="AP34" i="14"/>
  <c r="AQ31" i="22"/>
  <c r="AP31" i="22"/>
  <c r="AQ36" i="22"/>
  <c r="AP36" i="22"/>
  <c r="AP29" i="57"/>
  <c r="AQ29" i="57"/>
  <c r="AN29" i="57"/>
  <c r="AO29" i="57"/>
  <c r="AQ78" i="22"/>
  <c r="AP78" i="22"/>
  <c r="AO59" i="57"/>
  <c r="AN59" i="57"/>
  <c r="AN126" i="57"/>
  <c r="AO126" i="57"/>
  <c r="AQ5" i="57"/>
  <c r="AP5" i="57"/>
  <c r="AN5" i="57"/>
  <c r="AO5" i="57"/>
  <c r="AQ84" i="22"/>
  <c r="AP84" i="22"/>
  <c r="AQ84" i="14"/>
  <c r="AP84" i="14"/>
  <c r="AP72" i="14"/>
  <c r="AQ72" i="14"/>
  <c r="AP12" i="57"/>
  <c r="AO12" i="57"/>
  <c r="AN12" i="57"/>
  <c r="AQ12" i="57"/>
  <c r="AQ68" i="14"/>
  <c r="AP68" i="14"/>
  <c r="AQ6" i="57"/>
  <c r="AO6" i="57"/>
  <c r="AN6" i="57"/>
  <c r="AP6" i="57"/>
  <c r="AO4" i="57"/>
  <c r="AP4" i="57"/>
  <c r="AN4" i="57"/>
  <c r="AQ4" i="57"/>
  <c r="AQ9" i="57"/>
  <c r="AO9" i="57"/>
  <c r="AN9" i="57"/>
  <c r="AP9" i="57"/>
  <c r="AQ71" i="22"/>
  <c r="AP71" i="22"/>
  <c r="AP81" i="22"/>
  <c r="AQ81" i="22"/>
  <c r="AQ78" i="14"/>
  <c r="AP78" i="14"/>
  <c r="AQ76" i="22"/>
  <c r="AP76" i="22"/>
  <c r="AQ86" i="14"/>
  <c r="AP86" i="14"/>
  <c r="AQ73" i="14"/>
  <c r="AP73" i="14"/>
  <c r="AP80" i="22"/>
  <c r="AQ80" i="22"/>
  <c r="AP82" i="22"/>
  <c r="AQ82" i="22"/>
  <c r="AQ7" i="57"/>
  <c r="AO7" i="57"/>
  <c r="AN7" i="57"/>
  <c r="AP7" i="57"/>
  <c r="AQ72" i="22"/>
  <c r="AP72" i="22"/>
  <c r="AQ87" i="22"/>
  <c r="AP87" i="22"/>
  <c r="AQ74" i="22"/>
  <c r="AP74" i="22"/>
  <c r="AQ74" i="14"/>
  <c r="AP74" i="14"/>
  <c r="AQ82" i="14"/>
  <c r="AP82" i="14"/>
  <c r="AQ71" i="14"/>
  <c r="AP71" i="14"/>
  <c r="AQ87" i="14"/>
  <c r="AP87" i="14"/>
  <c r="AQ86" i="22"/>
  <c r="AP86" i="22"/>
  <c r="AQ73" i="22"/>
  <c r="AP73" i="22"/>
  <c r="AP81" i="14"/>
  <c r="AQ81" i="14"/>
  <c r="AQ68" i="22"/>
  <c r="AP68" i="22"/>
  <c r="AQ85" i="14"/>
  <c r="AP85" i="14"/>
  <c r="AP70" i="22"/>
  <c r="AQ70" i="22"/>
  <c r="AP76" i="14"/>
  <c r="AQ76" i="14"/>
  <c r="AP79" i="14"/>
  <c r="AQ79" i="14"/>
  <c r="AP79" i="22"/>
  <c r="AQ79" i="22"/>
  <c r="AQ83" i="22"/>
  <c r="AP83" i="22"/>
  <c r="AP69" i="22"/>
  <c r="AQ69" i="22"/>
  <c r="AQ83" i="14"/>
  <c r="AP83" i="14"/>
  <c r="AP80" i="14"/>
  <c r="AQ80" i="14"/>
  <c r="AQ11" i="57"/>
  <c r="AP11" i="57"/>
  <c r="AN11" i="57"/>
  <c r="AO11" i="57"/>
  <c r="AQ8" i="57"/>
  <c r="AP8" i="57"/>
  <c r="AN8" i="57"/>
  <c r="AO8" i="57"/>
  <c r="AP3" i="57"/>
  <c r="AQ3" i="57"/>
  <c r="AN3" i="57"/>
  <c r="AO3" i="57"/>
  <c r="AP2" i="57"/>
  <c r="AO2" i="57"/>
  <c r="AN2" i="57"/>
  <c r="AQ2" i="57"/>
  <c r="AP77" i="22"/>
  <c r="AQ77" i="22"/>
  <c r="AP10" i="57"/>
  <c r="AQ10" i="57"/>
  <c r="AN10" i="57"/>
  <c r="AO10" i="57"/>
  <c r="AQ75" i="14"/>
  <c r="AP75" i="14"/>
  <c r="AQ75" i="22"/>
  <c r="AP75" i="22"/>
  <c r="AP69" i="14"/>
  <c r="AQ69" i="14"/>
  <c r="AP141" i="61" l="1"/>
  <c r="AO131" i="57"/>
  <c r="AO119" i="57"/>
  <c r="AO124" i="57"/>
  <c r="AP136" i="57"/>
  <c r="AP138" i="57"/>
  <c r="AO19" i="57"/>
  <c r="AR83" i="57"/>
  <c r="AR75" i="57"/>
  <c r="AR55" i="57"/>
  <c r="AQ47" i="57"/>
  <c r="AR78" i="57"/>
  <c r="AR76" i="57"/>
  <c r="AN137" i="61"/>
  <c r="AN70" i="57"/>
  <c r="AP57" i="57"/>
  <c r="AN119" i="57"/>
  <c r="AN58" i="57"/>
  <c r="AN111" i="57"/>
  <c r="AN114" i="57"/>
  <c r="AP66" i="57"/>
  <c r="AN131" i="57"/>
  <c r="AN117" i="57"/>
  <c r="AN116" i="57"/>
  <c r="AN82" i="57"/>
  <c r="AP54" i="57"/>
  <c r="AP59" i="57"/>
  <c r="AP126" i="57"/>
  <c r="AQ141" i="61"/>
  <c r="AQ137" i="57"/>
  <c r="AP130" i="57"/>
  <c r="AP23" i="57"/>
  <c r="AQ96" i="61"/>
  <c r="AQ48" i="61"/>
  <c r="AP144" i="61"/>
  <c r="AQ60" i="57"/>
  <c r="AQ45" i="57"/>
  <c r="AQ102" i="57"/>
  <c r="AQ126" i="57"/>
  <c r="AQ59" i="57"/>
  <c r="AN65" i="61"/>
  <c r="AP111" i="57"/>
  <c r="AQ68" i="57"/>
  <c r="AO111" i="57"/>
  <c r="AO114" i="57"/>
  <c r="AO58" i="57"/>
  <c r="AQ70" i="57"/>
  <c r="AQ115" i="57"/>
  <c r="AO22" i="57"/>
  <c r="AQ125" i="57"/>
  <c r="AQ127" i="57"/>
  <c r="AQ132" i="61"/>
  <c r="AQ131" i="57"/>
  <c r="AQ132" i="57"/>
  <c r="AQ144" i="57"/>
  <c r="AQ119" i="57"/>
  <c r="AN139" i="61"/>
  <c r="AQ71" i="57"/>
  <c r="AN71" i="61"/>
  <c r="AN42" i="61"/>
  <c r="AN30" i="61"/>
  <c r="AN72" i="61"/>
  <c r="AQ35" i="57"/>
  <c r="AQ107" i="57"/>
  <c r="AN77" i="61"/>
  <c r="AN135" i="61"/>
  <c r="AN84" i="61"/>
  <c r="AN140" i="61"/>
  <c r="AP119" i="57"/>
  <c r="AP70" i="57"/>
  <c r="AN43" i="61"/>
  <c r="AP46" i="57"/>
  <c r="AP131" i="57"/>
  <c r="AP58" i="57"/>
  <c r="AP114" i="57"/>
  <c r="AP106" i="57"/>
  <c r="AO127" i="61"/>
  <c r="AO64" i="61"/>
  <c r="AN48" i="61"/>
  <c r="AQ113" i="57"/>
  <c r="AO48" i="61"/>
  <c r="AN43" i="57"/>
  <c r="AO42" i="61"/>
  <c r="AQ137" i="61"/>
  <c r="AR128" i="57"/>
  <c r="AN55" i="61"/>
  <c r="AQ114" i="57"/>
  <c r="AQ111" i="57"/>
  <c r="AN46" i="57"/>
  <c r="AN113" i="57"/>
  <c r="AN83" i="57"/>
  <c r="AN89" i="61"/>
  <c r="AN47" i="57"/>
  <c r="AN137" i="57"/>
  <c r="AN45" i="57"/>
  <c r="AN53" i="57"/>
  <c r="AN125" i="57"/>
  <c r="AN41" i="57"/>
  <c r="AN78" i="57"/>
  <c r="AQ58" i="57"/>
  <c r="AO15" i="61"/>
  <c r="AN101" i="57"/>
  <c r="AQ82" i="57"/>
  <c r="AQ116" i="57"/>
  <c r="AN128" i="57"/>
  <c r="AN55" i="57"/>
  <c r="AN67" i="61"/>
  <c r="AN67" i="57"/>
  <c r="AN19" i="61"/>
  <c r="AQ120" i="57"/>
  <c r="AN140" i="57"/>
  <c r="AQ143" i="57"/>
  <c r="AN79" i="57"/>
  <c r="AQ118" i="57"/>
  <c r="AN84" i="57"/>
  <c r="AN75" i="61"/>
  <c r="AN81" i="57"/>
  <c r="AN104" i="57"/>
  <c r="AO46" i="57"/>
  <c r="AO113" i="57"/>
  <c r="AO125" i="57"/>
  <c r="AO41" i="57"/>
  <c r="AO47" i="57"/>
  <c r="AO53" i="57"/>
  <c r="AN46" i="61"/>
  <c r="AO137" i="57"/>
  <c r="AO45" i="57"/>
  <c r="AN70" i="61"/>
  <c r="AN94" i="61"/>
  <c r="AO125" i="61"/>
  <c r="AO137" i="61"/>
  <c r="AO77" i="61"/>
  <c r="AO47" i="61"/>
  <c r="AO42" i="57"/>
  <c r="AO48" i="57"/>
  <c r="AO65" i="57"/>
  <c r="AO16" i="57"/>
  <c r="AO55" i="61"/>
  <c r="AP43" i="61"/>
  <c r="AP84" i="61"/>
  <c r="AO77" i="57"/>
  <c r="AO39" i="57"/>
  <c r="AP140" i="61"/>
  <c r="AO43" i="57"/>
  <c r="AN115" i="57"/>
  <c r="AN132" i="57"/>
  <c r="AR138" i="57"/>
  <c r="AN144" i="61"/>
  <c r="AO111" i="61"/>
  <c r="AN68" i="57"/>
  <c r="AO75" i="57"/>
  <c r="AN71" i="57"/>
  <c r="AO43" i="61"/>
  <c r="AO84" i="61"/>
  <c r="AO78" i="57"/>
  <c r="AN54" i="57"/>
  <c r="AN42" i="57"/>
  <c r="AN127" i="57"/>
  <c r="AO128" i="57"/>
  <c r="AO55" i="57"/>
  <c r="AO140" i="61"/>
  <c r="AO82" i="57"/>
  <c r="AN65" i="57"/>
  <c r="AO79" i="61"/>
  <c r="AN66" i="57"/>
  <c r="AO116" i="57"/>
  <c r="AO83" i="57"/>
  <c r="AO92" i="57"/>
  <c r="AO67" i="61"/>
  <c r="AO67" i="57"/>
  <c r="AO79" i="57"/>
  <c r="AN30" i="57"/>
  <c r="AN79" i="61"/>
  <c r="AO83" i="61"/>
  <c r="AN69" i="57"/>
  <c r="AN72" i="57"/>
  <c r="AN103" i="57"/>
  <c r="AO128" i="61"/>
  <c r="AN18" i="61"/>
  <c r="AN63" i="61"/>
  <c r="AN139" i="57"/>
  <c r="AR112" i="57"/>
  <c r="AQ77" i="61"/>
  <c r="AN132" i="61"/>
  <c r="AQ71" i="61"/>
  <c r="AN83" i="61"/>
  <c r="AP68" i="61"/>
  <c r="AO71" i="61"/>
  <c r="AN128" i="61"/>
  <c r="AN125" i="61"/>
  <c r="AN47" i="61"/>
  <c r="AQ72" i="61"/>
  <c r="AO82" i="61"/>
  <c r="AN127" i="61"/>
  <c r="AO143" i="61"/>
  <c r="AN124" i="61"/>
  <c r="AN95" i="61"/>
  <c r="AQ139" i="61"/>
  <c r="AN131" i="61"/>
  <c r="AN123" i="61"/>
  <c r="AO113" i="61"/>
  <c r="AN130" i="57"/>
  <c r="AN144" i="57"/>
  <c r="AO115" i="57"/>
  <c r="AN107" i="57"/>
  <c r="AN48" i="57"/>
  <c r="AP137" i="61"/>
  <c r="AP48" i="61"/>
  <c r="AP77" i="61"/>
  <c r="AO72" i="61"/>
  <c r="AP43" i="57"/>
  <c r="AN106" i="57"/>
  <c r="AN142" i="57"/>
  <c r="AP47" i="57"/>
  <c r="AR118" i="57"/>
  <c r="AP44" i="61"/>
  <c r="AN118" i="57"/>
  <c r="AN102" i="57"/>
  <c r="AN96" i="57"/>
  <c r="AP55" i="61"/>
  <c r="AO54" i="57"/>
  <c r="AP65" i="61"/>
  <c r="AP82" i="57"/>
  <c r="AN108" i="57"/>
  <c r="AN143" i="57"/>
  <c r="AN120" i="57"/>
  <c r="AP77" i="57"/>
  <c r="AN141" i="57"/>
  <c r="AN60" i="57"/>
  <c r="AN138" i="57"/>
  <c r="AP112" i="61"/>
  <c r="AP137" i="57"/>
  <c r="AP53" i="57"/>
  <c r="AP78" i="57"/>
  <c r="AP113" i="57"/>
  <c r="AP45" i="57"/>
  <c r="AP125" i="57"/>
  <c r="AP41" i="57"/>
  <c r="AQ92" i="61"/>
  <c r="AP44" i="57"/>
  <c r="AN36" i="57"/>
  <c r="AQ43" i="61"/>
  <c r="AQ84" i="61"/>
  <c r="AQ27" i="61"/>
  <c r="AQ140" i="61"/>
  <c r="AP75" i="57"/>
  <c r="AP29" i="61"/>
  <c r="AO65" i="61"/>
  <c r="AO127" i="57"/>
  <c r="AO71" i="57"/>
  <c r="AP128" i="57"/>
  <c r="AP55" i="57"/>
  <c r="AR46" i="57"/>
  <c r="AR57" i="57"/>
  <c r="AQ28" i="61"/>
  <c r="AN57" i="57"/>
  <c r="AP116" i="57"/>
  <c r="AP83" i="57"/>
  <c r="AQ79" i="61"/>
  <c r="AO68" i="57"/>
  <c r="AO139" i="61"/>
  <c r="AP80" i="57"/>
  <c r="AP79" i="57"/>
  <c r="AO66" i="57"/>
  <c r="AP67" i="57"/>
  <c r="AO64" i="57"/>
  <c r="AP83" i="61"/>
  <c r="AO69" i="57"/>
  <c r="AO72" i="57"/>
  <c r="AN21" i="57"/>
  <c r="AP31" i="61"/>
  <c r="AO63" i="57"/>
  <c r="AP140" i="57"/>
  <c r="AO139" i="57"/>
  <c r="AO103" i="57"/>
  <c r="AN54" i="61"/>
  <c r="AO115" i="61"/>
  <c r="AN66" i="61"/>
  <c r="AP81" i="57"/>
  <c r="AP104" i="57"/>
  <c r="AP84" i="57"/>
  <c r="AO144" i="61"/>
  <c r="AO132" i="61"/>
  <c r="AO35" i="61"/>
  <c r="AN103" i="61"/>
  <c r="AP120" i="61"/>
  <c r="AN106" i="61"/>
  <c r="AO23" i="61"/>
  <c r="AN130" i="61"/>
  <c r="AO119" i="61"/>
  <c r="AO129" i="61"/>
  <c r="AO120" i="57"/>
  <c r="AO143" i="57"/>
  <c r="AO140" i="57"/>
  <c r="AQ42" i="61"/>
  <c r="AO144" i="57"/>
  <c r="AQ40" i="57"/>
  <c r="AQ41" i="57"/>
  <c r="AO132" i="57"/>
  <c r="AO60" i="57"/>
  <c r="AO138" i="57"/>
  <c r="AQ46" i="57"/>
  <c r="AO84" i="57"/>
  <c r="AQ125" i="61"/>
  <c r="AQ53" i="57"/>
  <c r="AQ89" i="57"/>
  <c r="AO108" i="57"/>
  <c r="AQ101" i="57"/>
  <c r="AQ48" i="57"/>
  <c r="AO135" i="57"/>
  <c r="AQ65" i="57"/>
  <c r="AQ55" i="61"/>
  <c r="AQ65" i="61"/>
  <c r="AQ77" i="57"/>
  <c r="AO24" i="57"/>
  <c r="AQ42" i="57"/>
  <c r="AQ47" i="61"/>
  <c r="AQ43" i="57"/>
  <c r="AP39" i="57"/>
  <c r="AN24" i="57"/>
  <c r="AO99" i="57"/>
  <c r="AP46" i="61"/>
  <c r="AP99" i="57"/>
  <c r="AN27" i="61"/>
  <c r="AN23" i="57"/>
  <c r="AQ108" i="57"/>
  <c r="AO102" i="57"/>
  <c r="AO46" i="61"/>
  <c r="AO51" i="57"/>
  <c r="AQ139" i="57"/>
  <c r="AQ22" i="57"/>
  <c r="AP17" i="57"/>
  <c r="AR39" i="57"/>
  <c r="AQ140" i="57"/>
  <c r="AP120" i="57"/>
  <c r="AO17" i="57"/>
  <c r="AO100" i="57"/>
  <c r="AN22" i="57"/>
  <c r="AN39" i="57"/>
  <c r="AP143" i="57"/>
  <c r="AQ46" i="61"/>
  <c r="AN143" i="61"/>
  <c r="AQ143" i="61"/>
  <c r="AP143" i="61"/>
  <c r="AO104" i="57"/>
  <c r="AP72" i="61"/>
  <c r="AP115" i="57"/>
  <c r="AQ84" i="57"/>
  <c r="AP107" i="57"/>
  <c r="AP127" i="57"/>
  <c r="AP71" i="61"/>
  <c r="AP139" i="57"/>
  <c r="AN99" i="61"/>
  <c r="AN68" i="61"/>
  <c r="AQ103" i="57"/>
  <c r="AP22" i="57"/>
  <c r="AQ39" i="57"/>
  <c r="AQ75" i="57"/>
  <c r="AN63" i="57"/>
  <c r="AN17" i="57"/>
  <c r="AR51" i="57"/>
  <c r="AP105" i="57"/>
  <c r="AR140" i="57"/>
  <c r="AR77" i="57"/>
  <c r="AP19" i="57"/>
  <c r="AP118" i="57"/>
  <c r="AQ78" i="57"/>
  <c r="AN113" i="61"/>
  <c r="AP139" i="61"/>
  <c r="AQ80" i="61"/>
  <c r="AP63" i="57"/>
  <c r="AP142" i="57"/>
  <c r="AN135" i="57"/>
  <c r="AP60" i="57"/>
  <c r="AQ57" i="57"/>
  <c r="AN16" i="57"/>
  <c r="AO142" i="57"/>
  <c r="AQ24" i="57"/>
  <c r="AP69" i="57"/>
  <c r="AQ21" i="57"/>
  <c r="AQ16" i="57"/>
  <c r="AQ83" i="57"/>
  <c r="AP132" i="57"/>
  <c r="AP144" i="57"/>
  <c r="AP68" i="57"/>
  <c r="AP65" i="57"/>
  <c r="AQ142" i="57"/>
  <c r="AQ138" i="57"/>
  <c r="AO57" i="57"/>
  <c r="AQ67" i="61"/>
  <c r="AQ136" i="57"/>
  <c r="AR60" i="57"/>
  <c r="AP21" i="57"/>
  <c r="AP135" i="57"/>
  <c r="AP42" i="57"/>
  <c r="AQ128" i="57"/>
  <c r="AQ55" i="57"/>
  <c r="AN19" i="57"/>
  <c r="AN99" i="57"/>
  <c r="AQ23" i="57"/>
  <c r="AO118" i="57"/>
  <c r="AP51" i="57"/>
  <c r="AO75" i="61"/>
  <c r="AN142" i="61"/>
  <c r="AO106" i="57"/>
  <c r="AQ19" i="57"/>
  <c r="AO21" i="57"/>
  <c r="AO23" i="57"/>
  <c r="AO101" i="57"/>
  <c r="AQ51" i="57"/>
  <c r="AR19" i="57"/>
  <c r="AP67" i="61"/>
  <c r="AN115" i="61"/>
  <c r="AP16" i="57"/>
  <c r="AQ99" i="57"/>
  <c r="AO130" i="57"/>
  <c r="AO107" i="57"/>
  <c r="AO81" i="57"/>
  <c r="AP71" i="57"/>
  <c r="AP103" i="57"/>
  <c r="AP108" i="57"/>
  <c r="AP102" i="57"/>
  <c r="AP42" i="61"/>
  <c r="AP79" i="61"/>
  <c r="AR16" i="57"/>
  <c r="AR125" i="57"/>
  <c r="AR87" i="57"/>
  <c r="AR23" i="57"/>
  <c r="AQ72" i="57"/>
  <c r="AP127" i="61"/>
  <c r="AR102" i="57"/>
  <c r="AR99" i="57"/>
  <c r="AP113" i="61"/>
  <c r="AP47" i="61"/>
  <c r="AR43" i="57"/>
  <c r="AR47" i="57"/>
  <c r="AQ67" i="57"/>
  <c r="AP91" i="57"/>
  <c r="AP72" i="57"/>
  <c r="AO59" i="61"/>
  <c r="AO126" i="61"/>
  <c r="AO56" i="61"/>
  <c r="AQ76" i="57"/>
  <c r="AO138" i="61"/>
  <c r="AQ79" i="57"/>
  <c r="AQ31" i="57"/>
  <c r="AO53" i="61"/>
  <c r="AO60" i="61"/>
  <c r="AP18" i="57"/>
  <c r="AQ135" i="57"/>
  <c r="AQ81" i="57"/>
  <c r="AP112" i="57"/>
  <c r="AP101" i="57"/>
  <c r="AN117" i="61"/>
  <c r="AP24" i="57"/>
  <c r="AR24" i="57"/>
  <c r="AP35" i="57"/>
  <c r="AQ130" i="57"/>
  <c r="AQ104" i="57"/>
  <c r="AN18" i="57"/>
  <c r="AP48" i="57"/>
  <c r="AR130" i="57"/>
  <c r="AQ82" i="61"/>
  <c r="AN58" i="61"/>
  <c r="AR107" i="57"/>
  <c r="AR21" i="57"/>
  <c r="AN82" i="61"/>
  <c r="AN17" i="61"/>
  <c r="AP15" i="57"/>
  <c r="AQ27" i="57"/>
  <c r="AQ112" i="57"/>
  <c r="AO18" i="57"/>
  <c r="AQ19" i="61"/>
  <c r="AR20" i="57"/>
  <c r="AN112" i="57"/>
  <c r="AN35" i="57"/>
  <c r="AP135" i="61"/>
  <c r="AP82" i="61"/>
  <c r="AR113" i="57"/>
  <c r="AR48" i="61"/>
  <c r="AQ69" i="57"/>
  <c r="AR135" i="57"/>
  <c r="AP76" i="57"/>
  <c r="AP53" i="61"/>
  <c r="AQ59" i="61"/>
  <c r="AR54" i="57"/>
  <c r="AN33" i="61"/>
  <c r="AR15" i="57"/>
  <c r="AO54" i="61"/>
  <c r="AQ78" i="61"/>
  <c r="AQ63" i="61"/>
  <c r="AN15" i="57"/>
  <c r="AO68" i="61"/>
  <c r="AQ15" i="57"/>
  <c r="AO33" i="57"/>
  <c r="AR35" i="61"/>
  <c r="AO63" i="61"/>
  <c r="AP63" i="61"/>
  <c r="AR40" i="57"/>
  <c r="AP124" i="57"/>
  <c r="AO30" i="57"/>
  <c r="AN124" i="57"/>
  <c r="AO89" i="57"/>
  <c r="AP15" i="61"/>
  <c r="AR15" i="61"/>
  <c r="AO142" i="61"/>
  <c r="AN21" i="61"/>
  <c r="AP87" i="61"/>
  <c r="AQ106" i="57"/>
  <c r="AN136" i="57"/>
  <c r="AN119" i="61"/>
  <c r="AO123" i="61"/>
  <c r="AP27" i="61"/>
  <c r="AP123" i="61"/>
  <c r="AQ36" i="57"/>
  <c r="AR66" i="57"/>
  <c r="AN100" i="61"/>
  <c r="AO136" i="57"/>
  <c r="AO27" i="61"/>
  <c r="AQ75" i="61"/>
  <c r="AQ104" i="61"/>
  <c r="AQ113" i="61"/>
  <c r="AN31" i="57"/>
  <c r="AP125" i="61"/>
  <c r="AP75" i="61"/>
  <c r="AP115" i="61"/>
  <c r="AR139" i="57"/>
  <c r="AR132" i="61"/>
  <c r="AR136" i="57"/>
  <c r="AP119" i="61"/>
  <c r="AN101" i="61"/>
  <c r="AR127" i="57"/>
  <c r="AN45" i="61"/>
  <c r="AR68" i="57"/>
  <c r="AR32" i="61"/>
  <c r="AN56" i="61"/>
  <c r="AQ89" i="61"/>
  <c r="AQ64" i="61"/>
  <c r="AQ18" i="61"/>
  <c r="AN27" i="57"/>
  <c r="AN76" i="57"/>
  <c r="AQ33" i="57"/>
  <c r="AN91" i="57"/>
  <c r="AO120" i="61"/>
  <c r="AP32" i="61"/>
  <c r="AP23" i="61"/>
  <c r="AN35" i="61"/>
  <c r="AR68" i="61"/>
  <c r="AQ131" i="61"/>
  <c r="AR27" i="61"/>
  <c r="AP45" i="61"/>
  <c r="AO91" i="57"/>
  <c r="AP104" i="61"/>
  <c r="AP27" i="57"/>
  <c r="AQ54" i="57"/>
  <c r="AO32" i="61"/>
  <c r="AP131" i="61"/>
  <c r="AN31" i="61"/>
  <c r="AN64" i="61"/>
  <c r="AP18" i="61"/>
  <c r="AN80" i="61"/>
  <c r="AO80" i="61"/>
  <c r="AP80" i="61"/>
  <c r="AP64" i="57"/>
  <c r="AN64" i="57"/>
  <c r="AO34" i="57"/>
  <c r="AQ34" i="57"/>
  <c r="AO28" i="57"/>
  <c r="AQ28" i="57"/>
  <c r="AQ76" i="61"/>
  <c r="AP76" i="61"/>
  <c r="AO76" i="61"/>
  <c r="AO22" i="61"/>
  <c r="AQ22" i="61"/>
  <c r="AP22" i="61"/>
  <c r="AN28" i="57"/>
  <c r="AQ144" i="61"/>
  <c r="AN22" i="61"/>
  <c r="AP90" i="57"/>
  <c r="AN90" i="57"/>
  <c r="AO94" i="57"/>
  <c r="AQ94" i="57"/>
  <c r="AN94" i="57"/>
  <c r="AR120" i="57"/>
  <c r="AN40" i="61"/>
  <c r="AR40" i="61"/>
  <c r="AR87" i="61"/>
  <c r="AO87" i="61"/>
  <c r="AN87" i="61"/>
  <c r="AQ87" i="61"/>
  <c r="AO78" i="61"/>
  <c r="AN78" i="61"/>
  <c r="AP94" i="57"/>
  <c r="AN76" i="61"/>
  <c r="AR28" i="57"/>
  <c r="AQ83" i="61"/>
  <c r="AQ128" i="61"/>
  <c r="AP128" i="61"/>
  <c r="AQ16" i="61"/>
  <c r="AO16" i="61"/>
  <c r="AN16" i="61"/>
  <c r="AP16" i="61"/>
  <c r="AQ39" i="61"/>
  <c r="AP39" i="61"/>
  <c r="AO39" i="61"/>
  <c r="AN39" i="61"/>
  <c r="AR63" i="57"/>
  <c r="AP111" i="61"/>
  <c r="AQ111" i="61"/>
  <c r="AN111" i="61"/>
  <c r="AP24" i="61"/>
  <c r="AO24" i="61"/>
  <c r="AN24" i="61"/>
  <c r="AQ123" i="57"/>
  <c r="AO123" i="57"/>
  <c r="AN116" i="61"/>
  <c r="AP116" i="61"/>
  <c r="AO116" i="61"/>
  <c r="AN34" i="57"/>
  <c r="AN123" i="57"/>
  <c r="AQ64" i="57"/>
  <c r="AQ116" i="61"/>
  <c r="AN80" i="57"/>
  <c r="AO80" i="57"/>
  <c r="AN92" i="57"/>
  <c r="AQ92" i="57"/>
  <c r="AP30" i="61"/>
  <c r="AO30" i="61"/>
  <c r="AO112" i="61"/>
  <c r="AQ112" i="61"/>
  <c r="AN90" i="61"/>
  <c r="AO90" i="61"/>
  <c r="AP91" i="61"/>
  <c r="AQ91" i="61"/>
  <c r="AP34" i="57"/>
  <c r="AP123" i="57"/>
  <c r="AP28" i="57"/>
  <c r="AP92" i="57"/>
  <c r="AQ63" i="57"/>
  <c r="AN120" i="61"/>
  <c r="AN138" i="61"/>
  <c r="AQ24" i="61"/>
  <c r="AR80" i="61"/>
  <c r="AR91" i="61"/>
  <c r="AR123" i="57"/>
  <c r="AR132" i="57"/>
  <c r="AP132" i="61"/>
  <c r="AO131" i="61"/>
  <c r="AR27" i="57"/>
  <c r="AR95" i="57"/>
  <c r="AN114" i="61"/>
  <c r="AR46" i="61"/>
  <c r="AR33" i="57"/>
  <c r="AR142" i="57"/>
  <c r="AP106" i="61"/>
  <c r="AR113" i="61"/>
  <c r="AQ120" i="61"/>
  <c r="AR48" i="57"/>
  <c r="AP81" i="61"/>
  <c r="AN69" i="61"/>
  <c r="AO15" i="57"/>
  <c r="AO27" i="57"/>
  <c r="AO76" i="57"/>
  <c r="AP33" i="57"/>
  <c r="AN23" i="61"/>
  <c r="AO31" i="61"/>
  <c r="AQ68" i="61"/>
  <c r="AO18" i="61"/>
  <c r="AQ119" i="61"/>
  <c r="AR88" i="57"/>
  <c r="AR143" i="57"/>
  <c r="AO20" i="61"/>
  <c r="AQ31" i="61"/>
  <c r="AQ115" i="61"/>
  <c r="AR93" i="57"/>
  <c r="AR22" i="61"/>
  <c r="AQ35" i="61"/>
  <c r="AO101" i="61"/>
  <c r="AR144" i="61"/>
  <c r="AQ23" i="61"/>
  <c r="AR70" i="57"/>
  <c r="AR67" i="57"/>
  <c r="AO33" i="61"/>
  <c r="AR111" i="61"/>
  <c r="AR96" i="61"/>
  <c r="AN53" i="61"/>
  <c r="AP56" i="57"/>
  <c r="AR34" i="57"/>
  <c r="AO69" i="61"/>
  <c r="AR76" i="61"/>
  <c r="AR16" i="61"/>
  <c r="AP141" i="57"/>
  <c r="AR103" i="57"/>
  <c r="AR139" i="61"/>
  <c r="AR77" i="61"/>
  <c r="AQ30" i="61"/>
  <c r="AR31" i="61"/>
  <c r="AQ21" i="61"/>
  <c r="AQ51" i="61"/>
  <c r="AR47" i="61"/>
  <c r="AO117" i="61"/>
  <c r="AR137" i="61"/>
  <c r="AP58" i="61"/>
  <c r="AQ80" i="57"/>
  <c r="AN32" i="61"/>
  <c r="AP89" i="61"/>
  <c r="AQ56" i="61"/>
  <c r="AQ105" i="61"/>
  <c r="AO99" i="61"/>
  <c r="AQ91" i="57"/>
  <c r="AO112" i="57"/>
  <c r="AQ124" i="57"/>
  <c r="AO35" i="57"/>
  <c r="AN95" i="57"/>
  <c r="AQ105" i="57"/>
  <c r="AN40" i="57"/>
  <c r="AQ141" i="57"/>
  <c r="AQ52" i="57"/>
  <c r="AO21" i="61"/>
  <c r="AO135" i="61"/>
  <c r="AN51" i="61"/>
  <c r="AN15" i="61"/>
  <c r="AO81" i="61"/>
  <c r="AP19" i="61"/>
  <c r="AO66" i="61"/>
  <c r="AR55" i="61"/>
  <c r="AQ117" i="61"/>
  <c r="AR35" i="57"/>
  <c r="AR124" i="57"/>
  <c r="AP95" i="57"/>
  <c r="AO105" i="57"/>
  <c r="AO40" i="57"/>
  <c r="AP30" i="57"/>
  <c r="AN52" i="57"/>
  <c r="AN105" i="61"/>
  <c r="AQ135" i="61"/>
  <c r="AN60" i="61"/>
  <c r="AO51" i="61"/>
  <c r="AQ15" i="61"/>
  <c r="AO94" i="61"/>
  <c r="AO45" i="61"/>
  <c r="AR71" i="61"/>
  <c r="AP107" i="61"/>
  <c r="AR144" i="57"/>
  <c r="AQ30" i="57"/>
  <c r="AP118" i="61"/>
  <c r="AP21" i="61"/>
  <c r="AP117" i="61"/>
  <c r="AN56" i="57"/>
  <c r="AP52" i="57"/>
  <c r="AO105" i="61"/>
  <c r="AQ94" i="61"/>
  <c r="AQ44" i="61"/>
  <c r="AR105" i="57"/>
  <c r="AO19" i="61"/>
  <c r="AP51" i="61"/>
  <c r="AR90" i="57"/>
  <c r="AR106" i="57"/>
  <c r="AR115" i="57"/>
  <c r="AO108" i="61"/>
  <c r="AO57" i="61"/>
  <c r="AR64" i="57"/>
  <c r="AO107" i="61"/>
  <c r="AQ101" i="61"/>
  <c r="AP95" i="61"/>
  <c r="AQ118" i="61"/>
  <c r="AR30" i="57"/>
  <c r="AO93" i="61"/>
  <c r="AO130" i="61"/>
  <c r="AQ33" i="61"/>
  <c r="AO106" i="61"/>
  <c r="AP101" i="61"/>
  <c r="AO28" i="61"/>
  <c r="AQ70" i="61"/>
  <c r="AQ130" i="61"/>
  <c r="AP33" i="61"/>
  <c r="AQ127" i="61"/>
  <c r="AR84" i="57"/>
  <c r="AP100" i="57"/>
  <c r="AO36" i="57"/>
  <c r="AN96" i="61"/>
  <c r="AQ20" i="61"/>
  <c r="AR36" i="61"/>
  <c r="AR28" i="61"/>
  <c r="AR125" i="61"/>
  <c r="AO92" i="61"/>
  <c r="AR71" i="57"/>
  <c r="AR33" i="61"/>
  <c r="AP87" i="57"/>
  <c r="AQ36" i="61"/>
  <c r="AP94" i="61"/>
  <c r="AN44" i="61"/>
  <c r="AO44" i="61"/>
  <c r="AR88" i="61"/>
  <c r="AR94" i="61"/>
  <c r="AQ142" i="61"/>
  <c r="AR18" i="57"/>
  <c r="AR44" i="61"/>
  <c r="AR104" i="57"/>
  <c r="AP31" i="57"/>
  <c r="AQ100" i="57"/>
  <c r="AP93" i="61"/>
  <c r="AP96" i="61"/>
  <c r="AR140" i="61"/>
  <c r="AR32" i="57"/>
  <c r="AO31" i="57"/>
  <c r="AN100" i="57"/>
  <c r="AQ44" i="57"/>
  <c r="AN93" i="61"/>
  <c r="AO96" i="61"/>
  <c r="AR31" i="57"/>
  <c r="AP17" i="61"/>
  <c r="AR100" i="57"/>
  <c r="AR108" i="57"/>
  <c r="AP88" i="57"/>
  <c r="AO44" i="57"/>
  <c r="AR94" i="57"/>
  <c r="AR57" i="61"/>
  <c r="AQ53" i="61"/>
  <c r="AR92" i="57"/>
  <c r="AR80" i="57"/>
  <c r="AR104" i="61"/>
  <c r="AR65" i="61"/>
  <c r="AQ32" i="57"/>
  <c r="AO95" i="57"/>
  <c r="AP142" i="61"/>
  <c r="AN126" i="61"/>
  <c r="AN105" i="57"/>
  <c r="AQ18" i="57"/>
  <c r="AO141" i="57"/>
  <c r="AO56" i="57"/>
  <c r="AQ29" i="61"/>
  <c r="AP105" i="61"/>
  <c r="AN112" i="61"/>
  <c r="AQ69" i="61"/>
  <c r="AP40" i="61"/>
  <c r="AQ81" i="61"/>
  <c r="AR141" i="57"/>
  <c r="AR56" i="57"/>
  <c r="AP66" i="61"/>
  <c r="AQ60" i="61"/>
  <c r="AR137" i="57"/>
  <c r="AR116" i="57"/>
  <c r="AQ20" i="57"/>
  <c r="AP93" i="57"/>
  <c r="AO52" i="57"/>
  <c r="AP88" i="61"/>
  <c r="AP69" i="61"/>
  <c r="AR20" i="61"/>
  <c r="AQ40" i="61"/>
  <c r="AO40" i="61"/>
  <c r="AN81" i="61"/>
  <c r="AR81" i="61"/>
  <c r="AR143" i="61"/>
  <c r="AR42" i="57"/>
  <c r="AR93" i="61"/>
  <c r="AR131" i="57"/>
  <c r="AN57" i="61"/>
  <c r="AR130" i="61"/>
  <c r="AR53" i="61"/>
  <c r="AR101" i="61"/>
  <c r="AR142" i="61"/>
  <c r="AR119" i="57"/>
  <c r="AO103" i="61"/>
  <c r="AR91" i="57"/>
  <c r="AP59" i="61"/>
  <c r="AR82" i="57"/>
  <c r="AP57" i="61"/>
  <c r="AR21" i="61"/>
  <c r="AR24" i="61"/>
  <c r="AN87" i="57"/>
  <c r="AR72" i="61"/>
  <c r="AR75" i="61"/>
  <c r="AR58" i="61"/>
  <c r="AO36" i="61"/>
  <c r="AQ93" i="57"/>
  <c r="AN107" i="61"/>
  <c r="AO29" i="61"/>
  <c r="AQ57" i="61"/>
  <c r="AO95" i="61"/>
  <c r="AQ88" i="61"/>
  <c r="AP28" i="61"/>
  <c r="AR42" i="61"/>
  <c r="AO20" i="57"/>
  <c r="AQ87" i="57"/>
  <c r="AP32" i="57"/>
  <c r="AN108" i="61"/>
  <c r="AN36" i="61"/>
  <c r="AN93" i="57"/>
  <c r="AN89" i="57"/>
  <c r="AQ90" i="57"/>
  <c r="AQ107" i="61"/>
  <c r="AP130" i="61"/>
  <c r="AO118" i="61"/>
  <c r="AQ106" i="61"/>
  <c r="AQ93" i="61"/>
  <c r="AQ99" i="61"/>
  <c r="AN29" i="61"/>
  <c r="AN59" i="61"/>
  <c r="AP20" i="61"/>
  <c r="AQ95" i="61"/>
  <c r="AO88" i="61"/>
  <c r="AO58" i="61"/>
  <c r="AP35" i="61"/>
  <c r="AO104" i="61"/>
  <c r="AN104" i="61"/>
  <c r="AR29" i="61"/>
  <c r="AR118" i="61"/>
  <c r="AN28" i="61"/>
  <c r="AR89" i="57"/>
  <c r="AR72" i="57"/>
  <c r="AO89" i="61"/>
  <c r="AP64" i="61"/>
  <c r="AR127" i="61"/>
  <c r="AR95" i="61"/>
  <c r="AQ90" i="61"/>
  <c r="AP56" i="61"/>
  <c r="AR131" i="61"/>
  <c r="AN20" i="57"/>
  <c r="AN32" i="57"/>
  <c r="AP89" i="57"/>
  <c r="AN118" i="61"/>
  <c r="AN20" i="61"/>
  <c r="AP20" i="57"/>
  <c r="AO87" i="57"/>
  <c r="AO32" i="57"/>
  <c r="AO93" i="57"/>
  <c r="AQ58" i="61"/>
  <c r="AP78" i="61"/>
  <c r="AQ126" i="61"/>
  <c r="AR117" i="61"/>
  <c r="AR45" i="57"/>
  <c r="AP102" i="61"/>
  <c r="AR117" i="57"/>
  <c r="AR52" i="61"/>
  <c r="AR79" i="57"/>
  <c r="AR69" i="61"/>
  <c r="AQ108" i="61"/>
  <c r="AR81" i="57"/>
  <c r="AR101" i="57"/>
  <c r="AO34" i="61"/>
  <c r="AR136" i="61"/>
  <c r="AR89" i="61"/>
  <c r="AR135" i="61"/>
  <c r="AR39" i="61"/>
  <c r="AR129" i="61"/>
  <c r="AR45" i="61"/>
  <c r="AP99" i="61"/>
  <c r="AR120" i="61"/>
  <c r="AR112" i="61"/>
  <c r="AR43" i="61"/>
  <c r="AR119" i="61"/>
  <c r="AR105" i="61"/>
  <c r="AR106" i="61"/>
  <c r="AR51" i="61"/>
  <c r="AR56" i="61"/>
  <c r="AR107" i="61"/>
  <c r="AR123" i="61"/>
  <c r="AR41" i="61"/>
  <c r="AO117" i="57"/>
  <c r="AO129" i="57"/>
  <c r="AP114" i="61"/>
  <c r="AP60" i="61"/>
  <c r="AO102" i="61"/>
  <c r="AP41" i="61"/>
  <c r="AR65" i="57"/>
  <c r="AN41" i="61"/>
  <c r="AO70" i="61"/>
  <c r="AQ54" i="61"/>
  <c r="AR79" i="61"/>
  <c r="AP54" i="61"/>
  <c r="AR128" i="61"/>
  <c r="AR60" i="61"/>
  <c r="AQ138" i="61"/>
  <c r="AR115" i="61"/>
  <c r="AR66" i="61"/>
  <c r="AR59" i="61"/>
  <c r="AO96" i="57"/>
  <c r="AO100" i="61"/>
  <c r="AO52" i="61"/>
  <c r="AP34" i="61"/>
  <c r="AQ41" i="61"/>
  <c r="AR124" i="61"/>
  <c r="AR23" i="61"/>
  <c r="AP126" i="61"/>
  <c r="AQ66" i="57"/>
  <c r="AP124" i="61"/>
  <c r="AP136" i="61"/>
  <c r="AQ66" i="61"/>
  <c r="AR102" i="61"/>
  <c r="AP70" i="61"/>
  <c r="AP103" i="61"/>
  <c r="AR129" i="57"/>
  <c r="AR69" i="57"/>
  <c r="AN129" i="57"/>
  <c r="AN44" i="57"/>
  <c r="AQ96" i="57"/>
  <c r="AP36" i="57"/>
  <c r="AO114" i="61"/>
  <c r="AP100" i="61"/>
  <c r="AO17" i="61"/>
  <c r="AQ124" i="61"/>
  <c r="AP52" i="61"/>
  <c r="AP138" i="61"/>
  <c r="AQ102" i="61"/>
  <c r="AQ34" i="61"/>
  <c r="AP129" i="61"/>
  <c r="AO136" i="61"/>
  <c r="AR108" i="61"/>
  <c r="AQ103" i="61"/>
  <c r="AO41" i="61"/>
  <c r="AQ45" i="61"/>
  <c r="AR100" i="61"/>
  <c r="AR36" i="57"/>
  <c r="AR92" i="61"/>
  <c r="AR44" i="57"/>
  <c r="AR96" i="57"/>
  <c r="AN92" i="61"/>
  <c r="AQ117" i="57"/>
  <c r="AN88" i="57"/>
  <c r="AP117" i="57"/>
  <c r="AQ88" i="57"/>
  <c r="AP129" i="57"/>
  <c r="AP108" i="61"/>
  <c r="AP96" i="57"/>
  <c r="AQ114" i="61"/>
  <c r="AQ100" i="61"/>
  <c r="AQ17" i="61"/>
  <c r="AO124" i="61"/>
  <c r="AN52" i="61"/>
  <c r="AN102" i="61"/>
  <c r="AN34" i="61"/>
  <c r="AQ123" i="61"/>
  <c r="AN129" i="61"/>
  <c r="AN136" i="61"/>
  <c r="AR114" i="61"/>
  <c r="AR99" i="61"/>
  <c r="AP92" i="61"/>
  <c r="AR34" i="61"/>
  <c r="AR138" i="61"/>
  <c r="AR103" i="61"/>
  <c r="AR18" i="61"/>
  <c r="AR70" i="61"/>
  <c r="AR19" i="61"/>
  <c r="AR78" i="61"/>
  <c r="AO88" i="57"/>
  <c r="AQ52" i="61"/>
  <c r="AQ129" i="61"/>
  <c r="AQ136" i="61"/>
  <c r="AR30" i="61"/>
  <c r="AR63" i="61"/>
  <c r="AR64" i="61"/>
  <c r="AR116" i="61"/>
  <c r="AR84" i="61"/>
  <c r="AR83" i="61"/>
  <c r="AR17" i="61"/>
  <c r="AR67" i="61"/>
  <c r="AR82" i="61"/>
  <c r="AR126" i="61"/>
  <c r="AR54" i="61"/>
  <c r="AP90" i="61"/>
  <c r="AR90" i="61"/>
</calcChain>
</file>

<file path=xl/sharedStrings.xml><?xml version="1.0" encoding="utf-8"?>
<sst xmlns="http://schemas.openxmlformats.org/spreadsheetml/2006/main" count="1440" uniqueCount="180">
  <si>
    <t>Team</t>
  </si>
  <si>
    <t>MCI</t>
  </si>
  <si>
    <t>NEW</t>
  </si>
  <si>
    <t>TOT</t>
  </si>
  <si>
    <t>EVE</t>
  </si>
  <si>
    <t>ARS</t>
  </si>
  <si>
    <t>MUN</t>
  </si>
  <si>
    <t>CHE</t>
  </si>
  <si>
    <t>LIV</t>
  </si>
  <si>
    <t>DEF</t>
  </si>
  <si>
    <t>SOU</t>
  </si>
  <si>
    <t>SOT</t>
  </si>
  <si>
    <t>Tm</t>
  </si>
  <si>
    <t>Avg.</t>
  </si>
  <si>
    <t>Big Chances</t>
  </si>
  <si>
    <t>BC</t>
  </si>
  <si>
    <t>GS / G</t>
  </si>
  <si>
    <t>AVG</t>
  </si>
  <si>
    <t>GAPG</t>
  </si>
  <si>
    <t>GSPG</t>
  </si>
  <si>
    <t>FGAPG</t>
  </si>
  <si>
    <t>FGSPG</t>
  </si>
  <si>
    <t>@LIV</t>
  </si>
  <si>
    <t>@EVE</t>
  </si>
  <si>
    <t>@CHE</t>
  </si>
  <si>
    <t>@TOT</t>
  </si>
  <si>
    <t>@ARS</t>
  </si>
  <si>
    <t>Opp GSPG</t>
  </si>
  <si>
    <t>Opp GAPG</t>
  </si>
  <si>
    <t>Op GS</t>
  </si>
  <si>
    <t>Op GA</t>
  </si>
  <si>
    <t>Def Rtg</t>
  </si>
  <si>
    <t>Off Rtg</t>
  </si>
  <si>
    <t>Total Rtg</t>
  </si>
  <si>
    <t>Home</t>
  </si>
  <si>
    <t>OFF</t>
  </si>
  <si>
    <t>OFF RATIO</t>
  </si>
  <si>
    <t>DEF RATIO</t>
  </si>
  <si>
    <t>OPP Shots On Target</t>
  </si>
  <si>
    <t>OPP Goals</t>
  </si>
  <si>
    <t>Shots On Target</t>
  </si>
  <si>
    <t>Goals</t>
  </si>
  <si>
    <t>Games Played</t>
  </si>
  <si>
    <t>GA / G</t>
  </si>
  <si>
    <t>OPP Big Chances</t>
  </si>
  <si>
    <t>ACTIVE GA / G</t>
  </si>
  <si>
    <t>ACTIVE GS / G</t>
  </si>
  <si>
    <t>Dif</t>
  </si>
  <si>
    <t>Form GS</t>
  </si>
  <si>
    <t>Form GS Sub</t>
  </si>
  <si>
    <t>Form GA Sub</t>
  </si>
  <si>
    <t>Form GA</t>
  </si>
  <si>
    <t>GW</t>
  </si>
  <si>
    <t>CRY</t>
  </si>
  <si>
    <t>@SOU</t>
  </si>
  <si>
    <t>@CRY</t>
  </si>
  <si>
    <t>3 Wk Avg</t>
  </si>
  <si>
    <t>6 Wk Avg</t>
  </si>
  <si>
    <t>9 Wk Avg</t>
  </si>
  <si>
    <t>Avg</t>
  </si>
  <si>
    <t>@LEI</t>
  </si>
  <si>
    <t>BUR</t>
  </si>
  <si>
    <t>LEI</t>
  </si>
  <si>
    <t>WHU</t>
  </si>
  <si>
    <t>OPP SOT BC</t>
  </si>
  <si>
    <t>OPP Other BC</t>
  </si>
  <si>
    <t>SOT BC</t>
  </si>
  <si>
    <t>Other BC</t>
  </si>
  <si>
    <t>GS</t>
  </si>
  <si>
    <t>GA</t>
  </si>
  <si>
    <t>@WAT</t>
  </si>
  <si>
    <t>WAT</t>
  </si>
  <si>
    <t>@MUN</t>
  </si>
  <si>
    <t>BOU</t>
  </si>
  <si>
    <t>@BOU</t>
  </si>
  <si>
    <t>@MCI</t>
  </si>
  <si>
    <t>@BUR</t>
  </si>
  <si>
    <t>xG</t>
  </si>
  <si>
    <t>Use xG?</t>
  </si>
  <si>
    <t>XGA</t>
  </si>
  <si>
    <t>@WHU</t>
  </si>
  <si>
    <t>@NEW</t>
  </si>
  <si>
    <t>12 Wk Avg</t>
  </si>
  <si>
    <t>xG Scored</t>
  </si>
  <si>
    <t>xG Allowed</t>
  </si>
  <si>
    <t>Understat</t>
  </si>
  <si>
    <t>Understat Avg.</t>
  </si>
  <si>
    <t>FFS</t>
  </si>
  <si>
    <t>FFS Avg.</t>
  </si>
  <si>
    <t>WOL</t>
  </si>
  <si>
    <t>@WOL</t>
  </si>
  <si>
    <t>Tottenham Hotspur</t>
  </si>
  <si>
    <t>Liverpool</t>
  </si>
  <si>
    <t>Wolverhampton Wanderers</t>
  </si>
  <si>
    <t>Manchester City</t>
  </si>
  <si>
    <t>Newcastle United</t>
  </si>
  <si>
    <t>West Ham United</t>
  </si>
  <si>
    <t>Brighton and Hove Albion</t>
  </si>
  <si>
    <t>Burnley</t>
  </si>
  <si>
    <t>Bournemouth</t>
  </si>
  <si>
    <t>Crystal Palace</t>
  </si>
  <si>
    <t>Leicester City</t>
  </si>
  <si>
    <t>Southampton</t>
  </si>
  <si>
    <t>Watford</t>
  </si>
  <si>
    <t>Arsenal</t>
  </si>
  <si>
    <t>Chelsea</t>
  </si>
  <si>
    <t>Manchester United</t>
  </si>
  <si>
    <t>Everton</t>
  </si>
  <si>
    <t>Pre GA</t>
  </si>
  <si>
    <t>Pre GS</t>
  </si>
  <si>
    <t>ACTIVE GD / G</t>
  </si>
  <si>
    <t>AVL</t>
  </si>
  <si>
    <t>SHU</t>
  </si>
  <si>
    <t>NOR</t>
  </si>
  <si>
    <t>@SHU</t>
  </si>
  <si>
    <t>@NOR</t>
  </si>
  <si>
    <t>@AVL</t>
  </si>
  <si>
    <t>Aston Villa</t>
  </si>
  <si>
    <t>Norwich City</t>
  </si>
  <si>
    <t>Sheffield United</t>
  </si>
  <si>
    <t>Y</t>
  </si>
  <si>
    <t>BRI</t>
  </si>
  <si>
    <t>@BRI</t>
  </si>
  <si>
    <t>FA Cup 4th</t>
  </si>
  <si>
    <t>EPL GW25</t>
  </si>
  <si>
    <t>EPL GW26</t>
  </si>
  <si>
    <t>FA Cup R</t>
  </si>
  <si>
    <t>EPL GW27</t>
  </si>
  <si>
    <t>EUROPE</t>
  </si>
  <si>
    <t>FA Cup 5th</t>
  </si>
  <si>
    <t>LC FINAL</t>
  </si>
  <si>
    <t>EPL GW28</t>
  </si>
  <si>
    <t>EPL GW29</t>
  </si>
  <si>
    <t>EPL GW30</t>
  </si>
  <si>
    <t>FA Cup QF</t>
  </si>
  <si>
    <t>EPL GW31</t>
  </si>
  <si>
    <t>INTERNATIONAL</t>
  </si>
  <si>
    <t>EPL GW32</t>
  </si>
  <si>
    <t>EPL GW33</t>
  </si>
  <si>
    <t>EPL GW34</t>
  </si>
  <si>
    <t>DGW</t>
  </si>
  <si>
    <t>FA Cup SF</t>
  </si>
  <si>
    <t>EPL GW35</t>
  </si>
  <si>
    <t>EPL GW36</t>
  </si>
  <si>
    <t>EPL GW37</t>
  </si>
  <si>
    <t>EPL GW38</t>
  </si>
  <si>
    <t>WBA</t>
  </si>
  <si>
    <t>LC SEMI</t>
  </si>
  <si>
    <t>@BRENT</t>
  </si>
  <si>
    <t>@MILL</t>
  </si>
  <si>
    <t>OX UN</t>
  </si>
  <si>
    <t>@HULL</t>
  </si>
  <si>
    <t>FUL</t>
  </si>
  <si>
    <t>@AT MAD</t>
  </si>
  <si>
    <t>@R MAD</t>
  </si>
  <si>
    <t>BAY MUN</t>
  </si>
  <si>
    <t>RB LEIP</t>
  </si>
  <si>
    <t>ESP</t>
  </si>
  <si>
    <t>@OLY</t>
  </si>
  <si>
    <t>@CL BRUG</t>
  </si>
  <si>
    <t>OLY</t>
  </si>
  <si>
    <t>CL BRUG</t>
  </si>
  <si>
    <t>@ESP</t>
  </si>
  <si>
    <t>AT MAD</t>
  </si>
  <si>
    <t>@RB LEIP</t>
  </si>
  <si>
    <t>@BAY MUN</t>
  </si>
  <si>
    <t>R MAD</t>
  </si>
  <si>
    <t>EPL GW24</t>
  </si>
  <si>
    <t>@SHW TN</t>
  </si>
  <si>
    <t>@TRN</t>
  </si>
  <si>
    <t>@SH WED</t>
  </si>
  <si>
    <t>@RDG/CARD</t>
  </si>
  <si>
    <t>LIV/SHW TWN</t>
  </si>
  <si>
    <t>@WBA</t>
  </si>
  <si>
    <t>COV/BIRM</t>
  </si>
  <si>
    <t>@NORTH/D CTY</t>
  </si>
  <si>
    <t>@SOU/TOT</t>
  </si>
  <si>
    <t>@PORT</t>
  </si>
  <si>
    <t>SHR TOWN</t>
  </si>
  <si>
    <t>@OXF 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</si>
</sst>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_);[Red]\(0.00\)"/>
    <numFmt numFmtId="166" formatCode="0.0_);[Red]\(0.0\)"/>
    <numFmt numFmtId="167" formatCode="0.0000"/>
    <numFmt numFmtId="168" formatCode="0.000"/>
    <numFmt numFmtId="169" formatCode="[$-409]ddd\,\ mmm\ d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18" fillId="0" borderId="0" xfId="0" applyFont="1"/>
    <xf numFmtId="0" fontId="19" fillId="34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/>
    </xf>
    <xf numFmtId="0" fontId="19" fillId="34" borderId="10" xfId="0" applyFont="1" applyFill="1" applyBorder="1" applyAlignment="1">
      <alignment horizontal="center" vertical="top" wrapText="1"/>
    </xf>
    <xf numFmtId="0" fontId="19" fillId="35" borderId="10" xfId="0" applyFont="1" applyFill="1" applyBorder="1" applyAlignment="1">
      <alignment horizontal="center" vertical="center"/>
    </xf>
    <xf numFmtId="2" fontId="18" fillId="0" borderId="0" xfId="0" applyNumberFormat="1" applyFont="1"/>
    <xf numFmtId="165" fontId="18" fillId="0" borderId="0" xfId="0" applyNumberFormat="1" applyFont="1"/>
    <xf numFmtId="0" fontId="19" fillId="33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/>
    </xf>
    <xf numFmtId="165" fontId="18" fillId="0" borderId="10" xfId="0" applyNumberFormat="1" applyFont="1" applyBorder="1" applyAlignment="1">
      <alignment horizontal="center" vertical="top"/>
    </xf>
    <xf numFmtId="0" fontId="19" fillId="38" borderId="10" xfId="0" applyFont="1" applyFill="1" applyBorder="1" applyAlignment="1">
      <alignment horizontal="center" vertical="top" wrapText="1"/>
    </xf>
    <xf numFmtId="0" fontId="19" fillId="39" borderId="10" xfId="0" applyFont="1" applyFill="1" applyBorder="1" applyAlignment="1">
      <alignment horizontal="center" vertical="top" wrapText="1"/>
    </xf>
    <xf numFmtId="167" fontId="18" fillId="0" borderId="0" xfId="0" applyNumberFormat="1" applyFont="1"/>
    <xf numFmtId="0" fontId="19" fillId="35" borderId="10" xfId="0" applyFont="1" applyFill="1" applyBorder="1" applyAlignment="1">
      <alignment horizontal="center" vertical="top"/>
    </xf>
    <xf numFmtId="0" fontId="19" fillId="37" borderId="10" xfId="0" applyFont="1" applyFill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/>
    </xf>
    <xf numFmtId="166" fontId="18" fillId="0" borderId="10" xfId="0" applyNumberFormat="1" applyFont="1" applyBorder="1" applyAlignment="1">
      <alignment horizontal="center"/>
    </xf>
    <xf numFmtId="10" fontId="18" fillId="0" borderId="10" xfId="0" applyNumberFormat="1" applyFont="1" applyBorder="1" applyAlignment="1">
      <alignment horizontal="center"/>
    </xf>
    <xf numFmtId="164" fontId="18" fillId="0" borderId="0" xfId="0" applyNumberFormat="1" applyFont="1"/>
    <xf numFmtId="164" fontId="18" fillId="0" borderId="10" xfId="0" applyNumberFormat="1" applyFont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1" fillId="0" borderId="0" xfId="0" applyFont="1"/>
    <xf numFmtId="0" fontId="21" fillId="0" borderId="10" xfId="0" quotePrefix="1" applyFont="1" applyBorder="1" applyAlignment="1">
      <alignment horizontal="center" vertical="center"/>
    </xf>
    <xf numFmtId="10" fontId="18" fillId="0" borderId="0" xfId="0" applyNumberFormat="1" applyFont="1"/>
    <xf numFmtId="1" fontId="18" fillId="0" borderId="10" xfId="0" applyNumberFormat="1" applyFont="1" applyBorder="1" applyAlignment="1">
      <alignment horizontal="center" vertical="top"/>
    </xf>
    <xf numFmtId="0" fontId="18" fillId="0" borderId="10" xfId="0" applyFont="1" applyBorder="1"/>
    <xf numFmtId="168" fontId="18" fillId="0" borderId="10" xfId="0" applyNumberFormat="1" applyFont="1" applyBorder="1"/>
    <xf numFmtId="164" fontId="19" fillId="34" borderId="10" xfId="0" applyNumberFormat="1" applyFont="1" applyFill="1" applyBorder="1" applyAlignment="1">
      <alignment horizontal="center" vertical="center"/>
    </xf>
    <xf numFmtId="164" fontId="19" fillId="35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top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top"/>
    </xf>
    <xf numFmtId="0" fontId="24" fillId="35" borderId="10" xfId="0" applyFont="1" applyFill="1" applyBorder="1" applyAlignment="1">
      <alignment horizontal="center" vertical="top"/>
    </xf>
    <xf numFmtId="0" fontId="25" fillId="0" borderId="0" xfId="0" applyFont="1" applyAlignment="1">
      <alignment horizontal="center"/>
    </xf>
    <xf numFmtId="0" fontId="24" fillId="33" borderId="10" xfId="0" applyFont="1" applyFill="1" applyBorder="1" applyAlignment="1">
      <alignment horizontal="center" vertical="center"/>
    </xf>
    <xf numFmtId="0" fontId="24" fillId="36" borderId="12" xfId="0" applyFont="1" applyFill="1" applyBorder="1" applyAlignment="1">
      <alignment horizontal="center"/>
    </xf>
    <xf numFmtId="0" fontId="24" fillId="36" borderId="0" xfId="0" applyFont="1" applyFill="1" applyAlignment="1">
      <alignment horizontal="center"/>
    </xf>
    <xf numFmtId="0" fontId="24" fillId="34" borderId="10" xfId="0" applyFont="1" applyFill="1" applyBorder="1" applyAlignment="1">
      <alignment horizontal="center" vertical="center"/>
    </xf>
    <xf numFmtId="2" fontId="25" fillId="0" borderId="10" xfId="0" applyNumberFormat="1" applyFont="1" applyBorder="1" applyAlignment="1">
      <alignment horizontal="center" vertical="top" wrapText="1"/>
    </xf>
    <xf numFmtId="0" fontId="25" fillId="0" borderId="10" xfId="0" applyFont="1" applyBorder="1" applyAlignment="1">
      <alignment horizontal="center"/>
    </xf>
    <xf numFmtId="2" fontId="25" fillId="0" borderId="10" xfId="0" applyNumberFormat="1" applyFont="1" applyBorder="1" applyAlignment="1">
      <alignment horizontal="center"/>
    </xf>
    <xf numFmtId="0" fontId="24" fillId="34" borderId="11" xfId="0" applyFont="1" applyFill="1" applyBorder="1" applyAlignment="1">
      <alignment horizontal="center" vertical="center"/>
    </xf>
    <xf numFmtId="0" fontId="24" fillId="35" borderId="11" xfId="0" applyFont="1" applyFill="1" applyBorder="1" applyAlignment="1">
      <alignment horizontal="center" vertical="center"/>
    </xf>
    <xf numFmtId="9" fontId="25" fillId="0" borderId="0" xfId="0" applyNumberFormat="1" applyFont="1" applyAlignment="1">
      <alignment horizontal="center"/>
    </xf>
    <xf numFmtId="2" fontId="25" fillId="0" borderId="10" xfId="0" applyNumberFormat="1" applyFont="1" applyBorder="1" applyAlignment="1">
      <alignment horizontal="center" vertical="center"/>
    </xf>
    <xf numFmtId="2" fontId="25" fillId="0" borderId="0" xfId="0" applyNumberFormat="1" applyFont="1" applyAlignment="1">
      <alignment horizontal="center"/>
    </xf>
    <xf numFmtId="0" fontId="25" fillId="0" borderId="10" xfId="0" quotePrefix="1" applyFont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0" fontId="27" fillId="0" borderId="10" xfId="0" quotePrefix="1" applyFont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0" fontId="28" fillId="41" borderId="10" xfId="0" applyFont="1" applyFill="1" applyBorder="1" applyAlignment="1">
      <alignment horizontal="center" vertical="center" wrapText="1"/>
    </xf>
    <xf numFmtId="0" fontId="28" fillId="42" borderId="10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2" fontId="30" fillId="0" borderId="10" xfId="0" applyNumberFormat="1" applyFont="1" applyBorder="1" applyAlignment="1">
      <alignment horizontal="center" vertical="center"/>
    </xf>
    <xf numFmtId="9" fontId="29" fillId="0" borderId="0" xfId="42" applyFont="1" applyAlignment="1">
      <alignment vertical="center"/>
    </xf>
    <xf numFmtId="0" fontId="31" fillId="34" borderId="10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10" xfId="0" quotePrefix="1" applyFont="1" applyBorder="1" applyAlignment="1">
      <alignment horizontal="center" vertical="center"/>
    </xf>
    <xf numFmtId="2" fontId="32" fillId="0" borderId="0" xfId="0" applyNumberFormat="1" applyFont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2" fontId="32" fillId="0" borderId="14" xfId="0" applyNumberFormat="1" applyFont="1" applyBorder="1" applyAlignment="1">
      <alignment horizontal="center" vertical="center"/>
    </xf>
    <xf numFmtId="2" fontId="32" fillId="0" borderId="10" xfId="0" applyNumberFormat="1" applyFont="1" applyBorder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2" fillId="0" borderId="10" xfId="0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/>
    </xf>
    <xf numFmtId="164" fontId="32" fillId="0" borderId="15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64" fontId="23" fillId="0" borderId="13" xfId="0" applyNumberFormat="1" applyFont="1" applyBorder="1" applyAlignment="1">
      <alignment horizontal="center" vertical="center"/>
    </xf>
    <xf numFmtId="2" fontId="18" fillId="0" borderId="0" xfId="0" quotePrefix="1" applyNumberFormat="1" applyFont="1" applyAlignment="1">
      <alignment horizontal="center" vertical="center"/>
    </xf>
    <xf numFmtId="2" fontId="32" fillId="0" borderId="10" xfId="0" quotePrefix="1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32" fillId="0" borderId="13" xfId="0" applyNumberFormat="1" applyFont="1" applyBorder="1" applyAlignment="1">
      <alignment horizontal="center" vertical="center"/>
    </xf>
    <xf numFmtId="0" fontId="32" fillId="0" borderId="10" xfId="0" quotePrefix="1" applyFont="1" applyFill="1" applyBorder="1" applyAlignment="1">
      <alignment horizontal="center" vertical="center"/>
    </xf>
    <xf numFmtId="2" fontId="18" fillId="0" borderId="10" xfId="0" applyNumberFormat="1" applyFont="1" applyFill="1" applyBorder="1" applyAlignment="1">
      <alignment horizontal="center" vertical="center"/>
    </xf>
    <xf numFmtId="2" fontId="32" fillId="0" borderId="10" xfId="0" quotePrefix="1" applyNumberFormat="1" applyFont="1" applyFill="1" applyBorder="1" applyAlignment="1">
      <alignment horizontal="center" vertical="center"/>
    </xf>
    <xf numFmtId="164" fontId="18" fillId="0" borderId="10" xfId="0" applyNumberFormat="1" applyFont="1" applyFill="1" applyBorder="1" applyAlignment="1">
      <alignment horizontal="center" vertical="center"/>
    </xf>
    <xf numFmtId="164" fontId="32" fillId="0" borderId="10" xfId="0" quotePrefix="1" applyNumberFormat="1" applyFont="1" applyFill="1" applyBorder="1" applyAlignment="1">
      <alignment horizontal="center" vertical="center"/>
    </xf>
    <xf numFmtId="2" fontId="32" fillId="0" borderId="0" xfId="0" applyNumberFormat="1" applyFont="1" applyFill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32" fillId="43" borderId="10" xfId="0" quotePrefix="1" applyFont="1" applyFill="1" applyBorder="1" applyAlignment="1">
      <alignment horizontal="center" vertical="center"/>
    </xf>
    <xf numFmtId="2" fontId="18" fillId="43" borderId="10" xfId="0" applyNumberFormat="1" applyFont="1" applyFill="1" applyBorder="1" applyAlignment="1">
      <alignment horizontal="center" vertical="center"/>
    </xf>
    <xf numFmtId="164" fontId="18" fillId="43" borderId="10" xfId="0" applyNumberFormat="1" applyFont="1" applyFill="1" applyBorder="1" applyAlignment="1">
      <alignment horizontal="center" vertical="center"/>
    </xf>
    <xf numFmtId="169" fontId="20" fillId="35" borderId="18" xfId="0" applyNumberFormat="1" applyFont="1" applyFill="1" applyBorder="1" applyAlignment="1">
      <alignment horizontal="center" vertical="center" wrapText="1"/>
    </xf>
    <xf numFmtId="0" fontId="21" fillId="0" borderId="23" xfId="0" quotePrefix="1" applyFont="1" applyBorder="1" applyAlignment="1">
      <alignment horizontal="center" vertical="center"/>
    </xf>
    <xf numFmtId="0" fontId="21" fillId="0" borderId="25" xfId="0" quotePrefix="1" applyFont="1" applyBorder="1" applyAlignment="1">
      <alignment horizontal="center" vertical="center"/>
    </xf>
    <xf numFmtId="0" fontId="21" fillId="0" borderId="26" xfId="0" quotePrefix="1" applyFont="1" applyBorder="1" applyAlignment="1">
      <alignment horizontal="center" vertical="center"/>
    </xf>
    <xf numFmtId="169" fontId="33" fillId="46" borderId="20" xfId="0" applyNumberFormat="1" applyFont="1" applyFill="1" applyBorder="1" applyAlignment="1">
      <alignment horizontal="center" vertical="center"/>
    </xf>
    <xf numFmtId="169" fontId="33" fillId="46" borderId="21" xfId="0" applyNumberFormat="1" applyFont="1" applyFill="1" applyBorder="1" applyAlignment="1">
      <alignment horizontal="center" vertical="center"/>
    </xf>
    <xf numFmtId="169" fontId="20" fillId="36" borderId="10" xfId="0" applyNumberFormat="1" applyFont="1" applyFill="1" applyBorder="1" applyAlignment="1">
      <alignment horizontal="center" vertical="center" wrapText="1"/>
    </xf>
    <xf numFmtId="169" fontId="20" fillId="34" borderId="10" xfId="0" applyNumberFormat="1" applyFont="1" applyFill="1" applyBorder="1" applyAlignment="1">
      <alignment horizontal="center" vertical="center" wrapText="1"/>
    </xf>
    <xf numFmtId="169" fontId="20" fillId="47" borderId="10" xfId="0" applyNumberFormat="1" applyFont="1" applyFill="1" applyBorder="1" applyAlignment="1">
      <alignment horizontal="center" vertical="center" wrapText="1"/>
    </xf>
    <xf numFmtId="169" fontId="20" fillId="35" borderId="10" xfId="0" applyNumberFormat="1" applyFont="1" applyFill="1" applyBorder="1" applyAlignment="1">
      <alignment horizontal="center" vertical="center" wrapText="1"/>
    </xf>
    <xf numFmtId="169" fontId="20" fillId="41" borderId="10" xfId="0" applyNumberFormat="1" applyFont="1" applyFill="1" applyBorder="1" applyAlignment="1">
      <alignment horizontal="center" vertical="center" wrapText="1"/>
    </xf>
    <xf numFmtId="169" fontId="20" fillId="34" borderId="23" xfId="0" applyNumberFormat="1" applyFont="1" applyFill="1" applyBorder="1" applyAlignment="1">
      <alignment horizontal="center" vertical="center" wrapText="1"/>
    </xf>
    <xf numFmtId="0" fontId="21" fillId="48" borderId="10" xfId="0" quotePrefix="1" applyFont="1" applyFill="1" applyBorder="1" applyAlignment="1">
      <alignment vertical="center"/>
    </xf>
    <xf numFmtId="0" fontId="21" fillId="48" borderId="25" xfId="0" quotePrefix="1" applyFont="1" applyFill="1" applyBorder="1" applyAlignment="1">
      <alignment vertical="center"/>
    </xf>
    <xf numFmtId="0" fontId="21" fillId="44" borderId="25" xfId="0" quotePrefix="1" applyFont="1" applyFill="1" applyBorder="1" applyAlignment="1">
      <alignment horizontal="center" vertical="center"/>
    </xf>
    <xf numFmtId="0" fontId="20" fillId="45" borderId="19" xfId="0" applyFont="1" applyFill="1" applyBorder="1" applyAlignment="1">
      <alignment horizontal="center" vertical="center"/>
    </xf>
    <xf numFmtId="0" fontId="20" fillId="34" borderId="22" xfId="0" applyFont="1" applyFill="1" applyBorder="1" applyAlignment="1">
      <alignment horizontal="center" vertical="center"/>
    </xf>
    <xf numFmtId="0" fontId="20" fillId="34" borderId="24" xfId="0" applyFont="1" applyFill="1" applyBorder="1" applyAlignment="1">
      <alignment horizontal="center" vertical="center"/>
    </xf>
    <xf numFmtId="0" fontId="21" fillId="0" borderId="10" xfId="0" quotePrefix="1" applyFont="1" applyFill="1" applyBorder="1" applyAlignment="1">
      <alignment horizontal="center" vertical="center"/>
    </xf>
    <xf numFmtId="169" fontId="33" fillId="46" borderId="20" xfId="0" applyNumberFormat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48" borderId="25" xfId="0" quotePrefix="1" applyFont="1" applyFill="1" applyBorder="1" applyAlignment="1">
      <alignment horizontal="center" vertical="center"/>
    </xf>
    <xf numFmtId="0" fontId="21" fillId="44" borderId="18" xfId="0" quotePrefix="1" applyFont="1" applyFill="1" applyBorder="1" applyAlignment="1">
      <alignment horizontal="center" vertical="center"/>
    </xf>
    <xf numFmtId="0" fontId="21" fillId="44" borderId="11" xfId="0" quotePrefix="1" applyFont="1" applyFill="1" applyBorder="1" applyAlignment="1">
      <alignment horizontal="center" vertical="center"/>
    </xf>
    <xf numFmtId="0" fontId="21" fillId="44" borderId="10" xfId="0" quotePrefix="1" applyFont="1" applyFill="1" applyBorder="1" applyAlignment="1">
      <alignment horizontal="center" vertical="center"/>
    </xf>
    <xf numFmtId="0" fontId="21" fillId="48" borderId="18" xfId="0" quotePrefix="1" applyFont="1" applyFill="1" applyBorder="1" applyAlignment="1">
      <alignment horizontal="center" vertical="center"/>
    </xf>
    <xf numFmtId="0" fontId="21" fillId="48" borderId="11" xfId="0" quotePrefix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0" borderId="25" xfId="0" quotePrefix="1" applyFont="1" applyFill="1" applyBorder="1" applyAlignment="1">
      <alignment horizontal="center" vertical="center"/>
    </xf>
    <xf numFmtId="0" fontId="21" fillId="44" borderId="14" xfId="0" quotePrefix="1" applyFont="1" applyFill="1" applyBorder="1" applyAlignment="1">
      <alignment horizontal="center" vertical="center"/>
    </xf>
    <xf numFmtId="0" fontId="21" fillId="48" borderId="14" xfId="0" quotePrefix="1" applyFont="1" applyFill="1" applyBorder="1" applyAlignment="1">
      <alignment horizontal="center" vertical="center"/>
    </xf>
    <xf numFmtId="0" fontId="21" fillId="49" borderId="25" xfId="0" quotePrefix="1" applyFont="1" applyFill="1" applyBorder="1" applyAlignment="1">
      <alignment horizontal="center" vertical="center"/>
    </xf>
    <xf numFmtId="0" fontId="21" fillId="0" borderId="14" xfId="0" quotePrefix="1" applyFont="1" applyFill="1" applyBorder="1" applyAlignment="1">
      <alignment horizontal="center" vertical="center"/>
    </xf>
    <xf numFmtId="0" fontId="21" fillId="0" borderId="11" xfId="0" quotePrefix="1" applyFont="1" applyFill="1" applyBorder="1" applyAlignment="1">
      <alignment horizontal="center" vertical="center"/>
    </xf>
    <xf numFmtId="0" fontId="21" fillId="0" borderId="18" xfId="0" quotePrefix="1" applyFont="1" applyFill="1" applyBorder="1" applyAlignment="1">
      <alignment horizontal="center" vertical="center"/>
    </xf>
    <xf numFmtId="0" fontId="21" fillId="35" borderId="10" xfId="0" quotePrefix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32" fillId="35" borderId="10" xfId="0" quotePrefix="1" applyFont="1" applyFill="1" applyBorder="1" applyAlignment="1">
      <alignment horizontal="center" vertical="center"/>
    </xf>
    <xf numFmtId="2" fontId="32" fillId="35" borderId="10" xfId="0" quotePrefix="1" applyNumberFormat="1" applyFont="1" applyFill="1" applyBorder="1" applyAlignment="1">
      <alignment horizontal="center" vertical="center"/>
    </xf>
    <xf numFmtId="164" fontId="32" fillId="35" borderId="10" xfId="0" quotePrefix="1" applyNumberFormat="1" applyFont="1" applyFill="1" applyBorder="1" applyAlignment="1">
      <alignment horizontal="center" vertical="center"/>
    </xf>
    <xf numFmtId="0" fontId="19" fillId="40" borderId="16" xfId="0" applyFont="1" applyFill="1" applyBorder="1" applyAlignment="1">
      <alignment horizontal="center"/>
    </xf>
    <xf numFmtId="0" fontId="19" fillId="40" borderId="17" xfId="0" applyFont="1" applyFill="1" applyBorder="1" applyAlignment="1">
      <alignment horizontal="center"/>
    </xf>
    <xf numFmtId="0" fontId="19" fillId="35" borderId="16" xfId="0" applyFont="1" applyFill="1" applyBorder="1" applyAlignment="1">
      <alignment horizontal="center"/>
    </xf>
    <xf numFmtId="0" fontId="19" fillId="35" borderId="17" xfId="0" applyFont="1" applyFill="1" applyBorder="1" applyAlignment="1">
      <alignment horizont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48" borderId="25" xfId="0" quotePrefix="1" applyFont="1" applyFill="1" applyBorder="1" applyAlignment="1">
      <alignment horizontal="center" vertical="center"/>
    </xf>
    <xf numFmtId="169" fontId="33" fillId="46" borderId="27" xfId="0" applyNumberFormat="1" applyFont="1" applyFill="1" applyBorder="1" applyAlignment="1">
      <alignment horizontal="center" vertical="center"/>
    </xf>
    <xf numFmtId="169" fontId="33" fillId="46" borderId="28" xfId="0" applyNumberFormat="1" applyFont="1" applyFill="1" applyBorder="1" applyAlignment="1">
      <alignment horizontal="center" vertical="center"/>
    </xf>
    <xf numFmtId="169" fontId="20" fillId="34" borderId="16" xfId="0" applyNumberFormat="1" applyFont="1" applyFill="1" applyBorder="1" applyAlignment="1">
      <alignment horizontal="center" vertical="center" wrapText="1"/>
    </xf>
    <xf numFmtId="169" fontId="20" fillId="34" borderId="17" xfId="0" applyNumberFormat="1" applyFont="1" applyFill="1" applyBorder="1" applyAlignment="1">
      <alignment horizontal="center" vertical="center" wrapText="1"/>
    </xf>
    <xf numFmtId="169" fontId="33" fillId="46" borderId="20" xfId="0" applyNumberFormat="1" applyFont="1" applyFill="1" applyBorder="1" applyAlignment="1">
      <alignment horizontal="center" vertical="center"/>
    </xf>
    <xf numFmtId="169" fontId="20" fillId="42" borderId="10" xfId="0" applyNumberFormat="1" applyFont="1" applyFill="1" applyBorder="1" applyAlignment="1">
      <alignment horizontal="center" vertical="center" wrapText="1"/>
    </xf>
    <xf numFmtId="0" fontId="21" fillId="45" borderId="10" xfId="0" quotePrefix="1" applyFont="1" applyFill="1" applyBorder="1" applyAlignment="1">
      <alignment horizontal="center" vertical="center"/>
    </xf>
    <xf numFmtId="0" fontId="21" fillId="45" borderId="25" xfId="0" quotePrefix="1" applyFont="1" applyFill="1" applyBorder="1" applyAlignment="1">
      <alignment horizontal="center" vertical="center"/>
    </xf>
    <xf numFmtId="0" fontId="21" fillId="48" borderId="18" xfId="0" quotePrefix="1" applyFont="1" applyFill="1" applyBorder="1" applyAlignment="1">
      <alignment horizontal="center" vertical="center"/>
    </xf>
    <xf numFmtId="0" fontId="21" fillId="48" borderId="11" xfId="0" quotePrefix="1" applyFont="1" applyFill="1" applyBorder="1" applyAlignment="1">
      <alignment horizontal="center" vertical="center"/>
    </xf>
    <xf numFmtId="0" fontId="21" fillId="49" borderId="18" xfId="0" quotePrefix="1" applyFont="1" applyFill="1" applyBorder="1" applyAlignment="1">
      <alignment horizontal="center" vertical="center"/>
    </xf>
    <xf numFmtId="0" fontId="21" fillId="49" borderId="14" xfId="0" quotePrefix="1" applyFont="1" applyFill="1" applyBorder="1" applyAlignment="1">
      <alignment horizontal="center" vertical="center"/>
    </xf>
    <xf numFmtId="0" fontId="21" fillId="49" borderId="11" xfId="0" quotePrefix="1" applyFont="1" applyFill="1" applyBorder="1" applyAlignment="1">
      <alignment horizontal="center" vertical="center"/>
    </xf>
    <xf numFmtId="0" fontId="21" fillId="44" borderId="10" xfId="0" quotePrefix="1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4"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00CC66"/>
      <color rgb="FF33CC33"/>
      <color rgb="FFCCFFCC"/>
      <color rgb="FF66FF66"/>
      <color rgb="FF66FF99"/>
      <color rgb="FFFFFF99"/>
      <color rgb="FF339933"/>
      <color rgb="FF99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LJava/2019su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sum"/>
    </sheetNames>
    <sheetDataSet>
      <sheetData sheetId="0">
        <row r="1">
          <cell r="A1" t="str">
            <v>Team</v>
          </cell>
          <cell r="B1" t="str">
            <v>OPP Passes - Final Third - Successful</v>
          </cell>
          <cell r="C1" t="str">
            <v>OPP Touches - Penalty Area</v>
          </cell>
          <cell r="D1" t="str">
            <v>OPP Goal Attempts</v>
          </cell>
          <cell r="E1" t="str">
            <v>OPP Shots - Inside Box</v>
          </cell>
          <cell r="F1" t="str">
            <v>OPP Big Chances Total</v>
          </cell>
          <cell r="G1" t="str">
            <v>OPP Shots On Target</v>
          </cell>
          <cell r="H1" t="str">
            <v>OPP xG Expected Goals</v>
          </cell>
          <cell r="I1" t="str">
            <v>OPP Goals</v>
          </cell>
          <cell r="J1" t="str">
            <v xml:space="preserve"> Passes - Final Third - Successful</v>
          </cell>
          <cell r="K1" t="str">
            <v xml:space="preserve"> Touches - Penalty Area</v>
          </cell>
          <cell r="L1" t="str">
            <v xml:space="preserve"> Goal Attempts</v>
          </cell>
          <cell r="M1" t="str">
            <v xml:space="preserve"> Shots - Inside Box</v>
          </cell>
          <cell r="N1" t="str">
            <v xml:space="preserve"> Big Chances Total</v>
          </cell>
          <cell r="O1" t="str">
            <v xml:space="preserve"> Shots On Target</v>
          </cell>
          <cell r="P1" t="str">
            <v xml:space="preserve"> xG Expected Goals</v>
          </cell>
          <cell r="Q1" t="str">
            <v xml:space="preserve"> Goals</v>
          </cell>
          <cell r="R1" t="str">
            <v xml:space="preserve"> Games Played</v>
          </cell>
          <cell r="S1" t="str">
            <v>UxG</v>
          </cell>
          <cell r="T1" t="str">
            <v>UxGA</v>
          </cell>
        </row>
        <row r="2">
          <cell r="A2" t="str">
            <v>Tottenham Hotspur</v>
          </cell>
          <cell r="B2">
            <v>1998</v>
          </cell>
          <cell r="C2">
            <v>650</v>
          </cell>
          <cell r="D2">
            <v>347</v>
          </cell>
          <cell r="E2">
            <v>224</v>
          </cell>
          <cell r="F2">
            <v>38</v>
          </cell>
          <cell r="G2">
            <v>122</v>
          </cell>
          <cell r="H2">
            <v>35.07</v>
          </cell>
          <cell r="I2">
            <v>32</v>
          </cell>
          <cell r="J2">
            <v>2098</v>
          </cell>
          <cell r="K2">
            <v>518</v>
          </cell>
          <cell r="L2">
            <v>298</v>
          </cell>
          <cell r="M2">
            <v>179</v>
          </cell>
          <cell r="N2">
            <v>45</v>
          </cell>
          <cell r="O2">
            <v>108</v>
          </cell>
          <cell r="P2">
            <v>32.42</v>
          </cell>
          <cell r="Q2">
            <v>40</v>
          </cell>
          <cell r="R2">
            <v>25</v>
          </cell>
          <cell r="S2">
            <v>32.760593</v>
          </cell>
          <cell r="T2">
            <v>34.634799999999998</v>
          </cell>
        </row>
        <row r="3">
          <cell r="A3" t="str">
            <v>Liverpool</v>
          </cell>
          <cell r="B3">
            <v>1228</v>
          </cell>
          <cell r="C3">
            <v>426</v>
          </cell>
          <cell r="D3">
            <v>241</v>
          </cell>
          <cell r="E3">
            <v>148</v>
          </cell>
          <cell r="F3">
            <v>37</v>
          </cell>
          <cell r="G3">
            <v>70</v>
          </cell>
          <cell r="H3">
            <v>23</v>
          </cell>
          <cell r="I3">
            <v>15</v>
          </cell>
          <cell r="J3">
            <v>2634</v>
          </cell>
          <cell r="K3">
            <v>782</v>
          </cell>
          <cell r="L3">
            <v>389</v>
          </cell>
          <cell r="M3">
            <v>281</v>
          </cell>
          <cell r="N3">
            <v>82</v>
          </cell>
          <cell r="O3">
            <v>154</v>
          </cell>
          <cell r="P3">
            <v>49.44</v>
          </cell>
          <cell r="Q3">
            <v>60</v>
          </cell>
          <cell r="R3">
            <v>25</v>
          </cell>
          <cell r="S3">
            <v>54.236809999999998</v>
          </cell>
          <cell r="T3">
            <v>23.640098999999999</v>
          </cell>
        </row>
        <row r="4">
          <cell r="A4" t="str">
            <v>Wolverhampton Wanderers</v>
          </cell>
          <cell r="B4">
            <v>1938</v>
          </cell>
          <cell r="C4">
            <v>507</v>
          </cell>
          <cell r="D4">
            <v>294</v>
          </cell>
          <cell r="E4">
            <v>186</v>
          </cell>
          <cell r="F4">
            <v>40</v>
          </cell>
          <cell r="G4">
            <v>97</v>
          </cell>
          <cell r="H4">
            <v>28.189999</v>
          </cell>
          <cell r="I4">
            <v>32</v>
          </cell>
          <cell r="J4">
            <v>1630</v>
          </cell>
          <cell r="K4">
            <v>575</v>
          </cell>
          <cell r="L4">
            <v>312</v>
          </cell>
          <cell r="M4">
            <v>202</v>
          </cell>
          <cell r="N4">
            <v>58</v>
          </cell>
          <cell r="O4">
            <v>101</v>
          </cell>
          <cell r="P4">
            <v>36.609997</v>
          </cell>
          <cell r="Q4">
            <v>35</v>
          </cell>
          <cell r="R4">
            <v>25</v>
          </cell>
          <cell r="S4">
            <v>36.350876</v>
          </cell>
          <cell r="T4">
            <v>27.915486999999999</v>
          </cell>
        </row>
        <row r="5">
          <cell r="A5" t="str">
            <v>Sheffield United</v>
          </cell>
          <cell r="B5">
            <v>2237</v>
          </cell>
          <cell r="C5">
            <v>553</v>
          </cell>
          <cell r="D5">
            <v>287</v>
          </cell>
          <cell r="E5">
            <v>169</v>
          </cell>
          <cell r="F5">
            <v>48</v>
          </cell>
          <cell r="G5">
            <v>87</v>
          </cell>
          <cell r="H5">
            <v>32.260002</v>
          </cell>
          <cell r="I5">
            <v>23</v>
          </cell>
          <cell r="J5">
            <v>1844</v>
          </cell>
          <cell r="K5">
            <v>484</v>
          </cell>
          <cell r="L5">
            <v>247</v>
          </cell>
          <cell r="M5">
            <v>177</v>
          </cell>
          <cell r="N5">
            <v>53</v>
          </cell>
          <cell r="O5">
            <v>77</v>
          </cell>
          <cell r="P5">
            <v>29.880001</v>
          </cell>
          <cell r="Q5">
            <v>26</v>
          </cell>
          <cell r="R5">
            <v>25</v>
          </cell>
          <cell r="S5">
            <v>31.629984</v>
          </cell>
          <cell r="T5">
            <v>32.361213999999997</v>
          </cell>
        </row>
        <row r="6">
          <cell r="A6" t="str">
            <v>Aston Villa</v>
          </cell>
          <cell r="B6">
            <v>2520</v>
          </cell>
          <cell r="C6">
            <v>850</v>
          </cell>
          <cell r="D6">
            <v>441</v>
          </cell>
          <cell r="E6">
            <v>298</v>
          </cell>
          <cell r="F6">
            <v>73</v>
          </cell>
          <cell r="G6">
            <v>128</v>
          </cell>
          <cell r="H6">
            <v>50.87</v>
          </cell>
          <cell r="I6">
            <v>47</v>
          </cell>
          <cell r="J6">
            <v>1679</v>
          </cell>
          <cell r="K6">
            <v>514</v>
          </cell>
          <cell r="L6">
            <v>317</v>
          </cell>
          <cell r="M6">
            <v>199</v>
          </cell>
          <cell r="N6">
            <v>44</v>
          </cell>
          <cell r="O6">
            <v>109</v>
          </cell>
          <cell r="P6">
            <v>31.46</v>
          </cell>
          <cell r="Q6">
            <v>32</v>
          </cell>
          <cell r="R6">
            <v>25</v>
          </cell>
          <cell r="S6">
            <v>31.287672000000001</v>
          </cell>
          <cell r="T6">
            <v>51.729004000000003</v>
          </cell>
        </row>
        <row r="7">
          <cell r="A7" t="str">
            <v>Manchester City</v>
          </cell>
          <cell r="B7">
            <v>1069</v>
          </cell>
          <cell r="C7">
            <v>359</v>
          </cell>
          <cell r="D7">
            <v>186</v>
          </cell>
          <cell r="E7">
            <v>134</v>
          </cell>
          <cell r="F7">
            <v>42</v>
          </cell>
          <cell r="G7">
            <v>79</v>
          </cell>
          <cell r="H7">
            <v>25.500004000000001</v>
          </cell>
          <cell r="I7">
            <v>29</v>
          </cell>
          <cell r="J7">
            <v>3973</v>
          </cell>
          <cell r="K7">
            <v>1110</v>
          </cell>
          <cell r="L7">
            <v>496</v>
          </cell>
          <cell r="M7">
            <v>340</v>
          </cell>
          <cell r="N7">
            <v>95</v>
          </cell>
          <cell r="O7">
            <v>170</v>
          </cell>
          <cell r="P7">
            <v>62.339995999999999</v>
          </cell>
          <cell r="Q7">
            <v>65</v>
          </cell>
          <cell r="R7">
            <v>25</v>
          </cell>
          <cell r="S7">
            <v>67.528570000000002</v>
          </cell>
          <cell r="T7">
            <v>25.293603999999998</v>
          </cell>
        </row>
        <row r="8">
          <cell r="A8" t="str">
            <v>Newcastle United</v>
          </cell>
          <cell r="B8">
            <v>3105</v>
          </cell>
          <cell r="C8">
            <v>721</v>
          </cell>
          <cell r="D8">
            <v>397</v>
          </cell>
          <cell r="E8">
            <v>255</v>
          </cell>
          <cell r="F8">
            <v>65</v>
          </cell>
          <cell r="G8">
            <v>137</v>
          </cell>
          <cell r="H8">
            <v>46.110004000000004</v>
          </cell>
          <cell r="I8">
            <v>36</v>
          </cell>
          <cell r="J8">
            <v>1032</v>
          </cell>
          <cell r="K8">
            <v>359</v>
          </cell>
          <cell r="L8">
            <v>247</v>
          </cell>
          <cell r="M8">
            <v>141</v>
          </cell>
          <cell r="N8">
            <v>32</v>
          </cell>
          <cell r="O8">
            <v>82</v>
          </cell>
          <cell r="P8">
            <v>21</v>
          </cell>
          <cell r="Q8">
            <v>24</v>
          </cell>
          <cell r="R8">
            <v>25</v>
          </cell>
          <cell r="S8">
            <v>20.370455</v>
          </cell>
          <cell r="T8">
            <v>45.916139999999999</v>
          </cell>
        </row>
        <row r="9">
          <cell r="A9" t="str">
            <v>Brighton and Hove Albion</v>
          </cell>
          <cell r="B9">
            <v>1645</v>
          </cell>
          <cell r="C9">
            <v>593</v>
          </cell>
          <cell r="D9">
            <v>317</v>
          </cell>
          <cell r="E9">
            <v>216</v>
          </cell>
          <cell r="F9">
            <v>56</v>
          </cell>
          <cell r="G9">
            <v>121</v>
          </cell>
          <cell r="H9">
            <v>35.399997999999997</v>
          </cell>
          <cell r="I9">
            <v>37</v>
          </cell>
          <cell r="J9">
            <v>1994</v>
          </cell>
          <cell r="K9">
            <v>560</v>
          </cell>
          <cell r="L9">
            <v>327</v>
          </cell>
          <cell r="M9">
            <v>201</v>
          </cell>
          <cell r="N9">
            <v>48</v>
          </cell>
          <cell r="O9">
            <v>106</v>
          </cell>
          <cell r="P9">
            <v>32.980003000000004</v>
          </cell>
          <cell r="Q9">
            <v>30</v>
          </cell>
          <cell r="R9">
            <v>25</v>
          </cell>
          <cell r="S9">
            <v>34.929454999999997</v>
          </cell>
          <cell r="T9">
            <v>38.671078000000001</v>
          </cell>
        </row>
        <row r="10">
          <cell r="A10" t="str">
            <v>West Ham United</v>
          </cell>
          <cell r="B10">
            <v>1912</v>
          </cell>
          <cell r="C10">
            <v>630</v>
          </cell>
          <cell r="D10">
            <v>327</v>
          </cell>
          <cell r="E10">
            <v>232</v>
          </cell>
          <cell r="F10">
            <v>82</v>
          </cell>
          <cell r="G10">
            <v>132</v>
          </cell>
          <cell r="H10">
            <v>46.92</v>
          </cell>
          <cell r="I10">
            <v>43</v>
          </cell>
          <cell r="J10">
            <v>1809</v>
          </cell>
          <cell r="K10">
            <v>513</v>
          </cell>
          <cell r="L10">
            <v>263</v>
          </cell>
          <cell r="M10">
            <v>187</v>
          </cell>
          <cell r="N10">
            <v>38</v>
          </cell>
          <cell r="O10">
            <v>109</v>
          </cell>
          <cell r="P10">
            <v>30.36</v>
          </cell>
          <cell r="Q10">
            <v>30</v>
          </cell>
          <cell r="R10">
            <v>25</v>
          </cell>
          <cell r="S10">
            <v>29.468419999999998</v>
          </cell>
          <cell r="T10">
            <v>49.675510000000003</v>
          </cell>
        </row>
        <row r="11">
          <cell r="A11" t="str">
            <v>Burnley</v>
          </cell>
          <cell r="B11">
            <v>2307</v>
          </cell>
          <cell r="C11">
            <v>603</v>
          </cell>
          <cell r="D11">
            <v>348</v>
          </cell>
          <cell r="E11">
            <v>200</v>
          </cell>
          <cell r="F11">
            <v>46</v>
          </cell>
          <cell r="G11">
            <v>114</v>
          </cell>
          <cell r="H11">
            <v>34.57</v>
          </cell>
          <cell r="I11">
            <v>38</v>
          </cell>
          <cell r="J11">
            <v>1036</v>
          </cell>
          <cell r="K11">
            <v>399</v>
          </cell>
          <cell r="L11">
            <v>248</v>
          </cell>
          <cell r="M11">
            <v>170</v>
          </cell>
          <cell r="N11">
            <v>52</v>
          </cell>
          <cell r="O11">
            <v>76</v>
          </cell>
          <cell r="P11">
            <v>31.180002000000002</v>
          </cell>
          <cell r="Q11">
            <v>28</v>
          </cell>
          <cell r="R11">
            <v>25</v>
          </cell>
          <cell r="S11">
            <v>31.823817999999999</v>
          </cell>
          <cell r="T11">
            <v>35.714756000000001</v>
          </cell>
        </row>
        <row r="12">
          <cell r="A12" t="str">
            <v>Norwich City</v>
          </cell>
          <cell r="B12">
            <v>2457</v>
          </cell>
          <cell r="C12">
            <v>754</v>
          </cell>
          <cell r="D12">
            <v>383</v>
          </cell>
          <cell r="E12">
            <v>250</v>
          </cell>
          <cell r="F12">
            <v>60</v>
          </cell>
          <cell r="G12">
            <v>134</v>
          </cell>
          <cell r="H12">
            <v>43.13</v>
          </cell>
          <cell r="I12">
            <v>47</v>
          </cell>
          <cell r="J12">
            <v>1861</v>
          </cell>
          <cell r="K12">
            <v>544</v>
          </cell>
          <cell r="L12">
            <v>301</v>
          </cell>
          <cell r="M12">
            <v>189</v>
          </cell>
          <cell r="N12">
            <v>34</v>
          </cell>
          <cell r="O12">
            <v>97</v>
          </cell>
          <cell r="P12">
            <v>28.550001000000002</v>
          </cell>
          <cell r="Q12">
            <v>24</v>
          </cell>
          <cell r="R12">
            <v>25</v>
          </cell>
          <cell r="S12">
            <v>28.228535000000001</v>
          </cell>
          <cell r="T12">
            <v>45.638959999999997</v>
          </cell>
        </row>
        <row r="13">
          <cell r="A13" t="str">
            <v>Bournemouth</v>
          </cell>
          <cell r="B13">
            <v>2143</v>
          </cell>
          <cell r="C13">
            <v>666</v>
          </cell>
          <cell r="D13">
            <v>382</v>
          </cell>
          <cell r="E13">
            <v>226</v>
          </cell>
          <cell r="F13">
            <v>54</v>
          </cell>
          <cell r="G13">
            <v>122</v>
          </cell>
          <cell r="H13">
            <v>40.58</v>
          </cell>
          <cell r="I13">
            <v>38</v>
          </cell>
          <cell r="J13">
            <v>1412</v>
          </cell>
          <cell r="K13">
            <v>462</v>
          </cell>
          <cell r="L13">
            <v>260</v>
          </cell>
          <cell r="M13">
            <v>161</v>
          </cell>
          <cell r="N13">
            <v>39</v>
          </cell>
          <cell r="O13">
            <v>83</v>
          </cell>
          <cell r="P13">
            <v>27.419998</v>
          </cell>
          <cell r="Q13">
            <v>25</v>
          </cell>
          <cell r="R13">
            <v>25</v>
          </cell>
          <cell r="S13">
            <v>28.533037</v>
          </cell>
          <cell r="T13">
            <v>40.687519999999999</v>
          </cell>
        </row>
        <row r="14">
          <cell r="A14" t="str">
            <v>Crystal Palace</v>
          </cell>
          <cell r="B14">
            <v>2272</v>
          </cell>
          <cell r="C14">
            <v>635</v>
          </cell>
          <cell r="D14">
            <v>340</v>
          </cell>
          <cell r="E14">
            <v>218</v>
          </cell>
          <cell r="F14">
            <v>53</v>
          </cell>
          <cell r="G14">
            <v>108</v>
          </cell>
          <cell r="H14">
            <v>38.770004</v>
          </cell>
          <cell r="I14">
            <v>29</v>
          </cell>
          <cell r="J14">
            <v>1417</v>
          </cell>
          <cell r="K14">
            <v>549</v>
          </cell>
          <cell r="L14">
            <v>237</v>
          </cell>
          <cell r="M14">
            <v>156</v>
          </cell>
          <cell r="N14">
            <v>26</v>
          </cell>
          <cell r="O14">
            <v>75</v>
          </cell>
          <cell r="P14">
            <v>23.150003000000002</v>
          </cell>
          <cell r="Q14">
            <v>22</v>
          </cell>
          <cell r="R14">
            <v>25</v>
          </cell>
          <cell r="S14">
            <v>22.235742999999999</v>
          </cell>
          <cell r="T14">
            <v>38.103687000000001</v>
          </cell>
        </row>
        <row r="15">
          <cell r="A15" t="str">
            <v>Southampton</v>
          </cell>
          <cell r="B15">
            <v>1806</v>
          </cell>
          <cell r="C15">
            <v>639</v>
          </cell>
          <cell r="D15">
            <v>313</v>
          </cell>
          <cell r="E15">
            <v>212</v>
          </cell>
          <cell r="F15">
            <v>58</v>
          </cell>
          <cell r="G15">
            <v>119</v>
          </cell>
          <cell r="H15">
            <v>35.47</v>
          </cell>
          <cell r="I15">
            <v>46</v>
          </cell>
          <cell r="J15">
            <v>1355</v>
          </cell>
          <cell r="K15">
            <v>542</v>
          </cell>
          <cell r="L15">
            <v>317</v>
          </cell>
          <cell r="M15">
            <v>192</v>
          </cell>
          <cell r="N15">
            <v>48</v>
          </cell>
          <cell r="O15">
            <v>111</v>
          </cell>
          <cell r="P15">
            <v>37.08</v>
          </cell>
          <cell r="Q15">
            <v>31</v>
          </cell>
          <cell r="R15">
            <v>25</v>
          </cell>
          <cell r="S15">
            <v>36.233580000000003</v>
          </cell>
          <cell r="T15">
            <v>37.909930000000003</v>
          </cell>
        </row>
        <row r="16">
          <cell r="A16" t="str">
            <v>Leicester City</v>
          </cell>
          <cell r="B16">
            <v>1598</v>
          </cell>
          <cell r="C16">
            <v>494</v>
          </cell>
          <cell r="D16">
            <v>259</v>
          </cell>
          <cell r="E16">
            <v>171</v>
          </cell>
          <cell r="F16">
            <v>43</v>
          </cell>
          <cell r="G16">
            <v>91</v>
          </cell>
          <cell r="H16">
            <v>30.679998000000001</v>
          </cell>
          <cell r="I16">
            <v>26</v>
          </cell>
          <cell r="J16">
            <v>2243</v>
          </cell>
          <cell r="K16">
            <v>680</v>
          </cell>
          <cell r="L16">
            <v>352</v>
          </cell>
          <cell r="M16">
            <v>223</v>
          </cell>
          <cell r="N16">
            <v>68</v>
          </cell>
          <cell r="O16">
            <v>136</v>
          </cell>
          <cell r="P16">
            <v>44.100002000000003</v>
          </cell>
          <cell r="Q16">
            <v>54</v>
          </cell>
          <cell r="R16">
            <v>25</v>
          </cell>
          <cell r="S16">
            <v>41.862029999999997</v>
          </cell>
          <cell r="T16">
            <v>32.065483</v>
          </cell>
        </row>
        <row r="17">
          <cell r="A17" t="str">
            <v>Watford</v>
          </cell>
          <cell r="B17">
            <v>2042</v>
          </cell>
          <cell r="C17">
            <v>579</v>
          </cell>
          <cell r="D17">
            <v>323</v>
          </cell>
          <cell r="E17">
            <v>210</v>
          </cell>
          <cell r="F17">
            <v>55</v>
          </cell>
          <cell r="G17">
            <v>116</v>
          </cell>
          <cell r="H17">
            <v>40.239998</v>
          </cell>
          <cell r="I17">
            <v>39</v>
          </cell>
          <cell r="J17">
            <v>1538</v>
          </cell>
          <cell r="K17">
            <v>572</v>
          </cell>
          <cell r="L17">
            <v>294</v>
          </cell>
          <cell r="M17">
            <v>189</v>
          </cell>
          <cell r="N17">
            <v>45</v>
          </cell>
          <cell r="O17">
            <v>80</v>
          </cell>
          <cell r="P17">
            <v>32.82</v>
          </cell>
          <cell r="Q17">
            <v>23</v>
          </cell>
          <cell r="R17">
            <v>25</v>
          </cell>
          <cell r="S17">
            <v>33.264313000000001</v>
          </cell>
          <cell r="T17">
            <v>39.931576</v>
          </cell>
        </row>
        <row r="18">
          <cell r="A18" t="str">
            <v>Arsenal</v>
          </cell>
          <cell r="B18">
            <v>1996</v>
          </cell>
          <cell r="C18">
            <v>663</v>
          </cell>
          <cell r="D18">
            <v>374</v>
          </cell>
          <cell r="E18">
            <v>228</v>
          </cell>
          <cell r="F18">
            <v>46</v>
          </cell>
          <cell r="G18">
            <v>126</v>
          </cell>
          <cell r="H18">
            <v>35.000003999999997</v>
          </cell>
          <cell r="I18">
            <v>34</v>
          </cell>
          <cell r="J18">
            <v>2034</v>
          </cell>
          <cell r="K18">
            <v>606</v>
          </cell>
          <cell r="L18">
            <v>279</v>
          </cell>
          <cell r="M18">
            <v>191</v>
          </cell>
          <cell r="N18">
            <v>41</v>
          </cell>
          <cell r="O18">
            <v>95</v>
          </cell>
          <cell r="P18">
            <v>31.109998999999998</v>
          </cell>
          <cell r="Q18">
            <v>32</v>
          </cell>
          <cell r="R18">
            <v>25</v>
          </cell>
          <cell r="S18">
            <v>32.426296000000001</v>
          </cell>
          <cell r="T18">
            <v>36.610588</v>
          </cell>
        </row>
        <row r="19">
          <cell r="A19" t="str">
            <v>Chelsea</v>
          </cell>
          <cell r="B19">
            <v>1296</v>
          </cell>
          <cell r="C19">
            <v>423</v>
          </cell>
          <cell r="D19">
            <v>221</v>
          </cell>
          <cell r="E19">
            <v>148</v>
          </cell>
          <cell r="F19">
            <v>43</v>
          </cell>
          <cell r="G19">
            <v>74</v>
          </cell>
          <cell r="H19">
            <v>25.6</v>
          </cell>
          <cell r="I19">
            <v>34</v>
          </cell>
          <cell r="J19">
            <v>2733</v>
          </cell>
          <cell r="K19">
            <v>721</v>
          </cell>
          <cell r="L19">
            <v>407</v>
          </cell>
          <cell r="M19">
            <v>270</v>
          </cell>
          <cell r="N19">
            <v>69</v>
          </cell>
          <cell r="O19">
            <v>141</v>
          </cell>
          <cell r="P19">
            <v>45.4</v>
          </cell>
          <cell r="Q19">
            <v>43</v>
          </cell>
          <cell r="R19">
            <v>25</v>
          </cell>
          <cell r="S19">
            <v>49.004562</v>
          </cell>
          <cell r="T19">
            <v>27.725809999999999</v>
          </cell>
        </row>
        <row r="20">
          <cell r="A20" t="str">
            <v>Manchester United</v>
          </cell>
          <cell r="B20">
            <v>1674</v>
          </cell>
          <cell r="C20">
            <v>519</v>
          </cell>
          <cell r="D20">
            <v>256</v>
          </cell>
          <cell r="E20">
            <v>158</v>
          </cell>
          <cell r="F20">
            <v>39</v>
          </cell>
          <cell r="G20">
            <v>92</v>
          </cell>
          <cell r="H20">
            <v>26.150003000000002</v>
          </cell>
          <cell r="I20">
            <v>29</v>
          </cell>
          <cell r="J20">
            <v>2695</v>
          </cell>
          <cell r="K20">
            <v>620</v>
          </cell>
          <cell r="L20">
            <v>373</v>
          </cell>
          <cell r="M20">
            <v>193</v>
          </cell>
          <cell r="N20">
            <v>54</v>
          </cell>
          <cell r="O20">
            <v>142</v>
          </cell>
          <cell r="P20">
            <v>41.41</v>
          </cell>
          <cell r="Q20">
            <v>36</v>
          </cell>
          <cell r="R20">
            <v>25</v>
          </cell>
          <cell r="S20">
            <v>42.55885</v>
          </cell>
          <cell r="T20">
            <v>25.865635000000001</v>
          </cell>
        </row>
        <row r="21">
          <cell r="A21" t="str">
            <v>Everton</v>
          </cell>
          <cell r="B21">
            <v>1424</v>
          </cell>
          <cell r="C21">
            <v>489</v>
          </cell>
          <cell r="D21">
            <v>265</v>
          </cell>
          <cell r="E21">
            <v>185</v>
          </cell>
          <cell r="F21">
            <v>48</v>
          </cell>
          <cell r="G21">
            <v>97</v>
          </cell>
          <cell r="H21">
            <v>31.470001</v>
          </cell>
          <cell r="I21">
            <v>37</v>
          </cell>
          <cell r="J21">
            <v>1650</v>
          </cell>
          <cell r="K21">
            <v>643</v>
          </cell>
          <cell r="L21">
            <v>337</v>
          </cell>
          <cell r="M21">
            <v>227</v>
          </cell>
          <cell r="N21">
            <v>55</v>
          </cell>
          <cell r="O21">
            <v>114</v>
          </cell>
          <cell r="P21">
            <v>36.270004</v>
          </cell>
          <cell r="Q21">
            <v>31</v>
          </cell>
          <cell r="R21">
            <v>25</v>
          </cell>
          <cell r="S21">
            <v>37.153446000000002</v>
          </cell>
          <cell r="T21">
            <v>31.79618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I27"/>
  <sheetViews>
    <sheetView workbookViewId="0">
      <pane xSplit="4" topLeftCell="E1" activePane="topRight" state="frozen"/>
      <selection activeCell="C55" sqref="C55"/>
      <selection pane="topRight" activeCell="R12" sqref="R12"/>
    </sheetView>
  </sheetViews>
  <sheetFormatPr defaultColWidth="9.109375" defaultRowHeight="12" x14ac:dyDescent="0.25"/>
  <cols>
    <col min="1" max="3" width="9.109375" style="1" hidden="1" customWidth="1"/>
    <col min="4" max="4" width="6.6640625" style="1" customWidth="1"/>
    <col min="5" max="15" width="5.6640625" style="1" customWidth="1"/>
    <col min="16" max="29" width="6.6640625" style="1" customWidth="1"/>
    <col min="30" max="30" width="2.6640625" style="1" customWidth="1"/>
    <col min="31" max="34" width="5.33203125" style="1" customWidth="1"/>
    <col min="35" max="36" width="9.109375" style="1" customWidth="1"/>
    <col min="37" max="16384" width="9.109375" style="1"/>
  </cols>
  <sheetData>
    <row r="1" spans="1:35" ht="48" x14ac:dyDescent="0.25">
      <c r="B1" s="1" t="s">
        <v>108</v>
      </c>
      <c r="C1" s="1" t="s">
        <v>109</v>
      </c>
      <c r="D1" s="4" t="s">
        <v>0</v>
      </c>
      <c r="E1" s="4" t="s">
        <v>44</v>
      </c>
      <c r="F1" s="4" t="s">
        <v>38</v>
      </c>
      <c r="G1" s="4" t="s">
        <v>64</v>
      </c>
      <c r="H1" s="4" t="s">
        <v>65</v>
      </c>
      <c r="I1" s="4" t="s">
        <v>39</v>
      </c>
      <c r="J1" s="4" t="s">
        <v>14</v>
      </c>
      <c r="K1" s="4" t="s">
        <v>40</v>
      </c>
      <c r="L1" s="4" t="s">
        <v>66</v>
      </c>
      <c r="M1" s="4" t="s">
        <v>67</v>
      </c>
      <c r="N1" s="4" t="s">
        <v>41</v>
      </c>
      <c r="O1" s="4" t="s">
        <v>42</v>
      </c>
      <c r="P1" s="4" t="s">
        <v>16</v>
      </c>
      <c r="Q1" s="4" t="s">
        <v>43</v>
      </c>
      <c r="R1" s="10" t="s">
        <v>77</v>
      </c>
      <c r="S1" s="10" t="s">
        <v>47</v>
      </c>
      <c r="T1" s="10" t="s">
        <v>79</v>
      </c>
      <c r="U1" s="10" t="s">
        <v>47</v>
      </c>
      <c r="V1" s="14" t="s">
        <v>49</v>
      </c>
      <c r="W1" s="14" t="s">
        <v>48</v>
      </c>
      <c r="X1" s="14" t="s">
        <v>47</v>
      </c>
      <c r="Y1" s="14" t="s">
        <v>50</v>
      </c>
      <c r="Z1" s="14" t="s">
        <v>51</v>
      </c>
      <c r="AA1" s="14" t="s">
        <v>47</v>
      </c>
      <c r="AB1" s="13" t="s">
        <v>45</v>
      </c>
      <c r="AC1" s="13" t="s">
        <v>46</v>
      </c>
      <c r="AI1" s="13" t="s">
        <v>110</v>
      </c>
    </row>
    <row r="2" spans="1:35" x14ac:dyDescent="0.25">
      <c r="A2" s="1" t="s">
        <v>104</v>
      </c>
      <c r="D2" s="32" t="str">
        <f>Schedule!A2</f>
        <v>ARS</v>
      </c>
      <c r="E2" s="11">
        <f>VLOOKUP($A2,'[1]2019sum'!$A$1:$T$21,6,FALSE)</f>
        <v>46</v>
      </c>
      <c r="F2" s="11">
        <f>VLOOKUP($A2,'[1]2019sum'!$A$1:$T$21,7,FALSE)</f>
        <v>126</v>
      </c>
      <c r="G2" s="27">
        <f>0.5304*(0.3748*E2+1.1738)</f>
        <v>9.767103839999999</v>
      </c>
      <c r="H2" s="27">
        <f>E2-G2</f>
        <v>36.232896160000003</v>
      </c>
      <c r="I2" s="11">
        <f>VLOOKUP($A2,'[1]2019sum'!$A$1:$T$21,9,FALSE)</f>
        <v>34</v>
      </c>
      <c r="J2" s="11">
        <f>VLOOKUP($A2,'[1]2019sum'!$A$1:$T$21,14,FALSE)</f>
        <v>41</v>
      </c>
      <c r="K2" s="11">
        <f>VLOOKUP($A2,'[1]2019sum'!$A$1:$T$21,15,FALSE)</f>
        <v>95</v>
      </c>
      <c r="L2" s="27">
        <f>0.6847*(0.4555*J2-12.437)</f>
        <v>4.2715009500000001</v>
      </c>
      <c r="M2" s="27">
        <f>J2-L2</f>
        <v>36.728499049999996</v>
      </c>
      <c r="N2" s="11">
        <f>VLOOKUP($A2,'[1]2019sum'!$A$1:$T$21,17,FALSE)</f>
        <v>32</v>
      </c>
      <c r="O2" s="11">
        <f>VLOOKUP($A2,'[1]2019sum'!$A$1:$T$21,18,FALSE)</f>
        <v>25</v>
      </c>
      <c r="P2" s="12">
        <f>N2/O2</f>
        <v>1.28</v>
      </c>
      <c r="Q2" s="12">
        <f>I2/O2</f>
        <v>1.36</v>
      </c>
      <c r="R2" s="12">
        <f>VLOOKUP(D2,xG!$B$2:$G$21,6,FALSE)</f>
        <v>1.2707259</v>
      </c>
      <c r="S2" s="12">
        <f>P2-R2</f>
        <v>9.2741000000000628E-3</v>
      </c>
      <c r="T2" s="12">
        <f>VLOOKUP(D2,xG!$B$24:$G$43,6,FALSE)</f>
        <v>1.4322118399999999</v>
      </c>
      <c r="U2" s="12">
        <f>T2-Q2</f>
        <v>7.2211839999999805E-2</v>
      </c>
      <c r="V2" s="12">
        <f>($AF$3*K2+$AF$4*J2)/O2</f>
        <v>6.58</v>
      </c>
      <c r="W2" s="12">
        <f t="shared" ref="W2:W22" si="0">(V2/$V$22)*$P$22</f>
        <v>1.1835025248581392</v>
      </c>
      <c r="X2" s="12">
        <f>P2-W2</f>
        <v>9.64974751418608E-2</v>
      </c>
      <c r="Y2" s="12">
        <f>($AH$3*F2+$AH$4*E2)/O2</f>
        <v>5.4435999999999991</v>
      </c>
      <c r="Z2" s="12">
        <f t="shared" ref="Z2:Z22" si="1">(Y2/$Y$22)*$P$22</f>
        <v>1.4609633004361691</v>
      </c>
      <c r="AA2" s="12">
        <f>Z2-Q2</f>
        <v>0.10096330043616897</v>
      </c>
      <c r="AB2" s="12">
        <f>IF(X$25="Y",AVERAGE(T2,Z2),IF(X$25="N",Z2,IF(X$25="Only",T2,B2)))</f>
        <v>1.4465875702180844</v>
      </c>
      <c r="AC2" s="12">
        <f>IF(X$25="Y",AVERAGE(R2,W2),IF(X$25="N",W2,IF(X$25="Only",R2,C2)))</f>
        <v>1.2271142124290697</v>
      </c>
      <c r="AD2" s="26"/>
      <c r="AE2" s="133" t="s">
        <v>68</v>
      </c>
      <c r="AF2" s="134"/>
      <c r="AG2" s="135" t="s">
        <v>69</v>
      </c>
      <c r="AH2" s="136"/>
      <c r="AI2" s="7">
        <f>AC2-AB2</f>
        <v>-0.21947335778901467</v>
      </c>
    </row>
    <row r="3" spans="1:35" x14ac:dyDescent="0.25">
      <c r="A3" s="1" t="s">
        <v>117</v>
      </c>
      <c r="D3" s="32" t="str">
        <f>Schedule!A3</f>
        <v>AVL</v>
      </c>
      <c r="E3" s="11">
        <f>VLOOKUP($A3,'[1]2019sum'!$A$1:$T$21,6,FALSE)</f>
        <v>73</v>
      </c>
      <c r="F3" s="11">
        <f>VLOOKUP($A3,'[1]2019sum'!$A$1:$T$21,7,FALSE)</f>
        <v>128</v>
      </c>
      <c r="G3" s="27">
        <f t="shared" ref="G3:G21" si="2">0.5304*(0.3748*E3+1.1738)</f>
        <v>15.134539680000001</v>
      </c>
      <c r="H3" s="27">
        <f t="shared" ref="H3:H21" si="3">E3-G3</f>
        <v>57.865460319999997</v>
      </c>
      <c r="I3" s="11">
        <f>VLOOKUP($A3,'[1]2019sum'!$A$1:$T$21,9,FALSE)</f>
        <v>47</v>
      </c>
      <c r="J3" s="11">
        <f>VLOOKUP($A3,'[1]2019sum'!$A$1:$T$21,14,FALSE)</f>
        <v>44</v>
      </c>
      <c r="K3" s="11">
        <f>VLOOKUP($A3,'[1]2019sum'!$A$1:$T$21,15,FALSE)</f>
        <v>109</v>
      </c>
      <c r="L3" s="27">
        <f t="shared" ref="L3:L21" si="4">0.6847*(0.4555*J3-12.437)</f>
        <v>5.2071435000000017</v>
      </c>
      <c r="M3" s="27">
        <f t="shared" ref="M3:M21" si="5">J3-L3</f>
        <v>38.792856499999999</v>
      </c>
      <c r="N3" s="11">
        <f>VLOOKUP($A3,'[1]2019sum'!$A$1:$T$21,17,FALSE)</f>
        <v>32</v>
      </c>
      <c r="O3" s="11">
        <f>VLOOKUP($A3,'[1]2019sum'!$A$1:$T$21,18,FALSE)</f>
        <v>25</v>
      </c>
      <c r="P3" s="12">
        <f t="shared" ref="P3:P21" si="6">N3/O3</f>
        <v>1.28</v>
      </c>
      <c r="Q3" s="12">
        <f t="shared" ref="Q3:Q21" si="7">I3/O3</f>
        <v>1.88</v>
      </c>
      <c r="R3" s="12">
        <f>VLOOKUP(D3,xG!$B$2:$G$21,6,FALSE)</f>
        <v>1.25495344</v>
      </c>
      <c r="S3" s="12">
        <f t="shared" ref="S3:S22" si="8">P3-R3</f>
        <v>2.5046560000000051E-2</v>
      </c>
      <c r="T3" s="12">
        <f>VLOOKUP(D3,xG!$B$24:$G$43,6,FALSE)</f>
        <v>2.0519800799999999</v>
      </c>
      <c r="U3" s="12">
        <f t="shared" ref="U3:U22" si="9">T3-Q3</f>
        <v>0.17198007999999998</v>
      </c>
      <c r="V3" s="12">
        <f t="shared" ref="V3:V22" si="10">($AF$3*K3+$AF$4*J3)/O3</f>
        <v>7.4280000000000008</v>
      </c>
      <c r="W3" s="12">
        <f t="shared" si="0"/>
        <v>1.3360268624082461</v>
      </c>
      <c r="X3" s="12">
        <f t="shared" ref="X3:X22" si="11">P3-W3</f>
        <v>-5.6026862408246059E-2</v>
      </c>
      <c r="Y3" s="12">
        <f t="shared" ref="Y3:Y22" si="12">($AH$3*F3+$AH$4*E3)/O3</f>
        <v>6.5807999999999991</v>
      </c>
      <c r="Z3" s="12">
        <f t="shared" si="1"/>
        <v>1.7661671113803992</v>
      </c>
      <c r="AA3" s="12">
        <f t="shared" ref="AA3:AA22" si="13">Z3-Q3</f>
        <v>-0.11383288861960073</v>
      </c>
      <c r="AB3" s="12">
        <f t="shared" ref="AB3:AB21" si="14">IF(X$25="Y",AVERAGE(T3,Z3),IF(X$25="N",Z3,IF(X$25="Only",T3,B3)))</f>
        <v>1.9090735956901996</v>
      </c>
      <c r="AC3" s="12">
        <f t="shared" ref="AC3:AC21" si="15">IF(X$25="Y",AVERAGE(R3,W3),IF(X$25="N",W3,IF(X$25="Only",R3,C3)))</f>
        <v>1.295490151204123</v>
      </c>
      <c r="AD3" s="26"/>
      <c r="AE3" s="28" t="s">
        <v>11</v>
      </c>
      <c r="AF3" s="29">
        <v>1.3</v>
      </c>
      <c r="AG3" s="28" t="s">
        <v>11</v>
      </c>
      <c r="AH3" s="29">
        <v>0.71499999999999997</v>
      </c>
      <c r="AI3" s="7">
        <f t="shared" ref="AI3:AI22" si="16">AC3-AB3</f>
        <v>-0.6135834444860766</v>
      </c>
    </row>
    <row r="4" spans="1:35" x14ac:dyDescent="0.25">
      <c r="A4" s="1" t="s">
        <v>99</v>
      </c>
      <c r="D4" s="32" t="str">
        <f>Schedule!A4</f>
        <v>BOU</v>
      </c>
      <c r="E4" s="11">
        <f>VLOOKUP($A4,'[1]2019sum'!$A$1:$T$21,6,FALSE)</f>
        <v>54</v>
      </c>
      <c r="F4" s="11">
        <f>VLOOKUP($A4,'[1]2019sum'!$A$1:$T$21,7,FALSE)</f>
        <v>122</v>
      </c>
      <c r="G4" s="27">
        <f t="shared" si="2"/>
        <v>11.3574552</v>
      </c>
      <c r="H4" s="27">
        <f t="shared" si="3"/>
        <v>42.642544799999996</v>
      </c>
      <c r="I4" s="11">
        <f>VLOOKUP($A4,'[1]2019sum'!$A$1:$T$21,9,FALSE)</f>
        <v>38</v>
      </c>
      <c r="J4" s="11">
        <f>VLOOKUP($A4,'[1]2019sum'!$A$1:$T$21,14,FALSE)</f>
        <v>39</v>
      </c>
      <c r="K4" s="11">
        <f>VLOOKUP($A4,'[1]2019sum'!$A$1:$T$21,15,FALSE)</f>
        <v>83</v>
      </c>
      <c r="L4" s="27">
        <f t="shared" si="4"/>
        <v>3.6477392500000017</v>
      </c>
      <c r="M4" s="27">
        <f t="shared" si="5"/>
        <v>35.352260749999999</v>
      </c>
      <c r="N4" s="11">
        <f>VLOOKUP($A4,'[1]2019sum'!$A$1:$T$21,17,FALSE)</f>
        <v>25</v>
      </c>
      <c r="O4" s="11">
        <f>VLOOKUP($A4,'[1]2019sum'!$A$1:$T$21,18,FALSE)</f>
        <v>25</v>
      </c>
      <c r="P4" s="12">
        <f t="shared" si="6"/>
        <v>1</v>
      </c>
      <c r="Q4" s="12">
        <f t="shared" si="7"/>
        <v>1.52</v>
      </c>
      <c r="R4" s="12">
        <f>VLOOKUP(D4,xG!$B$2:$G$21,6,FALSE)</f>
        <v>1.1190606999999999</v>
      </c>
      <c r="S4" s="12">
        <f t="shared" si="8"/>
        <v>-0.11906069999999991</v>
      </c>
      <c r="T4" s="12">
        <f>VLOOKUP(D4,xG!$B$24:$G$43,6,FALSE)</f>
        <v>1.6253503999999999</v>
      </c>
      <c r="U4" s="12">
        <f t="shared" si="9"/>
        <v>0.10535039999999984</v>
      </c>
      <c r="V4" s="12">
        <f t="shared" si="10"/>
        <v>5.8760000000000003</v>
      </c>
      <c r="W4" s="12">
        <f t="shared" si="0"/>
        <v>1.0568785465146544</v>
      </c>
      <c r="X4" s="12">
        <f t="shared" si="11"/>
        <v>-5.6878546514654404E-2</v>
      </c>
      <c r="Y4" s="12">
        <f t="shared" si="12"/>
        <v>5.6491999999999996</v>
      </c>
      <c r="Z4" s="12">
        <f t="shared" si="1"/>
        <v>1.5161426035755761</v>
      </c>
      <c r="AA4" s="12">
        <f t="shared" si="13"/>
        <v>-3.8573964244239534E-3</v>
      </c>
      <c r="AB4" s="12">
        <f t="shared" si="14"/>
        <v>1.570746501787788</v>
      </c>
      <c r="AC4" s="12">
        <f t="shared" si="15"/>
        <v>1.0879696232573273</v>
      </c>
      <c r="AD4" s="26"/>
      <c r="AE4" s="28" t="s">
        <v>15</v>
      </c>
      <c r="AF4" s="29">
        <v>1</v>
      </c>
      <c r="AG4" s="28" t="s">
        <v>15</v>
      </c>
      <c r="AH4" s="29">
        <v>1</v>
      </c>
      <c r="AI4" s="7">
        <f t="shared" si="16"/>
        <v>-0.4827768785304607</v>
      </c>
    </row>
    <row r="5" spans="1:35" x14ac:dyDescent="0.25">
      <c r="A5" s="1" t="s">
        <v>97</v>
      </c>
      <c r="D5" s="32" t="str">
        <f>Schedule!A5</f>
        <v>BRI</v>
      </c>
      <c r="E5" s="11">
        <f>VLOOKUP($A5,'[1]2019sum'!$A$1:$T$21,6,FALSE)</f>
        <v>56</v>
      </c>
      <c r="F5" s="11">
        <f>VLOOKUP($A5,'[1]2019sum'!$A$1:$T$21,7,FALSE)</f>
        <v>121</v>
      </c>
      <c r="G5" s="27">
        <f t="shared" si="2"/>
        <v>11.75504304</v>
      </c>
      <c r="H5" s="27">
        <f t="shared" si="3"/>
        <v>44.244956959999996</v>
      </c>
      <c r="I5" s="11">
        <f>VLOOKUP($A5,'[1]2019sum'!$A$1:$T$21,9,FALSE)</f>
        <v>37</v>
      </c>
      <c r="J5" s="11">
        <f>VLOOKUP($A5,'[1]2019sum'!$A$1:$T$21,14,FALSE)</f>
        <v>48</v>
      </c>
      <c r="K5" s="11">
        <f>VLOOKUP($A5,'[1]2019sum'!$A$1:$T$21,15,FALSE)</f>
        <v>106</v>
      </c>
      <c r="L5" s="27">
        <f t="shared" si="4"/>
        <v>6.4546669000000003</v>
      </c>
      <c r="M5" s="27">
        <f t="shared" si="5"/>
        <v>41.545333100000001</v>
      </c>
      <c r="N5" s="11">
        <f>VLOOKUP($A5,'[1]2019sum'!$A$1:$T$21,17,FALSE)</f>
        <v>30</v>
      </c>
      <c r="O5" s="11">
        <f>VLOOKUP($A5,'[1]2019sum'!$A$1:$T$21,18,FALSE)</f>
        <v>25</v>
      </c>
      <c r="P5" s="12">
        <f t="shared" si="6"/>
        <v>1.2</v>
      </c>
      <c r="Q5" s="12">
        <f t="shared" si="7"/>
        <v>1.48</v>
      </c>
      <c r="R5" s="12">
        <f>VLOOKUP(D5,xG!$B$2:$G$21,6,FALSE)</f>
        <v>1.35818916</v>
      </c>
      <c r="S5" s="12">
        <f t="shared" si="8"/>
        <v>-0.15818916000000005</v>
      </c>
      <c r="T5" s="12">
        <f>VLOOKUP(D5,xG!$B$24:$G$43,6,FALSE)</f>
        <v>1.48142152</v>
      </c>
      <c r="U5" s="12">
        <f t="shared" si="9"/>
        <v>1.421520000000065E-3</v>
      </c>
      <c r="V5" s="12">
        <f t="shared" si="10"/>
        <v>7.4320000000000004</v>
      </c>
      <c r="W5" s="12">
        <f t="shared" si="0"/>
        <v>1.3367463168306524</v>
      </c>
      <c r="X5" s="12">
        <f t="shared" si="11"/>
        <v>-0.13674631683065241</v>
      </c>
      <c r="Y5" s="12">
        <f t="shared" si="12"/>
        <v>5.7005999999999997</v>
      </c>
      <c r="Z5" s="12">
        <f t="shared" si="1"/>
        <v>1.5299374293604278</v>
      </c>
      <c r="AA5" s="12">
        <f t="shared" si="13"/>
        <v>4.9937429360427776E-2</v>
      </c>
      <c r="AB5" s="12">
        <f t="shared" si="14"/>
        <v>1.505679474680214</v>
      </c>
      <c r="AC5" s="12">
        <f t="shared" si="15"/>
        <v>1.3474677384153262</v>
      </c>
      <c r="AD5" s="26"/>
      <c r="AI5" s="7">
        <f t="shared" si="16"/>
        <v>-0.15821173626488783</v>
      </c>
    </row>
    <row r="6" spans="1:35" x14ac:dyDescent="0.25">
      <c r="A6" s="1" t="s">
        <v>98</v>
      </c>
      <c r="D6" s="32" t="str">
        <f>Schedule!A6</f>
        <v>BUR</v>
      </c>
      <c r="E6" s="11">
        <f>VLOOKUP($A6,'[1]2019sum'!$A$1:$T$21,6,FALSE)</f>
        <v>46</v>
      </c>
      <c r="F6" s="11">
        <f>VLOOKUP($A6,'[1]2019sum'!$A$1:$T$21,7,FALSE)</f>
        <v>114</v>
      </c>
      <c r="G6" s="27">
        <f t="shared" si="2"/>
        <v>9.767103839999999</v>
      </c>
      <c r="H6" s="27">
        <f t="shared" si="3"/>
        <v>36.232896160000003</v>
      </c>
      <c r="I6" s="11">
        <f>VLOOKUP($A6,'[1]2019sum'!$A$1:$T$21,9,FALSE)</f>
        <v>38</v>
      </c>
      <c r="J6" s="11">
        <f>VLOOKUP($A6,'[1]2019sum'!$A$1:$T$21,14,FALSE)</f>
        <v>52</v>
      </c>
      <c r="K6" s="11">
        <f>VLOOKUP($A6,'[1]2019sum'!$A$1:$T$21,15,FALSE)</f>
        <v>76</v>
      </c>
      <c r="L6" s="27">
        <f t="shared" si="4"/>
        <v>7.7021902999999998</v>
      </c>
      <c r="M6" s="27">
        <f t="shared" si="5"/>
        <v>44.297809700000002</v>
      </c>
      <c r="N6" s="11">
        <f>VLOOKUP($A6,'[1]2019sum'!$A$1:$T$21,17,FALSE)</f>
        <v>28</v>
      </c>
      <c r="O6" s="11">
        <f>VLOOKUP($A6,'[1]2019sum'!$A$1:$T$21,18,FALSE)</f>
        <v>25</v>
      </c>
      <c r="P6" s="12">
        <f t="shared" si="6"/>
        <v>1.1200000000000001</v>
      </c>
      <c r="Q6" s="12">
        <f t="shared" si="7"/>
        <v>1.52</v>
      </c>
      <c r="R6" s="12">
        <f>VLOOKUP(D6,xG!$B$2:$G$21,6,FALSE)</f>
        <v>1.2600764</v>
      </c>
      <c r="S6" s="12">
        <f t="shared" si="8"/>
        <v>-0.14007639999999988</v>
      </c>
      <c r="T6" s="12">
        <f>VLOOKUP(D6,xG!$B$24:$G$43,6,FALSE)</f>
        <v>1.4056951200000001</v>
      </c>
      <c r="U6" s="12">
        <f t="shared" si="9"/>
        <v>-0.11430487999999994</v>
      </c>
      <c r="V6" s="12">
        <f t="shared" si="10"/>
        <v>6.032</v>
      </c>
      <c r="W6" s="12">
        <f t="shared" si="0"/>
        <v>1.0849372689884949</v>
      </c>
      <c r="X6" s="12">
        <f t="shared" si="11"/>
        <v>3.5062731011505255E-2</v>
      </c>
      <c r="Y6" s="12">
        <f t="shared" si="12"/>
        <v>5.1003999999999996</v>
      </c>
      <c r="Z6" s="12">
        <f t="shared" si="1"/>
        <v>1.3688546582306997</v>
      </c>
      <c r="AA6" s="12">
        <f t="shared" si="13"/>
        <v>-0.15114534176930028</v>
      </c>
      <c r="AB6" s="12">
        <f t="shared" si="14"/>
        <v>1.3872748891153499</v>
      </c>
      <c r="AC6" s="12">
        <f t="shared" si="15"/>
        <v>1.1725068344942473</v>
      </c>
      <c r="AD6" s="26"/>
      <c r="AI6" s="7">
        <f t="shared" si="16"/>
        <v>-0.2147680546211026</v>
      </c>
    </row>
    <row r="7" spans="1:35" x14ac:dyDescent="0.25">
      <c r="A7" s="1" t="s">
        <v>105</v>
      </c>
      <c r="D7" s="32" t="str">
        <f>Schedule!A7</f>
        <v>CHE</v>
      </c>
      <c r="E7" s="11">
        <f>VLOOKUP($A7,'[1]2019sum'!$A$1:$T$21,6,FALSE)</f>
        <v>43</v>
      </c>
      <c r="F7" s="11">
        <f>VLOOKUP($A7,'[1]2019sum'!$A$1:$T$21,7,FALSE)</f>
        <v>74</v>
      </c>
      <c r="G7" s="27">
        <f t="shared" si="2"/>
        <v>9.1707220800000009</v>
      </c>
      <c r="H7" s="27">
        <f t="shared" si="3"/>
        <v>33.829277919999996</v>
      </c>
      <c r="I7" s="11">
        <f>VLOOKUP($A7,'[1]2019sum'!$A$1:$T$21,9,FALSE)</f>
        <v>34</v>
      </c>
      <c r="J7" s="11">
        <f>VLOOKUP($A7,'[1]2019sum'!$A$1:$T$21,14,FALSE)</f>
        <v>69</v>
      </c>
      <c r="K7" s="11">
        <f>VLOOKUP($A7,'[1]2019sum'!$A$1:$T$21,15,FALSE)</f>
        <v>141</v>
      </c>
      <c r="L7" s="27">
        <f t="shared" si="4"/>
        <v>13.004164749999999</v>
      </c>
      <c r="M7" s="27">
        <f t="shared" si="5"/>
        <v>55.995835249999999</v>
      </c>
      <c r="N7" s="11">
        <f>VLOOKUP($A7,'[1]2019sum'!$A$1:$T$21,17,FALSE)</f>
        <v>43</v>
      </c>
      <c r="O7" s="11">
        <f>VLOOKUP($A7,'[1]2019sum'!$A$1:$T$21,18,FALSE)</f>
        <v>25</v>
      </c>
      <c r="P7" s="12">
        <f t="shared" si="6"/>
        <v>1.72</v>
      </c>
      <c r="Q7" s="12">
        <f t="shared" si="7"/>
        <v>1.36</v>
      </c>
      <c r="R7" s="12">
        <f>VLOOKUP(D7,xG!$B$2:$G$21,6,FALSE)</f>
        <v>1.8880912400000001</v>
      </c>
      <c r="S7" s="12">
        <f t="shared" si="8"/>
        <v>-0.16809124000000009</v>
      </c>
      <c r="T7" s="12">
        <f>VLOOKUP(D7,xG!$B$24:$G$43,6,FALSE)</f>
        <v>1.0665162000000001</v>
      </c>
      <c r="U7" s="12">
        <f t="shared" si="9"/>
        <v>-0.29348379999999996</v>
      </c>
      <c r="V7" s="12">
        <f t="shared" si="10"/>
        <v>10.092000000000001</v>
      </c>
      <c r="W7" s="12">
        <f t="shared" si="0"/>
        <v>1.815183507730751</v>
      </c>
      <c r="X7" s="12">
        <f t="shared" si="11"/>
        <v>-9.5183507730751016E-2</v>
      </c>
      <c r="Y7" s="12">
        <f t="shared" si="12"/>
        <v>3.8363999999999998</v>
      </c>
      <c r="Z7" s="12">
        <f t="shared" si="1"/>
        <v>1.0296200319261737</v>
      </c>
      <c r="AA7" s="12">
        <f t="shared" si="13"/>
        <v>-0.33037996807382641</v>
      </c>
      <c r="AB7" s="12">
        <f t="shared" si="14"/>
        <v>1.0480681159630869</v>
      </c>
      <c r="AC7" s="12">
        <f t="shared" si="15"/>
        <v>1.8516373738653755</v>
      </c>
      <c r="AD7" s="26"/>
      <c r="AI7" s="7">
        <f t="shared" si="16"/>
        <v>0.80356925790228861</v>
      </c>
    </row>
    <row r="8" spans="1:35" x14ac:dyDescent="0.25">
      <c r="A8" s="1" t="s">
        <v>100</v>
      </c>
      <c r="D8" s="32" t="str">
        <f>Schedule!A8</f>
        <v>CRY</v>
      </c>
      <c r="E8" s="11">
        <f>VLOOKUP($A8,'[1]2019sum'!$A$1:$T$21,6,FALSE)</f>
        <v>53</v>
      </c>
      <c r="F8" s="11">
        <f>VLOOKUP($A8,'[1]2019sum'!$A$1:$T$21,7,FALSE)</f>
        <v>108</v>
      </c>
      <c r="G8" s="27">
        <f>0.5304*(0.3748*E8+1.1738)</f>
        <v>11.158661279999999</v>
      </c>
      <c r="H8" s="27">
        <f t="shared" si="3"/>
        <v>41.841338720000003</v>
      </c>
      <c r="I8" s="11">
        <f>VLOOKUP($A8,'[1]2019sum'!$A$1:$T$21,9,FALSE)</f>
        <v>29</v>
      </c>
      <c r="J8" s="11">
        <f>VLOOKUP($A8,'[1]2019sum'!$A$1:$T$21,14,FALSE)</f>
        <v>26</v>
      </c>
      <c r="K8" s="11">
        <f>VLOOKUP($A8,'[1]2019sum'!$A$1:$T$21,15,FALSE)</f>
        <v>75</v>
      </c>
      <c r="L8" s="27">
        <f t="shared" si="4"/>
        <v>-0.40671179999999957</v>
      </c>
      <c r="M8" s="27">
        <f t="shared" si="5"/>
        <v>26.4067118</v>
      </c>
      <c r="N8" s="11">
        <f>VLOOKUP($A8,'[1]2019sum'!$A$1:$T$21,17,FALSE)</f>
        <v>22</v>
      </c>
      <c r="O8" s="11">
        <f>VLOOKUP($A8,'[1]2019sum'!$A$1:$T$21,18,FALSE)</f>
        <v>25</v>
      </c>
      <c r="P8" s="12">
        <f t="shared" si="6"/>
        <v>0.88</v>
      </c>
      <c r="Q8" s="12">
        <f t="shared" si="7"/>
        <v>1.1599999999999999</v>
      </c>
      <c r="R8" s="12">
        <f>VLOOKUP(D8,xG!$B$2:$G$21,6,FALSE)</f>
        <v>0.90771492000000009</v>
      </c>
      <c r="S8" s="12">
        <f t="shared" si="8"/>
        <v>-2.7714920000000087E-2</v>
      </c>
      <c r="T8" s="12">
        <f>VLOOKUP(D8,xG!$B$24:$G$43,6,FALSE)</f>
        <v>1.5374738200000002</v>
      </c>
      <c r="U8" s="12">
        <f t="shared" si="9"/>
        <v>0.37747382000000029</v>
      </c>
      <c r="V8" s="12">
        <f t="shared" si="10"/>
        <v>4.9400000000000004</v>
      </c>
      <c r="W8" s="12">
        <f t="shared" si="0"/>
        <v>0.88852621167161228</v>
      </c>
      <c r="X8" s="12">
        <f t="shared" si="11"/>
        <v>-8.5262116716122716E-3</v>
      </c>
      <c r="Y8" s="12">
        <f t="shared" si="12"/>
        <v>5.2088000000000001</v>
      </c>
      <c r="Z8" s="12">
        <f t="shared" si="1"/>
        <v>1.3979472480182082</v>
      </c>
      <c r="AA8" s="12">
        <f t="shared" si="13"/>
        <v>0.23794724801820832</v>
      </c>
      <c r="AB8" s="12">
        <f t="shared" si="14"/>
        <v>1.4677105340091043</v>
      </c>
      <c r="AC8" s="12">
        <f t="shared" si="15"/>
        <v>0.89812056583580624</v>
      </c>
      <c r="AD8" s="26"/>
      <c r="AI8" s="7">
        <f t="shared" si="16"/>
        <v>-0.5695899681732981</v>
      </c>
    </row>
    <row r="9" spans="1:35" x14ac:dyDescent="0.25">
      <c r="A9" s="1" t="s">
        <v>107</v>
      </c>
      <c r="D9" s="32" t="str">
        <f>Schedule!A9</f>
        <v>EVE</v>
      </c>
      <c r="E9" s="11">
        <f>VLOOKUP($A9,'[1]2019sum'!$A$1:$T$21,6,FALSE)</f>
        <v>48</v>
      </c>
      <c r="F9" s="11">
        <f>VLOOKUP($A9,'[1]2019sum'!$A$1:$T$21,7,FALSE)</f>
        <v>97</v>
      </c>
      <c r="G9" s="27">
        <f t="shared" si="2"/>
        <v>10.164691680000001</v>
      </c>
      <c r="H9" s="27">
        <f t="shared" si="3"/>
        <v>37.835308319999996</v>
      </c>
      <c r="I9" s="11">
        <f>VLOOKUP($A9,'[1]2019sum'!$A$1:$T$21,9,FALSE)</f>
        <v>37</v>
      </c>
      <c r="J9" s="11">
        <f>VLOOKUP($A9,'[1]2019sum'!$A$1:$T$21,14,FALSE)</f>
        <v>55</v>
      </c>
      <c r="K9" s="11">
        <f>VLOOKUP($A9,'[1]2019sum'!$A$1:$T$21,15,FALSE)</f>
        <v>114</v>
      </c>
      <c r="L9" s="27">
        <f t="shared" si="4"/>
        <v>8.6378328500000023</v>
      </c>
      <c r="M9" s="27">
        <f t="shared" si="5"/>
        <v>46.362167149999998</v>
      </c>
      <c r="N9" s="11">
        <f>VLOOKUP($A9,'[1]2019sum'!$A$1:$T$21,17,FALSE)</f>
        <v>31</v>
      </c>
      <c r="O9" s="11">
        <f>VLOOKUP($A9,'[1]2019sum'!$A$1:$T$21,18,FALSE)</f>
        <v>25</v>
      </c>
      <c r="P9" s="12">
        <f t="shared" si="6"/>
        <v>1.24</v>
      </c>
      <c r="Q9" s="12">
        <f t="shared" si="7"/>
        <v>1.48</v>
      </c>
      <c r="R9" s="12">
        <f>VLOOKUP(D9,xG!$B$2:$G$21,6,FALSE)</f>
        <v>1.468469</v>
      </c>
      <c r="S9" s="12">
        <f t="shared" si="8"/>
        <v>-0.22846900000000003</v>
      </c>
      <c r="T9" s="12">
        <f>VLOOKUP(D9,xG!$B$24:$G$43,6,FALSE)</f>
        <v>1.26532362</v>
      </c>
      <c r="U9" s="12">
        <f t="shared" si="9"/>
        <v>-0.21467638</v>
      </c>
      <c r="V9" s="12">
        <f t="shared" si="10"/>
        <v>8.1280000000000001</v>
      </c>
      <c r="W9" s="12">
        <f t="shared" si="0"/>
        <v>1.4619313863293248</v>
      </c>
      <c r="X9" s="12">
        <f t="shared" si="11"/>
        <v>-0.22193138632932485</v>
      </c>
      <c r="Y9" s="12">
        <f t="shared" si="12"/>
        <v>4.6942000000000004</v>
      </c>
      <c r="Z9" s="12">
        <f t="shared" si="1"/>
        <v>1.2598379610749257</v>
      </c>
      <c r="AA9" s="12">
        <f t="shared" si="13"/>
        <v>-0.22016203892507424</v>
      </c>
      <c r="AB9" s="12">
        <f t="shared" si="14"/>
        <v>1.2625807905374629</v>
      </c>
      <c r="AC9" s="12">
        <f t="shared" si="15"/>
        <v>1.4652001931646623</v>
      </c>
      <c r="AD9" s="26"/>
      <c r="AI9" s="7">
        <f t="shared" si="16"/>
        <v>0.20261940262719946</v>
      </c>
    </row>
    <row r="10" spans="1:35" x14ac:dyDescent="0.25">
      <c r="A10" s="1" t="s">
        <v>101</v>
      </c>
      <c r="D10" s="32" t="str">
        <f>Schedule!A10</f>
        <v>LEI</v>
      </c>
      <c r="E10" s="11">
        <f>VLOOKUP($A10,'[1]2019sum'!$A$1:$T$21,6,FALSE)</f>
        <v>43</v>
      </c>
      <c r="F10" s="11">
        <f>VLOOKUP($A10,'[1]2019sum'!$A$1:$T$21,7,FALSE)</f>
        <v>91</v>
      </c>
      <c r="G10" s="27">
        <f t="shared" si="2"/>
        <v>9.1707220800000009</v>
      </c>
      <c r="H10" s="27">
        <f t="shared" si="3"/>
        <v>33.829277919999996</v>
      </c>
      <c r="I10" s="11">
        <f>VLOOKUP($A10,'[1]2019sum'!$A$1:$T$21,9,FALSE)</f>
        <v>26</v>
      </c>
      <c r="J10" s="11">
        <f>VLOOKUP($A10,'[1]2019sum'!$A$1:$T$21,14,FALSE)</f>
        <v>68</v>
      </c>
      <c r="K10" s="11">
        <f>VLOOKUP($A10,'[1]2019sum'!$A$1:$T$21,15,FALSE)</f>
        <v>136</v>
      </c>
      <c r="L10" s="27">
        <f t="shared" si="4"/>
        <v>12.6922839</v>
      </c>
      <c r="M10" s="27">
        <f t="shared" si="5"/>
        <v>55.3077161</v>
      </c>
      <c r="N10" s="11">
        <f>VLOOKUP($A10,'[1]2019sum'!$A$1:$T$21,17,FALSE)</f>
        <v>54</v>
      </c>
      <c r="O10" s="11">
        <f>VLOOKUP($A10,'[1]2019sum'!$A$1:$T$21,18,FALSE)</f>
        <v>25</v>
      </c>
      <c r="P10" s="12">
        <f t="shared" si="6"/>
        <v>2.16</v>
      </c>
      <c r="Q10" s="12">
        <f t="shared" si="7"/>
        <v>1.04</v>
      </c>
      <c r="R10" s="12">
        <f>VLOOKUP(D10,xG!$B$2:$G$21,6,FALSE)</f>
        <v>1.71924064</v>
      </c>
      <c r="S10" s="12">
        <f t="shared" si="8"/>
        <v>0.44075936000000016</v>
      </c>
      <c r="T10" s="12">
        <f>VLOOKUP(D10,xG!$B$24:$G$43,6,FALSE)</f>
        <v>1.2549096200000001</v>
      </c>
      <c r="U10" s="12">
        <f t="shared" si="9"/>
        <v>0.21490962000000002</v>
      </c>
      <c r="V10" s="12">
        <f t="shared" si="10"/>
        <v>9.7919999999999998</v>
      </c>
      <c r="W10" s="12">
        <f t="shared" si="0"/>
        <v>1.7612244260502885</v>
      </c>
      <c r="X10" s="12">
        <f t="shared" si="11"/>
        <v>0.39877557394971164</v>
      </c>
      <c r="Y10" s="12">
        <f t="shared" si="12"/>
        <v>4.3225999999999996</v>
      </c>
      <c r="Z10" s="12">
        <f t="shared" si="1"/>
        <v>1.1601072750505887</v>
      </c>
      <c r="AA10" s="12">
        <f t="shared" si="13"/>
        <v>0.12010727505058871</v>
      </c>
      <c r="AB10" s="12">
        <f t="shared" si="14"/>
        <v>1.2075084475252944</v>
      </c>
      <c r="AC10" s="12">
        <f t="shared" si="15"/>
        <v>1.7402325330251442</v>
      </c>
      <c r="AD10" s="26"/>
      <c r="AI10" s="7">
        <f t="shared" si="16"/>
        <v>0.53272408549984984</v>
      </c>
    </row>
    <row r="11" spans="1:35" x14ac:dyDescent="0.25">
      <c r="A11" s="1" t="s">
        <v>92</v>
      </c>
      <c r="D11" s="32" t="str">
        <f>Schedule!A11</f>
        <v>LIV</v>
      </c>
      <c r="E11" s="11">
        <f>VLOOKUP($A11,'[1]2019sum'!$A$1:$T$21,6,FALSE)</f>
        <v>37</v>
      </c>
      <c r="F11" s="11">
        <f>VLOOKUP($A11,'[1]2019sum'!$A$1:$T$21,7,FALSE)</f>
        <v>70</v>
      </c>
      <c r="G11" s="27">
        <f t="shared" si="2"/>
        <v>7.9779585600000003</v>
      </c>
      <c r="H11" s="27">
        <f t="shared" si="3"/>
        <v>29.022041439999999</v>
      </c>
      <c r="I11" s="11">
        <f>VLOOKUP($A11,'[1]2019sum'!$A$1:$T$21,9,FALSE)</f>
        <v>15</v>
      </c>
      <c r="J11" s="11">
        <f>VLOOKUP($A11,'[1]2019sum'!$A$1:$T$21,14,FALSE)</f>
        <v>82</v>
      </c>
      <c r="K11" s="11">
        <f>VLOOKUP($A11,'[1]2019sum'!$A$1:$T$21,15,FALSE)</f>
        <v>154</v>
      </c>
      <c r="L11" s="27">
        <f t="shared" si="4"/>
        <v>17.058615800000002</v>
      </c>
      <c r="M11" s="27">
        <f t="shared" si="5"/>
        <v>64.941384200000002</v>
      </c>
      <c r="N11" s="11">
        <f>VLOOKUP($A11,'[1]2019sum'!$A$1:$T$21,17,FALSE)</f>
        <v>60</v>
      </c>
      <c r="O11" s="11">
        <f>VLOOKUP($A11,'[1]2019sum'!$A$1:$T$21,18,FALSE)</f>
        <v>25</v>
      </c>
      <c r="P11" s="12">
        <f t="shared" si="6"/>
        <v>2.4</v>
      </c>
      <c r="Q11" s="12">
        <f t="shared" si="7"/>
        <v>0.6</v>
      </c>
      <c r="R11" s="12">
        <f>VLOOKUP(D11,xG!$B$2:$G$21,6,FALSE)</f>
        <v>2.0735361999999999</v>
      </c>
      <c r="S11" s="12">
        <f t="shared" si="8"/>
        <v>0.32646379999999997</v>
      </c>
      <c r="T11" s="12">
        <f>VLOOKUP(D11,xG!$B$24:$G$43,6,FALSE)</f>
        <v>0.93280198000000003</v>
      </c>
      <c r="U11" s="12">
        <f t="shared" si="9"/>
        <v>0.33280198000000005</v>
      </c>
      <c r="V11" s="12">
        <f t="shared" si="10"/>
        <v>11.288000000000002</v>
      </c>
      <c r="W11" s="12">
        <f t="shared" si="0"/>
        <v>2.0303003800301944</v>
      </c>
      <c r="X11" s="12">
        <f t="shared" si="11"/>
        <v>0.36969961996980549</v>
      </c>
      <c r="Y11" s="12">
        <f t="shared" si="12"/>
        <v>3.4819999999999998</v>
      </c>
      <c r="Z11" s="12">
        <f t="shared" si="1"/>
        <v>0.93450551328509457</v>
      </c>
      <c r="AA11" s="12">
        <f t="shared" si="13"/>
        <v>0.33450551328509459</v>
      </c>
      <c r="AB11" s="12">
        <f t="shared" si="14"/>
        <v>0.9336537466425473</v>
      </c>
      <c r="AC11" s="12">
        <f t="shared" si="15"/>
        <v>2.051918290015097</v>
      </c>
      <c r="AD11" s="26"/>
      <c r="AI11" s="7">
        <f t="shared" si="16"/>
        <v>1.1182645433725495</v>
      </c>
    </row>
    <row r="12" spans="1:35" x14ac:dyDescent="0.25">
      <c r="A12" s="1" t="s">
        <v>94</v>
      </c>
      <c r="D12" s="32" t="str">
        <f>Schedule!A12</f>
        <v>MCI</v>
      </c>
      <c r="E12" s="11">
        <f>VLOOKUP($A12,'[1]2019sum'!$A$1:$T$21,6,FALSE)</f>
        <v>42</v>
      </c>
      <c r="F12" s="11">
        <f>VLOOKUP($A12,'[1]2019sum'!$A$1:$T$21,7,FALSE)</f>
        <v>79</v>
      </c>
      <c r="G12" s="27">
        <f t="shared" si="2"/>
        <v>8.9719281600000009</v>
      </c>
      <c r="H12" s="27">
        <f t="shared" si="3"/>
        <v>33.028071839999996</v>
      </c>
      <c r="I12" s="11">
        <f>VLOOKUP($A12,'[1]2019sum'!$A$1:$T$21,9,FALSE)</f>
        <v>29</v>
      </c>
      <c r="J12" s="11">
        <f>VLOOKUP($A12,'[1]2019sum'!$A$1:$T$21,14,FALSE)</f>
        <v>95</v>
      </c>
      <c r="K12" s="11">
        <f>VLOOKUP($A12,'[1]2019sum'!$A$1:$T$21,15,FALSE)</f>
        <v>170</v>
      </c>
      <c r="L12" s="27">
        <f t="shared" si="4"/>
        <v>21.113066850000003</v>
      </c>
      <c r="M12" s="27">
        <f t="shared" si="5"/>
        <v>73.886933150000004</v>
      </c>
      <c r="N12" s="11">
        <f>VLOOKUP($A12,'[1]2019sum'!$A$1:$T$21,17,FALSE)</f>
        <v>65</v>
      </c>
      <c r="O12" s="11">
        <f>VLOOKUP($A12,'[1]2019sum'!$A$1:$T$21,18,FALSE)</f>
        <v>25</v>
      </c>
      <c r="P12" s="12">
        <f t="shared" si="6"/>
        <v>2.6</v>
      </c>
      <c r="Q12" s="12">
        <f t="shared" si="7"/>
        <v>1.1599999999999999</v>
      </c>
      <c r="R12" s="12">
        <f>VLOOKUP(D12,xG!$B$2:$G$21,6,FALSE)</f>
        <v>2.5973713199999997</v>
      </c>
      <c r="S12" s="12">
        <f t="shared" si="8"/>
        <v>2.6286800000003829E-3</v>
      </c>
      <c r="T12" s="12">
        <f>VLOOKUP(D12,xG!$B$24:$G$43,6,FALSE)</f>
        <v>1.0158721599999998</v>
      </c>
      <c r="U12" s="12">
        <f t="shared" si="9"/>
        <v>-0.14412784000000012</v>
      </c>
      <c r="V12" s="12">
        <f t="shared" si="10"/>
        <v>12.64</v>
      </c>
      <c r="W12" s="12">
        <f t="shared" si="0"/>
        <v>2.2734759748034774</v>
      </c>
      <c r="X12" s="12">
        <f t="shared" si="11"/>
        <v>0.32652402519652268</v>
      </c>
      <c r="Y12" s="12">
        <f t="shared" si="12"/>
        <v>3.9394</v>
      </c>
      <c r="Z12" s="12">
        <f t="shared" si="1"/>
        <v>1.057263359860799</v>
      </c>
      <c r="AA12" s="12">
        <f t="shared" si="13"/>
        <v>-0.10273664013920092</v>
      </c>
      <c r="AB12" s="12">
        <f t="shared" si="14"/>
        <v>1.0365677599303993</v>
      </c>
      <c r="AC12" s="12">
        <f t="shared" si="15"/>
        <v>2.4354236474017386</v>
      </c>
      <c r="AD12" s="26"/>
      <c r="AI12" s="7">
        <f t="shared" si="16"/>
        <v>1.3988558874713393</v>
      </c>
    </row>
    <row r="13" spans="1:35" x14ac:dyDescent="0.25">
      <c r="A13" s="1" t="s">
        <v>106</v>
      </c>
      <c r="D13" s="32" t="str">
        <f>Schedule!A13</f>
        <v>MUN</v>
      </c>
      <c r="E13" s="11">
        <f>VLOOKUP($A13,'[1]2019sum'!$A$1:$T$21,6,FALSE)</f>
        <v>39</v>
      </c>
      <c r="F13" s="11">
        <f>VLOOKUP($A13,'[1]2019sum'!$A$1:$T$21,7,FALSE)</f>
        <v>92</v>
      </c>
      <c r="G13" s="27">
        <f t="shared" si="2"/>
        <v>8.3755463999999993</v>
      </c>
      <c r="H13" s="27">
        <f t="shared" si="3"/>
        <v>30.624453600000002</v>
      </c>
      <c r="I13" s="11">
        <f>VLOOKUP($A13,'[1]2019sum'!$A$1:$T$21,9,FALSE)</f>
        <v>29</v>
      </c>
      <c r="J13" s="11">
        <f>VLOOKUP($A13,'[1]2019sum'!$A$1:$T$21,14,FALSE)</f>
        <v>54</v>
      </c>
      <c r="K13" s="11">
        <f>VLOOKUP($A13,'[1]2019sum'!$A$1:$T$21,15,FALSE)</f>
        <v>142</v>
      </c>
      <c r="L13" s="27">
        <f t="shared" si="4"/>
        <v>8.3259520000000009</v>
      </c>
      <c r="M13" s="27">
        <f t="shared" si="5"/>
        <v>45.674047999999999</v>
      </c>
      <c r="N13" s="11">
        <f>VLOOKUP($A13,'[1]2019sum'!$A$1:$T$21,17,FALSE)</f>
        <v>36</v>
      </c>
      <c r="O13" s="11">
        <f>VLOOKUP($A13,'[1]2019sum'!$A$1:$T$21,18,FALSE)</f>
        <v>25</v>
      </c>
      <c r="P13" s="12">
        <f t="shared" si="6"/>
        <v>1.44</v>
      </c>
      <c r="Q13" s="12">
        <f t="shared" si="7"/>
        <v>1.1599999999999999</v>
      </c>
      <c r="R13" s="12">
        <f>VLOOKUP(D13,xG!$B$2:$G$21,6,FALSE)</f>
        <v>1.6793769999999999</v>
      </c>
      <c r="S13" s="12">
        <f t="shared" si="8"/>
        <v>-0.23937699999999995</v>
      </c>
      <c r="T13" s="12">
        <f>VLOOKUP(D13,xG!$B$24:$G$43,6,FALSE)</f>
        <v>1.0403127599999999</v>
      </c>
      <c r="U13" s="12">
        <f t="shared" si="9"/>
        <v>-0.11968723999999997</v>
      </c>
      <c r="V13" s="12">
        <f t="shared" si="10"/>
        <v>9.5440000000000005</v>
      </c>
      <c r="W13" s="12">
        <f t="shared" si="0"/>
        <v>1.7166182518611068</v>
      </c>
      <c r="X13" s="12">
        <f t="shared" si="11"/>
        <v>-0.27661825186110689</v>
      </c>
      <c r="Y13" s="12">
        <f t="shared" si="12"/>
        <v>4.1912000000000003</v>
      </c>
      <c r="Z13" s="12">
        <f t="shared" si="1"/>
        <v>1.1248419032970962</v>
      </c>
      <c r="AA13" s="12">
        <f t="shared" si="13"/>
        <v>-3.5158096702903707E-2</v>
      </c>
      <c r="AB13" s="12">
        <f t="shared" si="14"/>
        <v>1.0825773316485481</v>
      </c>
      <c r="AC13" s="12">
        <f t="shared" si="15"/>
        <v>1.6979976259305534</v>
      </c>
      <c r="AD13" s="26"/>
      <c r="AI13" s="7">
        <f t="shared" si="16"/>
        <v>0.61542029428200529</v>
      </c>
    </row>
    <row r="14" spans="1:35" x14ac:dyDescent="0.25">
      <c r="A14" s="1" t="s">
        <v>95</v>
      </c>
      <c r="D14" s="32" t="str">
        <f>Schedule!A14</f>
        <v>NEW</v>
      </c>
      <c r="E14" s="11">
        <f>VLOOKUP($A14,'[1]2019sum'!$A$1:$T$21,6,FALSE)</f>
        <v>65</v>
      </c>
      <c r="F14" s="11">
        <f>VLOOKUP($A14,'[1]2019sum'!$A$1:$T$21,7,FALSE)</f>
        <v>137</v>
      </c>
      <c r="G14" s="27">
        <f t="shared" si="2"/>
        <v>13.54418832</v>
      </c>
      <c r="H14" s="27">
        <f t="shared" si="3"/>
        <v>51.455811679999996</v>
      </c>
      <c r="I14" s="11">
        <f>VLOOKUP($A14,'[1]2019sum'!$A$1:$T$21,9,FALSE)</f>
        <v>36</v>
      </c>
      <c r="J14" s="11">
        <f>VLOOKUP($A14,'[1]2019sum'!$A$1:$T$21,14,FALSE)</f>
        <v>32</v>
      </c>
      <c r="K14" s="11">
        <f>VLOOKUP($A14,'[1]2019sum'!$A$1:$T$21,15,FALSE)</f>
        <v>82</v>
      </c>
      <c r="L14" s="27">
        <f t="shared" si="4"/>
        <v>1.4645733000000007</v>
      </c>
      <c r="M14" s="27">
        <f t="shared" si="5"/>
        <v>30.535426699999999</v>
      </c>
      <c r="N14" s="11">
        <f>VLOOKUP($A14,'[1]2019sum'!$A$1:$T$21,17,FALSE)</f>
        <v>24</v>
      </c>
      <c r="O14" s="11">
        <f>VLOOKUP($A14,'[1]2019sum'!$A$1:$T$21,18,FALSE)</f>
        <v>25</v>
      </c>
      <c r="P14" s="12">
        <f t="shared" si="6"/>
        <v>0.96</v>
      </c>
      <c r="Q14" s="12">
        <f t="shared" si="7"/>
        <v>1.44</v>
      </c>
      <c r="R14" s="12">
        <f>VLOOKUP(D14,xG!$B$2:$G$21,6,FALSE)</f>
        <v>0.8274090999999999</v>
      </c>
      <c r="S14" s="12">
        <f t="shared" si="8"/>
        <v>0.13259090000000007</v>
      </c>
      <c r="T14" s="12">
        <f>VLOOKUP(D14,xG!$B$24:$G$43,6,FALSE)</f>
        <v>1.84052288</v>
      </c>
      <c r="U14" s="12">
        <f t="shared" si="9"/>
        <v>0.40052288000000003</v>
      </c>
      <c r="V14" s="12">
        <f t="shared" si="10"/>
        <v>5.5440000000000005</v>
      </c>
      <c r="W14" s="12">
        <f t="shared" si="0"/>
        <v>0.99716382945494297</v>
      </c>
      <c r="X14" s="12">
        <f t="shared" si="11"/>
        <v>-3.7163829454943009E-2</v>
      </c>
      <c r="Y14" s="12">
        <f t="shared" si="12"/>
        <v>6.5181999999999993</v>
      </c>
      <c r="Z14" s="12">
        <f t="shared" si="1"/>
        <v>1.7493664091599377</v>
      </c>
      <c r="AA14" s="12">
        <f t="shared" si="13"/>
        <v>0.30936640915993774</v>
      </c>
      <c r="AB14" s="12">
        <f t="shared" si="14"/>
        <v>1.7949446445799688</v>
      </c>
      <c r="AC14" s="12">
        <f t="shared" si="15"/>
        <v>0.91228646472747144</v>
      </c>
      <c r="AD14" s="26"/>
      <c r="AI14" s="7">
        <f t="shared" si="16"/>
        <v>-0.88265817985249739</v>
      </c>
    </row>
    <row r="15" spans="1:35" x14ac:dyDescent="0.25">
      <c r="A15" s="1" t="s">
        <v>118</v>
      </c>
      <c r="D15" s="32" t="str">
        <f>Schedule!A15</f>
        <v>NOR</v>
      </c>
      <c r="E15" s="11">
        <f>VLOOKUP($A15,'[1]2019sum'!$A$1:$T$21,6,FALSE)</f>
        <v>60</v>
      </c>
      <c r="F15" s="11">
        <f>VLOOKUP($A15,'[1]2019sum'!$A$1:$T$21,7,FALSE)</f>
        <v>134</v>
      </c>
      <c r="G15" s="27">
        <f t="shared" si="2"/>
        <v>12.55021872</v>
      </c>
      <c r="H15" s="27">
        <f t="shared" si="3"/>
        <v>47.449781279999996</v>
      </c>
      <c r="I15" s="11">
        <f>VLOOKUP($A15,'[1]2019sum'!$A$1:$T$21,9,FALSE)</f>
        <v>47</v>
      </c>
      <c r="J15" s="11">
        <f>VLOOKUP($A15,'[1]2019sum'!$A$1:$T$21,14,FALSE)</f>
        <v>34</v>
      </c>
      <c r="K15" s="11">
        <f>VLOOKUP($A15,'[1]2019sum'!$A$1:$T$21,15,FALSE)</f>
        <v>97</v>
      </c>
      <c r="L15" s="27">
        <f t="shared" si="4"/>
        <v>2.0883350000000003</v>
      </c>
      <c r="M15" s="27">
        <f t="shared" si="5"/>
        <v>31.911664999999999</v>
      </c>
      <c r="N15" s="11">
        <f>VLOOKUP($A15,'[1]2019sum'!$A$1:$T$21,17,FALSE)</f>
        <v>24</v>
      </c>
      <c r="O15" s="11">
        <f>VLOOKUP($A15,'[1]2019sum'!$A$1:$T$21,18,FALSE)</f>
        <v>25</v>
      </c>
      <c r="P15" s="12">
        <f t="shared" si="6"/>
        <v>0.96</v>
      </c>
      <c r="Q15" s="12">
        <f t="shared" si="7"/>
        <v>1.88</v>
      </c>
      <c r="R15" s="12">
        <f>VLOOKUP(D15,xG!$B$2:$G$21,6,FALSE)</f>
        <v>1.13557072</v>
      </c>
      <c r="S15" s="12">
        <f t="shared" si="8"/>
        <v>-0.17557072000000007</v>
      </c>
      <c r="T15" s="12">
        <f>VLOOKUP(D15,xG!$B$24:$G$43,6,FALSE)</f>
        <v>1.7753791999999999</v>
      </c>
      <c r="U15" s="12">
        <f t="shared" si="9"/>
        <v>-0.10462079999999996</v>
      </c>
      <c r="V15" s="12">
        <f t="shared" si="10"/>
        <v>6.4040000000000008</v>
      </c>
      <c r="W15" s="12">
        <f t="shared" si="0"/>
        <v>1.1518465302722682</v>
      </c>
      <c r="X15" s="12">
        <f t="shared" si="11"/>
        <v>-0.19184653027226828</v>
      </c>
      <c r="Y15" s="12">
        <f t="shared" si="12"/>
        <v>6.2324000000000002</v>
      </c>
      <c r="Z15" s="12">
        <f t="shared" si="1"/>
        <v>1.6726628836869684</v>
      </c>
      <c r="AA15" s="12">
        <f t="shared" si="13"/>
        <v>-0.20733711631303153</v>
      </c>
      <c r="AB15" s="12">
        <f t="shared" si="14"/>
        <v>1.7240210418434843</v>
      </c>
      <c r="AC15" s="12">
        <f t="shared" si="15"/>
        <v>1.1437086251361341</v>
      </c>
      <c r="AD15" s="26"/>
      <c r="AI15" s="7">
        <f t="shared" si="16"/>
        <v>-0.58031241670735012</v>
      </c>
    </row>
    <row r="16" spans="1:35" x14ac:dyDescent="0.25">
      <c r="A16" s="1" t="s">
        <v>119</v>
      </c>
      <c r="D16" s="32" t="str">
        <f>Schedule!A16</f>
        <v>SHU</v>
      </c>
      <c r="E16" s="11">
        <f>VLOOKUP($A16,'[1]2019sum'!$A$1:$T$21,6,FALSE)</f>
        <v>48</v>
      </c>
      <c r="F16" s="11">
        <f>VLOOKUP($A16,'[1]2019sum'!$A$1:$T$21,7,FALSE)</f>
        <v>87</v>
      </c>
      <c r="G16" s="27">
        <f t="shared" si="2"/>
        <v>10.164691680000001</v>
      </c>
      <c r="H16" s="27">
        <f t="shared" si="3"/>
        <v>37.835308319999996</v>
      </c>
      <c r="I16" s="11">
        <f>VLOOKUP($A16,'[1]2019sum'!$A$1:$T$21,9,FALSE)</f>
        <v>23</v>
      </c>
      <c r="J16" s="11">
        <f>VLOOKUP($A16,'[1]2019sum'!$A$1:$T$21,14,FALSE)</f>
        <v>53</v>
      </c>
      <c r="K16" s="11">
        <f>VLOOKUP($A16,'[1]2019sum'!$A$1:$T$21,15,FALSE)</f>
        <v>77</v>
      </c>
      <c r="L16" s="27">
        <f t="shared" si="4"/>
        <v>8.0140711500000013</v>
      </c>
      <c r="M16" s="27">
        <f t="shared" si="5"/>
        <v>44.985928850000001</v>
      </c>
      <c r="N16" s="11">
        <f>VLOOKUP($A16,'[1]2019sum'!$A$1:$T$21,17,FALSE)</f>
        <v>26</v>
      </c>
      <c r="O16" s="11">
        <f>VLOOKUP($A16,'[1]2019sum'!$A$1:$T$21,18,FALSE)</f>
        <v>25</v>
      </c>
      <c r="P16" s="12">
        <f t="shared" si="6"/>
        <v>1.04</v>
      </c>
      <c r="Q16" s="12">
        <f t="shared" si="7"/>
        <v>0.92</v>
      </c>
      <c r="R16" s="12">
        <f>VLOOKUP(D16,xG!$B$2:$G$21,6,FALSE)</f>
        <v>1.2301997</v>
      </c>
      <c r="S16" s="12">
        <f t="shared" si="8"/>
        <v>-0.19019969999999997</v>
      </c>
      <c r="T16" s="12">
        <f>VLOOKUP(D16,xG!$B$24:$G$43,6,FALSE)</f>
        <v>1.2924243199999998</v>
      </c>
      <c r="U16" s="12">
        <f t="shared" si="9"/>
        <v>0.37242431999999981</v>
      </c>
      <c r="V16" s="12">
        <f t="shared" si="10"/>
        <v>6.1240000000000006</v>
      </c>
      <c r="W16" s="12">
        <f t="shared" si="0"/>
        <v>1.1014847207038367</v>
      </c>
      <c r="X16" s="12">
        <f t="shared" si="11"/>
        <v>-6.1484720703836704E-2</v>
      </c>
      <c r="Y16" s="12">
        <f t="shared" si="12"/>
        <v>4.4081999999999999</v>
      </c>
      <c r="Z16" s="12">
        <f t="shared" si="1"/>
        <v>1.1830807592370345</v>
      </c>
      <c r="AA16" s="12">
        <f t="shared" si="13"/>
        <v>0.26308075923703444</v>
      </c>
      <c r="AB16" s="12">
        <f t="shared" si="14"/>
        <v>1.2377525396185172</v>
      </c>
      <c r="AC16" s="12">
        <f t="shared" si="15"/>
        <v>1.1658422103519184</v>
      </c>
      <c r="AD16" s="26"/>
      <c r="AI16" s="7">
        <f t="shared" si="16"/>
        <v>-7.1910329266598794E-2</v>
      </c>
    </row>
    <row r="17" spans="1:35" x14ac:dyDescent="0.25">
      <c r="A17" s="1" t="s">
        <v>102</v>
      </c>
      <c r="D17" s="32" t="str">
        <f>Schedule!A17</f>
        <v>SOU</v>
      </c>
      <c r="E17" s="11">
        <f>VLOOKUP($A17,'[1]2019sum'!$A$1:$T$21,6,FALSE)</f>
        <v>58</v>
      </c>
      <c r="F17" s="11">
        <f>VLOOKUP($A17,'[1]2019sum'!$A$1:$T$21,7,FALSE)</f>
        <v>119</v>
      </c>
      <c r="G17" s="27">
        <f t="shared" si="2"/>
        <v>12.15263088</v>
      </c>
      <c r="H17" s="27">
        <f t="shared" si="3"/>
        <v>45.847369119999996</v>
      </c>
      <c r="I17" s="11">
        <f>VLOOKUP($A17,'[1]2019sum'!$A$1:$T$21,9,FALSE)</f>
        <v>46</v>
      </c>
      <c r="J17" s="11">
        <f>VLOOKUP($A17,'[1]2019sum'!$A$1:$T$21,14,FALSE)</f>
        <v>48</v>
      </c>
      <c r="K17" s="11">
        <f>VLOOKUP($A17,'[1]2019sum'!$A$1:$T$21,15,FALSE)</f>
        <v>111</v>
      </c>
      <c r="L17" s="27">
        <f t="shared" si="4"/>
        <v>6.4546669000000003</v>
      </c>
      <c r="M17" s="27">
        <f t="shared" si="5"/>
        <v>41.545333100000001</v>
      </c>
      <c r="N17" s="11">
        <f>VLOOKUP($A17,'[1]2019sum'!$A$1:$T$21,17,FALSE)</f>
        <v>31</v>
      </c>
      <c r="O17" s="11">
        <f>VLOOKUP($A17,'[1]2019sum'!$A$1:$T$21,18,FALSE)</f>
        <v>25</v>
      </c>
      <c r="P17" s="12">
        <f t="shared" si="6"/>
        <v>1.24</v>
      </c>
      <c r="Q17" s="12">
        <f t="shared" si="7"/>
        <v>1.84</v>
      </c>
      <c r="R17" s="12">
        <f>VLOOKUP(D17,xG!$B$2:$G$21,6,FALSE)</f>
        <v>1.4662716</v>
      </c>
      <c r="S17" s="12">
        <f t="shared" si="8"/>
        <v>-0.22627160000000002</v>
      </c>
      <c r="T17" s="12">
        <f>VLOOKUP(D17,xG!$B$24:$G$43,6,FALSE)</f>
        <v>1.4675986000000001</v>
      </c>
      <c r="U17" s="12">
        <f t="shared" si="9"/>
        <v>-0.37240139999999999</v>
      </c>
      <c r="V17" s="12">
        <f t="shared" si="10"/>
        <v>7.6920000000000002</v>
      </c>
      <c r="W17" s="12">
        <f t="shared" si="0"/>
        <v>1.3835108542870529</v>
      </c>
      <c r="X17" s="12">
        <f t="shared" si="11"/>
        <v>-0.1435108542870529</v>
      </c>
      <c r="Y17" s="12">
        <f t="shared" si="12"/>
        <v>5.7233999999999989</v>
      </c>
      <c r="Z17" s="12">
        <f t="shared" si="1"/>
        <v>1.5360565349614905</v>
      </c>
      <c r="AA17" s="12">
        <f t="shared" si="13"/>
        <v>-0.30394346503850955</v>
      </c>
      <c r="AB17" s="12">
        <f t="shared" si="14"/>
        <v>1.5018275674807453</v>
      </c>
      <c r="AC17" s="12">
        <f t="shared" si="15"/>
        <v>1.4248912271435263</v>
      </c>
      <c r="AD17" s="26"/>
      <c r="AI17" s="7">
        <f t="shared" si="16"/>
        <v>-7.6936340337218967E-2</v>
      </c>
    </row>
    <row r="18" spans="1:35" x14ac:dyDescent="0.25">
      <c r="A18" s="1" t="s">
        <v>91</v>
      </c>
      <c r="D18" s="32" t="str">
        <f>Schedule!A18</f>
        <v>TOT</v>
      </c>
      <c r="E18" s="11">
        <f>VLOOKUP($A18,'[1]2019sum'!$A$1:$T$21,6,FALSE)</f>
        <v>38</v>
      </c>
      <c r="F18" s="11">
        <f>VLOOKUP($A18,'[1]2019sum'!$A$1:$T$21,7,FALSE)</f>
        <v>122</v>
      </c>
      <c r="G18" s="27">
        <f t="shared" si="2"/>
        <v>8.1767524799999993</v>
      </c>
      <c r="H18" s="27">
        <f t="shared" si="3"/>
        <v>29.823247520000002</v>
      </c>
      <c r="I18" s="11">
        <f>VLOOKUP($A18,'[1]2019sum'!$A$1:$T$21,9,FALSE)</f>
        <v>32</v>
      </c>
      <c r="J18" s="11">
        <f>VLOOKUP($A18,'[1]2019sum'!$A$1:$T$21,14,FALSE)</f>
        <v>45</v>
      </c>
      <c r="K18" s="11">
        <f>VLOOKUP($A18,'[1]2019sum'!$A$1:$T$21,15,FALSE)</f>
        <v>108</v>
      </c>
      <c r="L18" s="27">
        <f t="shared" si="4"/>
        <v>5.5190243500000014</v>
      </c>
      <c r="M18" s="27">
        <f t="shared" si="5"/>
        <v>39.480975649999998</v>
      </c>
      <c r="N18" s="11">
        <f>VLOOKUP($A18,'[1]2019sum'!$A$1:$T$21,17,FALSE)</f>
        <v>40</v>
      </c>
      <c r="O18" s="11">
        <f>VLOOKUP($A18,'[1]2019sum'!$A$1:$T$21,18,FALSE)</f>
        <v>25</v>
      </c>
      <c r="P18" s="12">
        <f t="shared" si="6"/>
        <v>1.6</v>
      </c>
      <c r="Q18" s="12">
        <f t="shared" si="7"/>
        <v>1.28</v>
      </c>
      <c r="R18" s="12">
        <f>VLOOKUP(D18,xG!$B$2:$G$21,6,FALSE)</f>
        <v>1.3036118600000002</v>
      </c>
      <c r="S18" s="12">
        <f t="shared" si="8"/>
        <v>0.29638813999999991</v>
      </c>
      <c r="T18" s="12">
        <f>VLOOKUP(D18,xG!$B$24:$G$43,6,FALSE)</f>
        <v>1.394096</v>
      </c>
      <c r="U18" s="12">
        <f t="shared" si="9"/>
        <v>0.11409599999999998</v>
      </c>
      <c r="V18" s="12">
        <f t="shared" si="10"/>
        <v>7.4160000000000004</v>
      </c>
      <c r="W18" s="12">
        <f t="shared" si="0"/>
        <v>1.3338684991410275</v>
      </c>
      <c r="X18" s="12">
        <f t="shared" si="11"/>
        <v>0.26613150085897264</v>
      </c>
      <c r="Y18" s="12">
        <f t="shared" si="12"/>
        <v>5.0091999999999999</v>
      </c>
      <c r="Z18" s="12">
        <f t="shared" si="1"/>
        <v>1.3443782358264491</v>
      </c>
      <c r="AA18" s="12">
        <f t="shared" si="13"/>
        <v>6.4378235826449082E-2</v>
      </c>
      <c r="AB18" s="12">
        <f t="shared" si="14"/>
        <v>1.3692371179132246</v>
      </c>
      <c r="AC18" s="12">
        <f t="shared" si="15"/>
        <v>1.3187401795705138</v>
      </c>
      <c r="AD18" s="26"/>
      <c r="AI18" s="7">
        <f t="shared" si="16"/>
        <v>-5.049693834271074E-2</v>
      </c>
    </row>
    <row r="19" spans="1:35" x14ac:dyDescent="0.25">
      <c r="A19" s="1" t="s">
        <v>103</v>
      </c>
      <c r="D19" s="32" t="str">
        <f>Schedule!A19</f>
        <v>WAT</v>
      </c>
      <c r="E19" s="11">
        <f>VLOOKUP($A19,'[1]2019sum'!$A$1:$T$21,6,FALSE)</f>
        <v>55</v>
      </c>
      <c r="F19" s="11">
        <f>VLOOKUP($A19,'[1]2019sum'!$A$1:$T$21,7,FALSE)</f>
        <v>116</v>
      </c>
      <c r="G19" s="27">
        <f t="shared" si="2"/>
        <v>11.55624912</v>
      </c>
      <c r="H19" s="27">
        <f t="shared" si="3"/>
        <v>43.443750879999996</v>
      </c>
      <c r="I19" s="11">
        <f>VLOOKUP($A19,'[1]2019sum'!$A$1:$T$21,9,FALSE)</f>
        <v>39</v>
      </c>
      <c r="J19" s="11">
        <f>VLOOKUP($A19,'[1]2019sum'!$A$1:$T$21,14,FALSE)</f>
        <v>45</v>
      </c>
      <c r="K19" s="11">
        <f>VLOOKUP($A19,'[1]2019sum'!$A$1:$T$21,15,FALSE)</f>
        <v>80</v>
      </c>
      <c r="L19" s="27">
        <f t="shared" si="4"/>
        <v>5.5190243500000014</v>
      </c>
      <c r="M19" s="27">
        <f t="shared" si="5"/>
        <v>39.480975649999998</v>
      </c>
      <c r="N19" s="11">
        <f>VLOOKUP($A19,'[1]2019sum'!$A$1:$T$21,17,FALSE)</f>
        <v>23</v>
      </c>
      <c r="O19" s="11">
        <f>VLOOKUP($A19,'[1]2019sum'!$A$1:$T$21,18,FALSE)</f>
        <v>25</v>
      </c>
      <c r="P19" s="12">
        <f t="shared" si="6"/>
        <v>0.92</v>
      </c>
      <c r="Q19" s="12">
        <f t="shared" si="7"/>
        <v>1.56</v>
      </c>
      <c r="R19" s="12">
        <f>VLOOKUP(D19,xG!$B$2:$G$21,6,FALSE)</f>
        <v>1.3216862599999999</v>
      </c>
      <c r="S19" s="12">
        <f t="shared" si="8"/>
        <v>-0.40168625999999985</v>
      </c>
      <c r="T19" s="12">
        <f>VLOOKUP(D19,xG!$B$24:$G$43,6,FALSE)</f>
        <v>1.60343148</v>
      </c>
      <c r="U19" s="12">
        <f t="shared" si="9"/>
        <v>4.3431479999999967E-2</v>
      </c>
      <c r="V19" s="12">
        <f t="shared" si="10"/>
        <v>5.96</v>
      </c>
      <c r="W19" s="12">
        <f t="shared" si="0"/>
        <v>1.0719870893851839</v>
      </c>
      <c r="X19" s="12">
        <f t="shared" si="11"/>
        <v>-0.1519870893851839</v>
      </c>
      <c r="Y19" s="12">
        <f t="shared" si="12"/>
        <v>5.5175999999999998</v>
      </c>
      <c r="Z19" s="12">
        <f t="shared" si="1"/>
        <v>1.480823555457162</v>
      </c>
      <c r="AA19" s="12">
        <f t="shared" si="13"/>
        <v>-7.9176444542838009E-2</v>
      </c>
      <c r="AB19" s="12">
        <f t="shared" si="14"/>
        <v>1.5421275177285811</v>
      </c>
      <c r="AC19" s="12">
        <f t="shared" si="15"/>
        <v>1.1968366746925918</v>
      </c>
      <c r="AD19" s="26"/>
      <c r="AI19" s="7">
        <f t="shared" si="16"/>
        <v>-0.34529084303598934</v>
      </c>
    </row>
    <row r="20" spans="1:35" x14ac:dyDescent="0.25">
      <c r="A20" s="1" t="s">
        <v>96</v>
      </c>
      <c r="D20" s="32" t="str">
        <f>Schedule!A20</f>
        <v>WHU</v>
      </c>
      <c r="E20" s="11">
        <f>VLOOKUP($A20,'[1]2019sum'!$A$1:$T$21,6,FALSE)</f>
        <v>82</v>
      </c>
      <c r="F20" s="11">
        <f>VLOOKUP($A20,'[1]2019sum'!$A$1:$T$21,7,FALSE)</f>
        <v>132</v>
      </c>
      <c r="G20" s="27">
        <f t="shared" si="2"/>
        <v>16.923684959999999</v>
      </c>
      <c r="H20" s="27">
        <f t="shared" si="3"/>
        <v>65.076315039999997</v>
      </c>
      <c r="I20" s="11">
        <f>VLOOKUP($A20,'[1]2019sum'!$A$1:$T$21,9,FALSE)</f>
        <v>43</v>
      </c>
      <c r="J20" s="11">
        <f>VLOOKUP($A20,'[1]2019sum'!$A$1:$T$21,14,FALSE)</f>
        <v>38</v>
      </c>
      <c r="K20" s="11">
        <f>VLOOKUP($A20,'[1]2019sum'!$A$1:$T$21,15,FALSE)</f>
        <v>109</v>
      </c>
      <c r="L20" s="27">
        <f t="shared" si="4"/>
        <v>3.3358584000000011</v>
      </c>
      <c r="M20" s="27">
        <f t="shared" si="5"/>
        <v>34.664141600000001</v>
      </c>
      <c r="N20" s="11">
        <f>VLOOKUP($A20,'[1]2019sum'!$A$1:$T$21,17,FALSE)</f>
        <v>30</v>
      </c>
      <c r="O20" s="11">
        <f>VLOOKUP($A20,'[1]2019sum'!$A$1:$T$21,18,FALSE)</f>
        <v>25</v>
      </c>
      <c r="P20" s="12">
        <f t="shared" si="6"/>
        <v>1.2</v>
      </c>
      <c r="Q20" s="12">
        <f t="shared" si="7"/>
        <v>1.72</v>
      </c>
      <c r="R20" s="12">
        <f>VLOOKUP(D20,xG!$B$2:$G$21,6,FALSE)</f>
        <v>1.1965683999999999</v>
      </c>
      <c r="S20" s="12">
        <f t="shared" si="8"/>
        <v>3.4316000000000901E-3</v>
      </c>
      <c r="T20" s="12">
        <f>VLOOKUP(D20,xG!$B$24:$G$43,6,FALSE)</f>
        <v>1.9319101999999999</v>
      </c>
      <c r="U20" s="12">
        <f t="shared" si="9"/>
        <v>0.21191019999999994</v>
      </c>
      <c r="V20" s="12">
        <f t="shared" si="10"/>
        <v>7.1880000000000006</v>
      </c>
      <c r="W20" s="12">
        <f t="shared" si="0"/>
        <v>1.2928595970638763</v>
      </c>
      <c r="X20" s="12">
        <f t="shared" si="11"/>
        <v>-9.2859597063876365E-2</v>
      </c>
      <c r="Y20" s="12">
        <f t="shared" si="12"/>
        <v>7.0552000000000001</v>
      </c>
      <c r="Z20" s="12">
        <f t="shared" si="1"/>
        <v>1.89348744897444</v>
      </c>
      <c r="AA20" s="12">
        <f t="shared" si="13"/>
        <v>0.17348744897444002</v>
      </c>
      <c r="AB20" s="12">
        <f t="shared" si="14"/>
        <v>1.9126988244872201</v>
      </c>
      <c r="AC20" s="12">
        <f t="shared" si="15"/>
        <v>1.244713998531938</v>
      </c>
      <c r="AD20" s="26"/>
      <c r="AI20" s="7">
        <f t="shared" si="16"/>
        <v>-0.66798482595528208</v>
      </c>
    </row>
    <row r="21" spans="1:35" x14ac:dyDescent="0.25">
      <c r="A21" s="1" t="s">
        <v>93</v>
      </c>
      <c r="D21" s="32" t="str">
        <f>Schedule!A21</f>
        <v>WOL</v>
      </c>
      <c r="E21" s="11">
        <f>VLOOKUP($A21,'[1]2019sum'!$A$1:$T$21,6,FALSE)</f>
        <v>40</v>
      </c>
      <c r="F21" s="11">
        <f>VLOOKUP($A21,'[1]2019sum'!$A$1:$T$21,7,FALSE)</f>
        <v>97</v>
      </c>
      <c r="G21" s="27">
        <f t="shared" si="2"/>
        <v>8.574340320000001</v>
      </c>
      <c r="H21" s="27">
        <f t="shared" si="3"/>
        <v>31.425659679999999</v>
      </c>
      <c r="I21" s="11">
        <f>VLOOKUP($A21,'[1]2019sum'!$A$1:$T$21,9,FALSE)</f>
        <v>32</v>
      </c>
      <c r="J21" s="11">
        <f>VLOOKUP($A21,'[1]2019sum'!$A$1:$T$21,14,FALSE)</f>
        <v>58</v>
      </c>
      <c r="K21" s="11">
        <f>VLOOKUP($A21,'[1]2019sum'!$A$1:$T$21,15,FALSE)</f>
        <v>101</v>
      </c>
      <c r="L21" s="27">
        <f t="shared" si="4"/>
        <v>9.5734753999999995</v>
      </c>
      <c r="M21" s="27">
        <f t="shared" si="5"/>
        <v>48.4265246</v>
      </c>
      <c r="N21" s="11">
        <f>VLOOKUP($A21,'[1]2019sum'!$A$1:$T$21,17,FALSE)</f>
        <v>35</v>
      </c>
      <c r="O21" s="11">
        <f>VLOOKUP($A21,'[1]2019sum'!$A$1:$T$21,18,FALSE)</f>
        <v>25</v>
      </c>
      <c r="P21" s="12">
        <f t="shared" si="6"/>
        <v>1.4</v>
      </c>
      <c r="Q21" s="12">
        <f t="shared" si="7"/>
        <v>1.28</v>
      </c>
      <c r="R21" s="12">
        <f>VLOOKUP(D21,xG!$B$2:$G$21,6,FALSE)</f>
        <v>1.4592174600000001</v>
      </c>
      <c r="S21" s="12">
        <f t="shared" si="8"/>
        <v>-5.9217460000000166E-2</v>
      </c>
      <c r="T21" s="12">
        <f>VLOOKUP(D21,xG!$B$24:$G$43,6,FALSE)</f>
        <v>1.1221097200000001</v>
      </c>
      <c r="U21" s="12">
        <f t="shared" si="9"/>
        <v>-0.15789027999999994</v>
      </c>
      <c r="V21" s="12">
        <f t="shared" si="10"/>
        <v>7.5720000000000001</v>
      </c>
      <c r="W21" s="12">
        <f t="shared" si="0"/>
        <v>1.3619272216148679</v>
      </c>
      <c r="X21" s="12">
        <f t="shared" si="11"/>
        <v>3.8072778385132011E-2</v>
      </c>
      <c r="Y21" s="12">
        <f t="shared" si="12"/>
        <v>4.3742000000000001</v>
      </c>
      <c r="Z21" s="12">
        <f t="shared" si="1"/>
        <v>1.1739557772003621</v>
      </c>
      <c r="AA21" s="12">
        <f t="shared" si="13"/>
        <v>-0.10604422279963788</v>
      </c>
      <c r="AB21" s="12">
        <f t="shared" si="14"/>
        <v>1.1480327486001811</v>
      </c>
      <c r="AC21" s="12">
        <f t="shared" si="15"/>
        <v>1.410572340807434</v>
      </c>
      <c r="AD21" s="26"/>
      <c r="AI21" s="7">
        <f t="shared" si="16"/>
        <v>0.26253959220725287</v>
      </c>
    </row>
    <row r="22" spans="1:35" x14ac:dyDescent="0.25">
      <c r="B22" s="1">
        <v>1.36</v>
      </c>
      <c r="C22" s="1">
        <v>1.36</v>
      </c>
      <c r="E22" s="27">
        <f t="shared" ref="E22:O22" si="17">SUM(E2:E21)</f>
        <v>1026</v>
      </c>
      <c r="F22" s="27">
        <f t="shared" si="17"/>
        <v>2166</v>
      </c>
      <c r="G22" s="27">
        <f t="shared" si="17"/>
        <v>216.41423232000002</v>
      </c>
      <c r="H22" s="27">
        <f t="shared" si="17"/>
        <v>809.58576767999978</v>
      </c>
      <c r="I22" s="27">
        <f t="shared" si="17"/>
        <v>691</v>
      </c>
      <c r="J22" s="27">
        <f t="shared" si="17"/>
        <v>1026</v>
      </c>
      <c r="K22" s="27">
        <f t="shared" si="17"/>
        <v>2166</v>
      </c>
      <c r="L22" s="27">
        <f t="shared" si="17"/>
        <v>149.67747410000004</v>
      </c>
      <c r="M22" s="27">
        <f t="shared" si="17"/>
        <v>876.32252590000007</v>
      </c>
      <c r="N22" s="27">
        <f t="shared" si="17"/>
        <v>691</v>
      </c>
      <c r="O22" s="27">
        <f t="shared" si="17"/>
        <v>500</v>
      </c>
      <c r="P22" s="12">
        <f>N22/O22</f>
        <v>1.3819999999999999</v>
      </c>
      <c r="Q22" s="12">
        <f>I22/O22</f>
        <v>1.3819999999999999</v>
      </c>
      <c r="R22" s="12">
        <f>AVERAGE(R2:R21)</f>
        <v>1.4268670509999999</v>
      </c>
      <c r="S22" s="12">
        <f t="shared" si="8"/>
        <v>-4.4867050999999991E-2</v>
      </c>
      <c r="T22" s="12">
        <f>AVERAGE(T2:T21)</f>
        <v>1.4268670760000002</v>
      </c>
      <c r="U22" s="12">
        <f t="shared" si="9"/>
        <v>4.4867076000000283E-2</v>
      </c>
      <c r="V22" s="12">
        <f t="shared" si="10"/>
        <v>7.6836000000000002</v>
      </c>
      <c r="W22" s="12">
        <f t="shared" si="0"/>
        <v>1.3819999999999999</v>
      </c>
      <c r="X22" s="12">
        <f t="shared" si="11"/>
        <v>0</v>
      </c>
      <c r="Y22" s="12">
        <f t="shared" si="12"/>
        <v>5.149379999999999</v>
      </c>
      <c r="Z22" s="12">
        <f t="shared" si="1"/>
        <v>1.3819999999999999</v>
      </c>
      <c r="AA22" s="12">
        <f t="shared" si="13"/>
        <v>0</v>
      </c>
      <c r="AB22" s="12">
        <f>P22</f>
        <v>1.3819999999999999</v>
      </c>
      <c r="AC22" s="12">
        <f>AB22</f>
        <v>1.3819999999999999</v>
      </c>
      <c r="AD22" s="26"/>
      <c r="AI22" s="7">
        <f t="shared" si="16"/>
        <v>0</v>
      </c>
    </row>
    <row r="23" spans="1:35" x14ac:dyDescent="0.25">
      <c r="Y23" s="6"/>
      <c r="AC23" s="6"/>
    </row>
    <row r="24" spans="1:35" x14ac:dyDescent="0.25">
      <c r="AC24" s="7"/>
    </row>
    <row r="25" spans="1:35" x14ac:dyDescent="0.25">
      <c r="W25" s="1" t="s">
        <v>78</v>
      </c>
      <c r="X25" s="1" t="s">
        <v>120</v>
      </c>
    </row>
    <row r="26" spans="1:35" ht="14.4" x14ac:dyDescent="0.3">
      <c r="V26"/>
      <c r="W26"/>
      <c r="X26"/>
      <c r="Y26"/>
    </row>
    <row r="27" spans="1:35" ht="14.4" x14ac:dyDescent="0.3">
      <c r="R27" s="15"/>
      <c r="T27" s="15"/>
      <c r="V27"/>
      <c r="W27"/>
      <c r="X27"/>
      <c r="Y27"/>
    </row>
  </sheetData>
  <sortState ref="A2:A21">
    <sortCondition ref="A2"/>
  </sortState>
  <mergeCells count="2">
    <mergeCell ref="AE2:AF2"/>
    <mergeCell ref="AG2:AH2"/>
  </mergeCells>
  <conditionalFormatting sqref="S2">
    <cfRule type="cellIs" dxfId="203" priority="11" operator="notBetween">
      <formula>0.2</formula>
      <formula>-0.2</formula>
    </cfRule>
  </conditionalFormatting>
  <conditionalFormatting sqref="S3:S22">
    <cfRule type="cellIs" dxfId="202" priority="10" operator="notBetween">
      <formula>0.2</formula>
      <formula>-0.2</formula>
    </cfRule>
  </conditionalFormatting>
  <conditionalFormatting sqref="U2">
    <cfRule type="cellIs" dxfId="201" priority="9" operator="notBetween">
      <formula>0.2</formula>
      <formula>-0.2</formula>
    </cfRule>
  </conditionalFormatting>
  <conditionalFormatting sqref="AA3:AA22">
    <cfRule type="cellIs" dxfId="200" priority="1" operator="notBetween">
      <formula>0.2</formula>
      <formula>-0.2</formula>
    </cfRule>
  </conditionalFormatting>
  <conditionalFormatting sqref="U3:U22">
    <cfRule type="cellIs" dxfId="199" priority="7" operator="notBetween">
      <formula>0.2</formula>
      <formula>-0.2</formula>
    </cfRule>
  </conditionalFormatting>
  <conditionalFormatting sqref="X2">
    <cfRule type="cellIs" dxfId="198" priority="4" operator="notBetween">
      <formula>0.2</formula>
      <formula>-0.2</formula>
    </cfRule>
  </conditionalFormatting>
  <conditionalFormatting sqref="X3:X22">
    <cfRule type="cellIs" dxfId="197" priority="3" operator="notBetween">
      <formula>0.2</formula>
      <formula>-0.2</formula>
    </cfRule>
  </conditionalFormatting>
  <conditionalFormatting sqref="AA2">
    <cfRule type="cellIs" dxfId="196" priority="2" operator="notBetween">
      <formula>0.2</formula>
      <formula>-0.2</formula>
    </cfRule>
  </conditionalFormatting>
  <dataValidations count="1">
    <dataValidation type="list" allowBlank="1" showInputMessage="1" showErrorMessage="1" sqref="X25" xr:uid="{00000000-0002-0000-0000-000000000000}">
      <formula1>"Y, N, Pre, Only"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22"/>
  <sheetViews>
    <sheetView zoomScaleNormal="100" workbookViewId="0">
      <pane xSplit="1" topLeftCell="D1" activePane="topRight" state="frozen"/>
      <selection pane="topRight" activeCell="O19" sqref="O19"/>
    </sheetView>
  </sheetViews>
  <sheetFormatPr defaultColWidth="8.88671875" defaultRowHeight="10.199999999999999" x14ac:dyDescent="0.2"/>
  <cols>
    <col min="1" max="1" width="3.88671875" style="24" bestFit="1" customWidth="1"/>
    <col min="2" max="2" width="8.109375" style="24" hidden="1" customWidth="1"/>
    <col min="3" max="3" width="9" style="24" hidden="1" customWidth="1"/>
    <col min="4" max="4" width="7.44140625" style="24" hidden="1" customWidth="1"/>
    <col min="5" max="5" width="8.33203125" style="24" hidden="1" customWidth="1"/>
    <col min="6" max="6" width="7" style="24" hidden="1" customWidth="1"/>
    <col min="7" max="8" width="7" style="24" bestFit="1" customWidth="1"/>
    <col min="9" max="9" width="7.44140625" style="24" bestFit="1" customWidth="1"/>
    <col min="10" max="10" width="7.6640625" style="24" bestFit="1" customWidth="1"/>
    <col min="11" max="11" width="7.44140625" style="24" bestFit="1" customWidth="1"/>
    <col min="12" max="12" width="7.6640625" style="24" bestFit="1" customWidth="1"/>
    <col min="13" max="13" width="6.5546875" style="24" customWidth="1"/>
    <col min="14" max="14" width="7.109375" style="24" bestFit="1" customWidth="1"/>
    <col min="15" max="15" width="10.33203125" style="24" bestFit="1" customWidth="1"/>
    <col min="16" max="16" width="7" style="24" bestFit="1" customWidth="1"/>
    <col min="17" max="17" width="8.6640625" style="24" bestFit="1" customWidth="1"/>
    <col min="18" max="18" width="7.6640625" style="24" bestFit="1" customWidth="1"/>
    <col min="19" max="19" width="8.6640625" style="24" bestFit="1" customWidth="1"/>
    <col min="20" max="21" width="7" style="24" bestFit="1" customWidth="1"/>
    <col min="22" max="22" width="7.109375" style="24" customWidth="1"/>
    <col min="23" max="23" width="6.44140625" style="24" customWidth="1"/>
    <col min="24" max="25" width="7" style="24" bestFit="1" customWidth="1"/>
    <col min="26" max="26" width="7.44140625" style="24" bestFit="1" customWidth="1"/>
    <col min="27" max="27" width="7.6640625" style="24" bestFit="1" customWidth="1"/>
    <col min="28" max="28" width="6.6640625" style="24" bestFit="1" customWidth="1"/>
    <col min="29" max="29" width="7" style="24" bestFit="1" customWidth="1"/>
    <col min="30" max="30" width="7.6640625" style="24" bestFit="1" customWidth="1"/>
    <col min="31" max="31" width="7.44140625" style="24" bestFit="1" customWidth="1"/>
    <col min="32" max="32" width="7.6640625" style="24" bestFit="1" customWidth="1"/>
    <col min="33" max="33" width="7" style="24" bestFit="1" customWidth="1"/>
    <col min="34" max="34" width="7.33203125" style="24" bestFit="1" customWidth="1"/>
    <col min="35" max="35" width="7" style="24" bestFit="1" customWidth="1"/>
    <col min="36" max="36" width="8.109375" style="24" bestFit="1" customWidth="1"/>
    <col min="37" max="37" width="7.6640625" style="24" bestFit="1" customWidth="1"/>
    <col min="38" max="54" width="8.6640625" style="24" customWidth="1"/>
    <col min="55" max="16384" width="8.88671875" style="24"/>
  </cols>
  <sheetData>
    <row r="1" spans="1:37" ht="12" customHeight="1" x14ac:dyDescent="0.2">
      <c r="A1" s="108"/>
      <c r="B1" s="97">
        <v>43852</v>
      </c>
      <c r="C1" s="97">
        <v>43854</v>
      </c>
      <c r="D1" s="139">
        <v>43858</v>
      </c>
      <c r="E1" s="140"/>
      <c r="F1" s="97">
        <v>43862</v>
      </c>
      <c r="G1" s="97">
        <v>43865</v>
      </c>
      <c r="H1" s="97">
        <v>43869</v>
      </c>
      <c r="I1" s="112">
        <v>43876</v>
      </c>
      <c r="J1" s="97">
        <v>43879</v>
      </c>
      <c r="K1" s="97">
        <v>43883</v>
      </c>
      <c r="L1" s="97">
        <v>43886</v>
      </c>
      <c r="M1" s="139">
        <v>43889</v>
      </c>
      <c r="N1" s="140"/>
      <c r="O1" s="97">
        <v>43894</v>
      </c>
      <c r="P1" s="97"/>
      <c r="Q1" s="97">
        <v>43901</v>
      </c>
      <c r="R1" s="97">
        <v>43904</v>
      </c>
      <c r="S1" s="97">
        <v>43908</v>
      </c>
      <c r="T1" s="143">
        <v>43911</v>
      </c>
      <c r="U1" s="143"/>
      <c r="V1" s="143">
        <v>43913</v>
      </c>
      <c r="W1" s="143"/>
      <c r="X1" s="97">
        <v>43925</v>
      </c>
      <c r="Y1" s="97">
        <v>43928</v>
      </c>
      <c r="Z1" s="97">
        <v>43932</v>
      </c>
      <c r="AA1" s="97">
        <v>43935</v>
      </c>
      <c r="AB1" s="143">
        <v>43939</v>
      </c>
      <c r="AC1" s="143"/>
      <c r="AD1" s="97">
        <v>43942</v>
      </c>
      <c r="AE1" s="97">
        <v>43946</v>
      </c>
      <c r="AF1" s="97">
        <v>43949</v>
      </c>
      <c r="AG1" s="97">
        <v>43953</v>
      </c>
      <c r="AH1" s="97">
        <v>43958</v>
      </c>
      <c r="AI1" s="97">
        <v>43960</v>
      </c>
      <c r="AJ1" s="97">
        <v>43963</v>
      </c>
      <c r="AK1" s="98">
        <v>43967</v>
      </c>
    </row>
    <row r="2" spans="1:37" ht="12" customHeight="1" x14ac:dyDescent="0.2">
      <c r="A2" s="109" t="s">
        <v>12</v>
      </c>
      <c r="B2" s="100" t="s">
        <v>167</v>
      </c>
      <c r="C2" s="102" t="s">
        <v>123</v>
      </c>
      <c r="D2" s="99" t="s">
        <v>147</v>
      </c>
      <c r="E2" s="103" t="s">
        <v>140</v>
      </c>
      <c r="F2" s="100" t="s">
        <v>124</v>
      </c>
      <c r="G2" s="93" t="s">
        <v>126</v>
      </c>
      <c r="H2" s="141" t="s">
        <v>125</v>
      </c>
      <c r="I2" s="142"/>
      <c r="J2" s="101" t="s">
        <v>128</v>
      </c>
      <c r="K2" s="100" t="s">
        <v>127</v>
      </c>
      <c r="L2" s="101" t="s">
        <v>128</v>
      </c>
      <c r="M2" s="99" t="s">
        <v>130</v>
      </c>
      <c r="N2" s="100" t="s">
        <v>131</v>
      </c>
      <c r="O2" s="102" t="s">
        <v>129</v>
      </c>
      <c r="P2" s="100" t="s">
        <v>132</v>
      </c>
      <c r="Q2" s="101" t="s">
        <v>128</v>
      </c>
      <c r="R2" s="100" t="s">
        <v>133</v>
      </c>
      <c r="S2" s="101" t="s">
        <v>128</v>
      </c>
      <c r="T2" s="102" t="s">
        <v>134</v>
      </c>
      <c r="U2" s="100" t="s">
        <v>135</v>
      </c>
      <c r="V2" s="144" t="s">
        <v>136</v>
      </c>
      <c r="W2" s="144"/>
      <c r="X2" s="100" t="s">
        <v>137</v>
      </c>
      <c r="Y2" s="101" t="s">
        <v>128</v>
      </c>
      <c r="Z2" s="100" t="s">
        <v>138</v>
      </c>
      <c r="AA2" s="101" t="s">
        <v>128</v>
      </c>
      <c r="AB2" s="102" t="s">
        <v>141</v>
      </c>
      <c r="AC2" s="100" t="s">
        <v>139</v>
      </c>
      <c r="AD2" s="103" t="s">
        <v>140</v>
      </c>
      <c r="AE2" s="100" t="s">
        <v>142</v>
      </c>
      <c r="AF2" s="101" t="s">
        <v>128</v>
      </c>
      <c r="AG2" s="100" t="s">
        <v>143</v>
      </c>
      <c r="AH2" s="101" t="s">
        <v>128</v>
      </c>
      <c r="AI2" s="100" t="s">
        <v>144</v>
      </c>
      <c r="AJ2" s="103" t="s">
        <v>140</v>
      </c>
      <c r="AK2" s="104" t="s">
        <v>145</v>
      </c>
    </row>
    <row r="3" spans="1:37" ht="12" customHeight="1" x14ac:dyDescent="0.2">
      <c r="A3" s="109" t="str">
        <f>Schedule!A2</f>
        <v>ARS</v>
      </c>
      <c r="B3" s="25" t="str">
        <f>Schedule!Y2</f>
        <v>@CHE</v>
      </c>
      <c r="C3" s="25" t="s">
        <v>74</v>
      </c>
      <c r="D3" s="113"/>
      <c r="E3" s="113"/>
      <c r="F3" s="25" t="str">
        <f>Schedule!Z2</f>
        <v>@BUR</v>
      </c>
      <c r="G3" s="113"/>
      <c r="H3" s="113"/>
      <c r="I3" s="25" t="str">
        <f>Schedule!AA2</f>
        <v>NEW</v>
      </c>
      <c r="J3" s="25" t="s">
        <v>158</v>
      </c>
      <c r="K3" s="25" t="str">
        <f>Schedule!AB2</f>
        <v>EVE</v>
      </c>
      <c r="L3" s="25" t="s">
        <v>160</v>
      </c>
      <c r="M3" s="113"/>
      <c r="N3" s="128" t="str">
        <f>Schedule!AC2</f>
        <v>@MCI</v>
      </c>
      <c r="O3" s="111" t="s">
        <v>177</v>
      </c>
      <c r="P3" s="111" t="str">
        <f>Schedule!AD2</f>
        <v>WHU</v>
      </c>
      <c r="Q3" s="117"/>
      <c r="R3" s="25" t="str">
        <f>Schedule!AE2</f>
        <v>@BRI</v>
      </c>
      <c r="S3" s="117"/>
      <c r="T3" s="117"/>
      <c r="U3" s="117" t="str">
        <f>Schedule!AF2</f>
        <v>@SOU</v>
      </c>
      <c r="V3" s="145"/>
      <c r="W3" s="145"/>
      <c r="X3" s="25" t="str">
        <f>Schedule!AG2</f>
        <v>NOR</v>
      </c>
      <c r="Y3" s="117"/>
      <c r="Z3" s="25" t="str">
        <f>Schedule!AH2</f>
        <v>@WOL</v>
      </c>
      <c r="AA3" s="117"/>
      <c r="AB3" s="117"/>
      <c r="AC3" s="117" t="str">
        <f>Schedule!AI2</f>
        <v>LEI</v>
      </c>
      <c r="AD3" s="149"/>
      <c r="AE3" s="25" t="str">
        <f>Schedule!AJ2</f>
        <v>@TOT</v>
      </c>
      <c r="AF3" s="117"/>
      <c r="AG3" s="25" t="str">
        <f>Schedule!AK2</f>
        <v>LIV</v>
      </c>
      <c r="AH3" s="117"/>
      <c r="AI3" s="25" t="str">
        <f>Schedule!AL2</f>
        <v>@AVL</v>
      </c>
      <c r="AJ3" s="149"/>
      <c r="AK3" s="94" t="str">
        <f>Schedule!AM2</f>
        <v>WAT</v>
      </c>
    </row>
    <row r="4" spans="1:37" ht="12" customHeight="1" x14ac:dyDescent="0.2">
      <c r="A4" s="109" t="str">
        <f>Schedule!A3</f>
        <v>AVL</v>
      </c>
      <c r="B4" s="25" t="str">
        <f>Schedule!Y3</f>
        <v>WAT</v>
      </c>
      <c r="C4" s="105"/>
      <c r="D4" s="25" t="s">
        <v>62</v>
      </c>
      <c r="E4" s="113"/>
      <c r="F4" s="25" t="str">
        <f>Schedule!Z3</f>
        <v>@BOU</v>
      </c>
      <c r="G4" s="113"/>
      <c r="H4" s="113"/>
      <c r="I4" s="25" t="str">
        <f>Schedule!AA3</f>
        <v>TOT</v>
      </c>
      <c r="J4" s="113"/>
      <c r="K4" s="25" t="str">
        <f>Schedule!AB3</f>
        <v>@SOU</v>
      </c>
      <c r="L4" s="113"/>
      <c r="M4" s="111" t="s">
        <v>1</v>
      </c>
      <c r="N4" s="128" t="str">
        <f>Schedule!AC3</f>
        <v>SHU</v>
      </c>
      <c r="O4" s="113"/>
      <c r="P4" s="111" t="str">
        <f>Schedule!AD3</f>
        <v>@LEI</v>
      </c>
      <c r="Q4" s="113"/>
      <c r="R4" s="25" t="str">
        <f>Schedule!AE3</f>
        <v>CHE</v>
      </c>
      <c r="S4" s="113"/>
      <c r="T4" s="113"/>
      <c r="U4" s="117" t="str">
        <f>Schedule!AF3</f>
        <v>@NEW</v>
      </c>
      <c r="V4" s="145"/>
      <c r="W4" s="145"/>
      <c r="X4" s="25" t="str">
        <f>Schedule!AG3</f>
        <v>WOL</v>
      </c>
      <c r="Y4" s="113"/>
      <c r="Z4" s="25" t="str">
        <f>Schedule!AH3</f>
        <v>@LIV</v>
      </c>
      <c r="AA4" s="113"/>
      <c r="AB4" s="113"/>
      <c r="AC4" s="117" t="str">
        <f>Schedule!AI3</f>
        <v>MUN</v>
      </c>
      <c r="AD4" s="150"/>
      <c r="AE4" s="25" t="str">
        <f>Schedule!AJ3</f>
        <v>CRY</v>
      </c>
      <c r="AF4" s="113"/>
      <c r="AG4" s="25" t="str">
        <f>Schedule!AK3</f>
        <v>@EVE</v>
      </c>
      <c r="AH4" s="113"/>
      <c r="AI4" s="25" t="str">
        <f>Schedule!AL3</f>
        <v>ARS</v>
      </c>
      <c r="AJ4" s="150"/>
      <c r="AK4" s="94" t="str">
        <f>Schedule!AM3</f>
        <v>@WHU</v>
      </c>
    </row>
    <row r="5" spans="1:37" ht="12" customHeight="1" x14ac:dyDescent="0.2">
      <c r="A5" s="109" t="str">
        <f>Schedule!A4</f>
        <v>BOU</v>
      </c>
      <c r="B5" s="25" t="str">
        <f>Schedule!Y4</f>
        <v>BRI</v>
      </c>
      <c r="C5" s="25" t="s">
        <v>5</v>
      </c>
      <c r="D5" s="137"/>
      <c r="E5" s="113"/>
      <c r="F5" s="25" t="str">
        <f>Schedule!Z4</f>
        <v>AVL</v>
      </c>
      <c r="G5" s="113"/>
      <c r="H5" s="25" t="str">
        <f>Schedule!AA4</f>
        <v>@SHU</v>
      </c>
      <c r="I5" s="113"/>
      <c r="J5" s="113"/>
      <c r="K5" s="25" t="str">
        <f>Schedule!AB4</f>
        <v>@BUR</v>
      </c>
      <c r="L5" s="113"/>
      <c r="M5" s="113"/>
      <c r="N5" s="25" t="str">
        <f>Schedule!AC4</f>
        <v>CHE</v>
      </c>
      <c r="O5" s="113"/>
      <c r="P5" s="111" t="str">
        <f>Schedule!AD4</f>
        <v>@LIV</v>
      </c>
      <c r="Q5" s="113"/>
      <c r="R5" s="25" t="str">
        <f>Schedule!AE4</f>
        <v>CRY</v>
      </c>
      <c r="S5" s="113"/>
      <c r="T5" s="113"/>
      <c r="U5" s="111" t="str">
        <f>Schedule!AF4</f>
        <v>@WOL</v>
      </c>
      <c r="V5" s="145"/>
      <c r="W5" s="145"/>
      <c r="X5" s="25" t="str">
        <f>Schedule!AG4</f>
        <v>NEW</v>
      </c>
      <c r="Y5" s="113"/>
      <c r="Z5" s="25" t="str">
        <f>Schedule!AH4</f>
        <v>@MUN</v>
      </c>
      <c r="AA5" s="113"/>
      <c r="AB5" s="113"/>
      <c r="AC5" s="117" t="str">
        <f>Schedule!AI4</f>
        <v>TOT</v>
      </c>
      <c r="AD5" s="150"/>
      <c r="AE5" s="25" t="str">
        <f>Schedule!AJ4</f>
        <v>LEI</v>
      </c>
      <c r="AF5" s="113"/>
      <c r="AG5" s="25" t="str">
        <f>Schedule!AK4</f>
        <v>@MCI</v>
      </c>
      <c r="AH5" s="113"/>
      <c r="AI5" s="25" t="str">
        <f>Schedule!AL4</f>
        <v>SOU</v>
      </c>
      <c r="AJ5" s="150"/>
      <c r="AK5" s="94" t="str">
        <f>Schedule!AM4</f>
        <v>@EVE</v>
      </c>
    </row>
    <row r="6" spans="1:37" ht="12" customHeight="1" x14ac:dyDescent="0.2">
      <c r="A6" s="109" t="str">
        <f>Schedule!A5</f>
        <v>BRI</v>
      </c>
      <c r="B6" s="25" t="str">
        <f>Schedule!Y5</f>
        <v>@BOU</v>
      </c>
      <c r="C6" s="105"/>
      <c r="D6" s="137"/>
      <c r="E6" s="113"/>
      <c r="F6" s="25" t="str">
        <f>Schedule!Z5</f>
        <v>@WHU</v>
      </c>
      <c r="G6" s="113"/>
      <c r="H6" s="25" t="str">
        <f>Schedule!AA5</f>
        <v>WAT</v>
      </c>
      <c r="I6" s="113"/>
      <c r="J6" s="113"/>
      <c r="K6" s="25" t="str">
        <f>Schedule!AB5</f>
        <v>@SHU</v>
      </c>
      <c r="L6" s="113"/>
      <c r="M6" s="113"/>
      <c r="N6" s="25" t="str">
        <f>Schedule!AC5</f>
        <v>CRY</v>
      </c>
      <c r="O6" s="113"/>
      <c r="P6" s="111" t="str">
        <f>Schedule!AD5</f>
        <v>@WOL</v>
      </c>
      <c r="Q6" s="113"/>
      <c r="R6" s="25" t="str">
        <f>Schedule!AE5</f>
        <v>ARS</v>
      </c>
      <c r="S6" s="113"/>
      <c r="T6" s="113"/>
      <c r="U6" s="117" t="str">
        <f>Schedule!AF5</f>
        <v>@LEI</v>
      </c>
      <c r="V6" s="145"/>
      <c r="W6" s="145"/>
      <c r="X6" s="25" t="str">
        <f>Schedule!AG5</f>
        <v>MUN</v>
      </c>
      <c r="Y6" s="113"/>
      <c r="Z6" s="25" t="str">
        <f>Schedule!AH5</f>
        <v>@NOR</v>
      </c>
      <c r="AA6" s="113"/>
      <c r="AB6" s="113"/>
      <c r="AC6" s="117" t="str">
        <f>Schedule!AI5</f>
        <v>LIV</v>
      </c>
      <c r="AD6" s="151"/>
      <c r="AE6" s="25" t="str">
        <f>Schedule!AJ5</f>
        <v>MCI</v>
      </c>
      <c r="AF6" s="113"/>
      <c r="AG6" s="25" t="str">
        <f>Schedule!AK5</f>
        <v>@SOU</v>
      </c>
      <c r="AH6" s="113"/>
      <c r="AI6" s="25" t="str">
        <f>Schedule!AL5</f>
        <v>NEW</v>
      </c>
      <c r="AJ6" s="151"/>
      <c r="AK6" s="94" t="str">
        <f>Schedule!AM5</f>
        <v>@BUR</v>
      </c>
    </row>
    <row r="7" spans="1:37" ht="12" customHeight="1" x14ac:dyDescent="0.2">
      <c r="A7" s="109" t="str">
        <f>Schedule!A6</f>
        <v>BUR</v>
      </c>
      <c r="B7" s="25" t="str">
        <f>Schedule!Y6</f>
        <v>@MUN</v>
      </c>
      <c r="C7" s="25" t="s">
        <v>113</v>
      </c>
      <c r="D7" s="137"/>
      <c r="E7" s="113"/>
      <c r="F7" s="25" t="str">
        <f>Schedule!Z6</f>
        <v>ARS</v>
      </c>
      <c r="G7" s="113"/>
      <c r="H7" s="113"/>
      <c r="I7" s="25" t="str">
        <f>Schedule!AA6</f>
        <v>@SOU</v>
      </c>
      <c r="J7" s="113"/>
      <c r="K7" s="25" t="str">
        <f>Schedule!AB6</f>
        <v>BOU</v>
      </c>
      <c r="L7" s="113"/>
      <c r="M7" s="113"/>
      <c r="N7" s="25" t="str">
        <f>Schedule!AC6</f>
        <v>@NEW</v>
      </c>
      <c r="O7" s="113"/>
      <c r="P7" s="111" t="str">
        <f>Schedule!AD6</f>
        <v>TOT</v>
      </c>
      <c r="Q7" s="113"/>
      <c r="R7" s="25" t="str">
        <f>Schedule!AE6</f>
        <v>@MCI</v>
      </c>
      <c r="S7" s="113"/>
      <c r="T7" s="118"/>
      <c r="U7" s="111" t="str">
        <f>Schedule!AF6</f>
        <v>WAT</v>
      </c>
      <c r="V7" s="145"/>
      <c r="W7" s="145"/>
      <c r="X7" s="25" t="str">
        <f>Schedule!AG6</f>
        <v>@CRY</v>
      </c>
      <c r="Y7" s="113"/>
      <c r="Z7" s="25" t="str">
        <f>Schedule!AH6</f>
        <v>SHU</v>
      </c>
      <c r="AA7" s="113"/>
      <c r="AB7" s="118"/>
      <c r="AC7" s="111" t="str">
        <f>Schedule!AI6</f>
        <v>@WHU</v>
      </c>
      <c r="AD7" s="113"/>
      <c r="AE7" s="25" t="str">
        <f>Schedule!AJ6</f>
        <v>@LIV</v>
      </c>
      <c r="AF7" s="113"/>
      <c r="AG7" s="25" t="str">
        <f>Schedule!AK6</f>
        <v>WOL</v>
      </c>
      <c r="AH7" s="113"/>
      <c r="AI7" s="25" t="str">
        <f>Schedule!AL6</f>
        <v>@NOR</v>
      </c>
      <c r="AJ7" s="113"/>
      <c r="AK7" s="94" t="str">
        <f>Schedule!AM6</f>
        <v>BRI</v>
      </c>
    </row>
    <row r="8" spans="1:37" ht="12" customHeight="1" x14ac:dyDescent="0.2">
      <c r="A8" s="109" t="str">
        <f>Schedule!A7</f>
        <v>CHE</v>
      </c>
      <c r="B8" s="25" t="str">
        <f>Schedule!Y7</f>
        <v>ARS</v>
      </c>
      <c r="C8" s="25" t="s">
        <v>151</v>
      </c>
      <c r="D8" s="137"/>
      <c r="E8" s="113"/>
      <c r="F8" s="25" t="str">
        <f>Schedule!Z7</f>
        <v>@LEI</v>
      </c>
      <c r="G8" s="113"/>
      <c r="H8" s="113"/>
      <c r="I8" s="25" t="str">
        <f>Schedule!AA7</f>
        <v>MUN</v>
      </c>
      <c r="J8" s="113"/>
      <c r="K8" s="25" t="str">
        <f>Schedule!AB7</f>
        <v>TOT</v>
      </c>
      <c r="L8" s="25" t="s">
        <v>155</v>
      </c>
      <c r="M8" s="113"/>
      <c r="N8" s="25" t="str">
        <f>Schedule!AC7</f>
        <v>@BOU</v>
      </c>
      <c r="O8" s="111" t="s">
        <v>172</v>
      </c>
      <c r="P8" s="111" t="str">
        <f>Schedule!AD7</f>
        <v>EVE</v>
      </c>
      <c r="Q8" s="113"/>
      <c r="R8" s="25" t="str">
        <f>Schedule!AE7</f>
        <v>@AVL</v>
      </c>
      <c r="S8" s="25" t="s">
        <v>165</v>
      </c>
      <c r="T8" s="116"/>
      <c r="U8" s="117" t="str">
        <f>Schedule!AF7</f>
        <v>MCI</v>
      </c>
      <c r="V8" s="145"/>
      <c r="W8" s="145"/>
      <c r="X8" s="25" t="str">
        <f>Schedule!AG7</f>
        <v>@WHU</v>
      </c>
      <c r="Y8" s="117"/>
      <c r="Z8" s="25" t="str">
        <f>Schedule!AH7</f>
        <v>WAT</v>
      </c>
      <c r="AA8" s="117"/>
      <c r="AB8" s="116"/>
      <c r="AC8" s="117" t="str">
        <f>Schedule!AI7</f>
        <v>@CRY</v>
      </c>
      <c r="AD8" s="149"/>
      <c r="AE8" s="25" t="str">
        <f>Schedule!AJ7</f>
        <v>@SHU</v>
      </c>
      <c r="AF8" s="117"/>
      <c r="AG8" s="25" t="str">
        <f>Schedule!AK7</f>
        <v>NOR</v>
      </c>
      <c r="AH8" s="117"/>
      <c r="AI8" s="25" t="str">
        <f>Schedule!AL7</f>
        <v>@LIV</v>
      </c>
      <c r="AJ8" s="149"/>
      <c r="AK8" s="94" t="str">
        <f>Schedule!AM7</f>
        <v>WOL</v>
      </c>
    </row>
    <row r="9" spans="1:37" ht="12" customHeight="1" x14ac:dyDescent="0.2">
      <c r="A9" s="109" t="str">
        <f>Schedule!A8</f>
        <v>CRY</v>
      </c>
      <c r="B9" s="25" t="str">
        <f>Schedule!Y8</f>
        <v>SOU</v>
      </c>
      <c r="C9" s="137"/>
      <c r="D9" s="137"/>
      <c r="E9" s="113"/>
      <c r="F9" s="25" t="str">
        <f>Schedule!Z8</f>
        <v>SHU</v>
      </c>
      <c r="G9" s="137"/>
      <c r="H9" s="25" t="str">
        <f>Schedule!AA8</f>
        <v>@EVE</v>
      </c>
      <c r="I9" s="113"/>
      <c r="J9" s="113"/>
      <c r="K9" s="25" t="str">
        <f>Schedule!AB8</f>
        <v>NEW</v>
      </c>
      <c r="L9" s="113"/>
      <c r="M9" s="113"/>
      <c r="N9" s="25" t="str">
        <f>Schedule!AC8</f>
        <v>@BRI</v>
      </c>
      <c r="O9" s="137"/>
      <c r="P9" s="111" t="str">
        <f>Schedule!AD8</f>
        <v>WAT</v>
      </c>
      <c r="Q9" s="113"/>
      <c r="R9" s="25" t="str">
        <f>Schedule!AE8</f>
        <v>@BOU</v>
      </c>
      <c r="S9" s="113"/>
      <c r="T9" s="147"/>
      <c r="U9" s="117" t="str">
        <f>Schedule!AF8</f>
        <v>@LIV</v>
      </c>
      <c r="V9" s="145"/>
      <c r="W9" s="145"/>
      <c r="X9" s="25" t="str">
        <f>Schedule!AG8</f>
        <v>BUR</v>
      </c>
      <c r="Y9" s="113"/>
      <c r="Z9" s="25" t="str">
        <f>Schedule!AH8</f>
        <v>@LEI</v>
      </c>
      <c r="AA9" s="113"/>
      <c r="AB9" s="147"/>
      <c r="AC9" s="117" t="str">
        <f>Schedule!AI8</f>
        <v>CHE</v>
      </c>
      <c r="AD9" s="150"/>
      <c r="AE9" s="25" t="str">
        <f>Schedule!AJ8</f>
        <v>@AVL</v>
      </c>
      <c r="AF9" s="113"/>
      <c r="AG9" s="25" t="str">
        <f>Schedule!AK8</f>
        <v>MUN</v>
      </c>
      <c r="AH9" s="113"/>
      <c r="AI9" s="25" t="str">
        <f>Schedule!AL8</f>
        <v>@WOL</v>
      </c>
      <c r="AJ9" s="150"/>
      <c r="AK9" s="94" t="str">
        <f>Schedule!AM8</f>
        <v>TOT</v>
      </c>
    </row>
    <row r="10" spans="1:37" ht="12" customHeight="1" x14ac:dyDescent="0.2">
      <c r="A10" s="109" t="str">
        <f>Schedule!A9</f>
        <v>EVE</v>
      </c>
      <c r="B10" s="25" t="str">
        <f>Schedule!Y9</f>
        <v>NEW</v>
      </c>
      <c r="C10" s="137"/>
      <c r="D10" s="137"/>
      <c r="E10" s="113"/>
      <c r="F10" s="25" t="str">
        <f>Schedule!Z9</f>
        <v>@WAT</v>
      </c>
      <c r="G10" s="137"/>
      <c r="H10" s="25" t="str">
        <f>Schedule!AA9</f>
        <v>CRY</v>
      </c>
      <c r="I10" s="113"/>
      <c r="J10" s="113"/>
      <c r="K10" s="25" t="str">
        <f>Schedule!AB9</f>
        <v>@ARS</v>
      </c>
      <c r="L10" s="113"/>
      <c r="M10" s="113"/>
      <c r="N10" s="111" t="str">
        <f>Schedule!AC9</f>
        <v>MUN</v>
      </c>
      <c r="O10" s="137"/>
      <c r="P10" s="111" t="str">
        <f>Schedule!AD9</f>
        <v>@CHE</v>
      </c>
      <c r="Q10" s="113"/>
      <c r="R10" s="25" t="str">
        <f>Schedule!AE9</f>
        <v>LIV</v>
      </c>
      <c r="S10" s="113"/>
      <c r="T10" s="148"/>
      <c r="U10" s="117" t="str">
        <f>Schedule!AF9</f>
        <v>@NOR</v>
      </c>
      <c r="V10" s="145"/>
      <c r="W10" s="145"/>
      <c r="X10" s="25" t="str">
        <f>Schedule!AG9</f>
        <v>LEI</v>
      </c>
      <c r="Y10" s="113"/>
      <c r="Z10" s="25" t="str">
        <f>Schedule!AH9</f>
        <v>@TOT</v>
      </c>
      <c r="AA10" s="113"/>
      <c r="AB10" s="148"/>
      <c r="AC10" s="117" t="str">
        <f>Schedule!AI9</f>
        <v>SOU</v>
      </c>
      <c r="AD10" s="150"/>
      <c r="AE10" s="25" t="str">
        <f>Schedule!AJ9</f>
        <v>@WOL</v>
      </c>
      <c r="AF10" s="113"/>
      <c r="AG10" s="25" t="str">
        <f>Schedule!AK9</f>
        <v>AVL</v>
      </c>
      <c r="AH10" s="113"/>
      <c r="AI10" s="25" t="str">
        <f>Schedule!AL9</f>
        <v>@SHU</v>
      </c>
      <c r="AJ10" s="150"/>
      <c r="AK10" s="94" t="str">
        <f>Schedule!AM9</f>
        <v>BOU</v>
      </c>
    </row>
    <row r="11" spans="1:37" ht="12" customHeight="1" x14ac:dyDescent="0.2">
      <c r="A11" s="109" t="str">
        <f>Schedule!A10</f>
        <v>LEI</v>
      </c>
      <c r="B11" s="25" t="str">
        <f>Schedule!Y10</f>
        <v>WHU</v>
      </c>
      <c r="C11" s="25" t="s">
        <v>148</v>
      </c>
      <c r="D11" s="25" t="s">
        <v>116</v>
      </c>
      <c r="E11" s="113"/>
      <c r="F11" s="25" t="str">
        <f>Schedule!Z10</f>
        <v>CHE</v>
      </c>
      <c r="G11" s="118"/>
      <c r="H11" s="113"/>
      <c r="I11" s="25" t="str">
        <f>Schedule!AA10</f>
        <v>@WOL</v>
      </c>
      <c r="J11" s="113"/>
      <c r="K11" s="25" t="str">
        <f>Schedule!AB10</f>
        <v>MCI</v>
      </c>
      <c r="L11" s="113"/>
      <c r="M11" s="120"/>
      <c r="N11" s="111" t="str">
        <f>Schedule!AC10</f>
        <v>@NOR</v>
      </c>
      <c r="O11" s="127" t="s">
        <v>174</v>
      </c>
      <c r="P11" s="111" t="str">
        <f>Schedule!AD10</f>
        <v>AVL</v>
      </c>
      <c r="Q11" s="113"/>
      <c r="R11" s="25" t="str">
        <f>Schedule!AE10</f>
        <v>@WAT</v>
      </c>
      <c r="S11" s="113"/>
      <c r="T11" s="115"/>
      <c r="U11" s="117" t="str">
        <f>Schedule!AF10</f>
        <v>BRI</v>
      </c>
      <c r="V11" s="145"/>
      <c r="W11" s="145"/>
      <c r="X11" s="25" t="str">
        <f>Schedule!AG10</f>
        <v>@EVE</v>
      </c>
      <c r="Y11" s="113"/>
      <c r="Z11" s="25" t="str">
        <f>Schedule!AH10</f>
        <v>CRY</v>
      </c>
      <c r="AA11" s="113"/>
      <c r="AB11" s="115"/>
      <c r="AC11" s="117" t="str">
        <f>Schedule!AI10</f>
        <v>@ARS</v>
      </c>
      <c r="AD11" s="150"/>
      <c r="AE11" s="25" t="str">
        <f>Schedule!AJ10</f>
        <v>@BOU</v>
      </c>
      <c r="AF11" s="113"/>
      <c r="AG11" s="25" t="str">
        <f>Schedule!AK10</f>
        <v>SHU</v>
      </c>
      <c r="AH11" s="113"/>
      <c r="AI11" s="25" t="str">
        <f>Schedule!AL10</f>
        <v>@TOT</v>
      </c>
      <c r="AJ11" s="150"/>
      <c r="AK11" s="94" t="str">
        <f>Schedule!AM10</f>
        <v>MUN</v>
      </c>
    </row>
    <row r="12" spans="1:37" ht="12" customHeight="1" x14ac:dyDescent="0.2">
      <c r="A12" s="109" t="str">
        <f>Schedule!A11</f>
        <v>LIV</v>
      </c>
      <c r="B12" s="25" t="str">
        <f>Schedule!Y11</f>
        <v>@WOL</v>
      </c>
      <c r="C12" s="25" t="s">
        <v>168</v>
      </c>
      <c r="D12" s="113"/>
      <c r="E12" s="25" t="s">
        <v>80</v>
      </c>
      <c r="F12" s="25" t="str">
        <f>Schedule!Z11</f>
        <v>SOU</v>
      </c>
      <c r="G12" s="111" t="s">
        <v>178</v>
      </c>
      <c r="H12" s="113"/>
      <c r="I12" s="25" t="str">
        <f>Schedule!AA11</f>
        <v>@NOR</v>
      </c>
      <c r="J12" s="25" t="s">
        <v>153</v>
      </c>
      <c r="K12" s="25" t="str">
        <f>Schedule!AB11</f>
        <v>WHU</v>
      </c>
      <c r="L12" s="113"/>
      <c r="M12" s="113"/>
      <c r="N12" s="25" t="str">
        <f>Schedule!AC11</f>
        <v>@WAT</v>
      </c>
      <c r="O12" s="115" t="s">
        <v>24</v>
      </c>
      <c r="P12" s="111" t="str">
        <f>Schedule!AD11</f>
        <v>BOU</v>
      </c>
      <c r="Q12" s="25" t="s">
        <v>163</v>
      </c>
      <c r="R12" s="25" t="str">
        <f>Schedule!AE11</f>
        <v>@EVE</v>
      </c>
      <c r="S12" s="113"/>
      <c r="T12" s="122"/>
      <c r="U12" s="117" t="str">
        <f>Schedule!AF11</f>
        <v>CRY</v>
      </c>
      <c r="V12" s="145"/>
      <c r="W12" s="145"/>
      <c r="X12" s="25" t="str">
        <f>Schedule!AG11</f>
        <v>@MCI</v>
      </c>
      <c r="Y12" s="152"/>
      <c r="Z12" s="25" t="str">
        <f>Schedule!AH11</f>
        <v>AVL</v>
      </c>
      <c r="AA12" s="152"/>
      <c r="AB12" s="122"/>
      <c r="AC12" s="117" t="str">
        <f>Schedule!AI11</f>
        <v>@BRI</v>
      </c>
      <c r="AD12" s="150"/>
      <c r="AE12" s="25" t="str">
        <f>Schedule!AJ11</f>
        <v>BUR</v>
      </c>
      <c r="AF12" s="152"/>
      <c r="AG12" s="25" t="str">
        <f>Schedule!AK11</f>
        <v>@ARS</v>
      </c>
      <c r="AH12" s="152"/>
      <c r="AI12" s="25" t="str">
        <f>Schedule!AL11</f>
        <v>CHE</v>
      </c>
      <c r="AJ12" s="150"/>
      <c r="AK12" s="94" t="str">
        <f>Schedule!AM11</f>
        <v>@NEW</v>
      </c>
    </row>
    <row r="13" spans="1:37" ht="12" customHeight="1" x14ac:dyDescent="0.2">
      <c r="A13" s="109" t="str">
        <f>Schedule!A12</f>
        <v>MCI</v>
      </c>
      <c r="B13" s="25" t="str">
        <f>Schedule!Y12</f>
        <v>@SHU</v>
      </c>
      <c r="C13" s="25" t="s">
        <v>152</v>
      </c>
      <c r="D13" s="25" t="s">
        <v>6</v>
      </c>
      <c r="E13" s="113"/>
      <c r="F13" s="25" t="str">
        <f>Schedule!Z12</f>
        <v>@TOT</v>
      </c>
      <c r="G13" s="123"/>
      <c r="H13" s="25" t="str">
        <f>Schedule!AA12</f>
        <v>WHU</v>
      </c>
      <c r="I13" s="113"/>
      <c r="J13" s="113"/>
      <c r="K13" s="25" t="str">
        <f>Schedule!AB12</f>
        <v>@LEI</v>
      </c>
      <c r="L13" s="25" t="s">
        <v>154</v>
      </c>
      <c r="M13" s="111" t="s">
        <v>111</v>
      </c>
      <c r="N13" s="128" t="str">
        <f>Schedule!AC12</f>
        <v>ARS</v>
      </c>
      <c r="O13" s="126" t="s">
        <v>170</v>
      </c>
      <c r="P13" s="111" t="str">
        <f>Schedule!AD12</f>
        <v>@MUN</v>
      </c>
      <c r="Q13" s="113"/>
      <c r="R13" s="25" t="str">
        <f>Schedule!AE12</f>
        <v>BUR</v>
      </c>
      <c r="S13" s="25" t="s">
        <v>166</v>
      </c>
      <c r="T13" s="122"/>
      <c r="U13" s="117" t="str">
        <f>Schedule!AF12</f>
        <v>@CHE</v>
      </c>
      <c r="V13" s="145"/>
      <c r="W13" s="145"/>
      <c r="X13" s="25" t="str">
        <f>Schedule!AG12</f>
        <v>LIV</v>
      </c>
      <c r="Y13" s="152"/>
      <c r="Z13" s="25" t="str">
        <f>Schedule!AH12</f>
        <v>@SOU</v>
      </c>
      <c r="AA13" s="152"/>
      <c r="AB13" s="122"/>
      <c r="AC13" s="117" t="str">
        <f>Schedule!AI12</f>
        <v>NEW</v>
      </c>
      <c r="AD13" s="150"/>
      <c r="AE13" s="25" t="str">
        <f>Schedule!AJ12</f>
        <v>@BRI</v>
      </c>
      <c r="AF13" s="152"/>
      <c r="AG13" s="25" t="str">
        <f>Schedule!AK12</f>
        <v>BOU</v>
      </c>
      <c r="AH13" s="152"/>
      <c r="AI13" s="25" t="str">
        <f>Schedule!AL12</f>
        <v>@WAT</v>
      </c>
      <c r="AJ13" s="150"/>
      <c r="AK13" s="94" t="str">
        <f>Schedule!AM12</f>
        <v>NOR</v>
      </c>
    </row>
    <row r="14" spans="1:37" ht="12" customHeight="1" x14ac:dyDescent="0.2">
      <c r="A14" s="109" t="str">
        <f>Schedule!A13</f>
        <v>MUN</v>
      </c>
      <c r="B14" s="25" t="str">
        <f>Schedule!Y13</f>
        <v>BUR</v>
      </c>
      <c r="C14" s="111" t="s">
        <v>169</v>
      </c>
      <c r="D14" s="25" t="s">
        <v>75</v>
      </c>
      <c r="E14" s="113"/>
      <c r="F14" s="25" t="str">
        <f>Schedule!Z13</f>
        <v>WOL</v>
      </c>
      <c r="G14" s="123"/>
      <c r="H14" s="113"/>
      <c r="I14" s="25" t="str">
        <f>Schedule!AA13</f>
        <v>@CHE</v>
      </c>
      <c r="J14" s="25" t="s">
        <v>159</v>
      </c>
      <c r="K14" s="25" t="str">
        <f>Schedule!AB13</f>
        <v>WAT</v>
      </c>
      <c r="L14" s="25" t="s">
        <v>161</v>
      </c>
      <c r="M14" s="129"/>
      <c r="N14" s="111" t="str">
        <f>Schedule!AC13</f>
        <v>@EVE</v>
      </c>
      <c r="O14" s="125" t="s">
        <v>175</v>
      </c>
      <c r="P14" s="111" t="str">
        <f>Schedule!AD13</f>
        <v>MCI</v>
      </c>
      <c r="Q14" s="117"/>
      <c r="R14" s="25" t="str">
        <f>Schedule!AE13</f>
        <v>@TOT</v>
      </c>
      <c r="S14" s="117"/>
      <c r="T14" s="122"/>
      <c r="U14" s="117" t="str">
        <f>Schedule!AF13</f>
        <v>SHU</v>
      </c>
      <c r="V14" s="145"/>
      <c r="W14" s="145"/>
      <c r="X14" s="25" t="str">
        <f>Schedule!AG13</f>
        <v>@BRI</v>
      </c>
      <c r="Y14" s="152"/>
      <c r="Z14" s="25" t="str">
        <f>Schedule!AH13</f>
        <v>BOU</v>
      </c>
      <c r="AA14" s="152"/>
      <c r="AB14" s="122"/>
      <c r="AC14" s="117" t="str">
        <f>Schedule!AI13</f>
        <v>@AVL</v>
      </c>
      <c r="AD14" s="150"/>
      <c r="AE14" s="25" t="str">
        <f>Schedule!AJ13</f>
        <v>SOU</v>
      </c>
      <c r="AF14" s="152"/>
      <c r="AG14" s="25" t="str">
        <f>Schedule!AK13</f>
        <v>@CRY</v>
      </c>
      <c r="AH14" s="152"/>
      <c r="AI14" s="25" t="str">
        <f>Schedule!AL13</f>
        <v>WHU</v>
      </c>
      <c r="AJ14" s="150"/>
      <c r="AK14" s="94" t="str">
        <f>Schedule!AM13</f>
        <v>@LEI</v>
      </c>
    </row>
    <row r="15" spans="1:37" ht="12" customHeight="1" x14ac:dyDescent="0.2">
      <c r="A15" s="109" t="str">
        <f>Schedule!A14</f>
        <v>NEW</v>
      </c>
      <c r="B15" s="25" t="str">
        <f>Schedule!Y14</f>
        <v>@EVE</v>
      </c>
      <c r="C15" s="111" t="s">
        <v>150</v>
      </c>
      <c r="D15" s="137"/>
      <c r="E15" s="113"/>
      <c r="F15" s="25" t="str">
        <f>Schedule!Z14</f>
        <v>NOR</v>
      </c>
      <c r="G15" s="125" t="s">
        <v>179</v>
      </c>
      <c r="H15" s="113"/>
      <c r="I15" s="25" t="str">
        <f>Schedule!AA14</f>
        <v>@ARS</v>
      </c>
      <c r="J15" s="113"/>
      <c r="K15" s="25" t="str">
        <f>Schedule!AB14</f>
        <v>@CRY</v>
      </c>
      <c r="L15" s="113"/>
      <c r="M15" s="113"/>
      <c r="N15" s="25" t="str">
        <f>Schedule!AC14</f>
        <v>BUR</v>
      </c>
      <c r="O15" s="122" t="s">
        <v>173</v>
      </c>
      <c r="P15" s="111" t="str">
        <f>Schedule!AD14</f>
        <v>@SOU</v>
      </c>
      <c r="Q15" s="113"/>
      <c r="R15" s="25" t="str">
        <f>Schedule!AE14</f>
        <v>SHU</v>
      </c>
      <c r="S15" s="113"/>
      <c r="T15" s="122"/>
      <c r="U15" s="117" t="str">
        <f>Schedule!AF14</f>
        <v>AVL</v>
      </c>
      <c r="V15" s="145"/>
      <c r="W15" s="145"/>
      <c r="X15" s="25" t="str">
        <f>Schedule!AG14</f>
        <v>@BOU</v>
      </c>
      <c r="Y15" s="113"/>
      <c r="Z15" s="25" t="str">
        <f>Schedule!AH14</f>
        <v>WHU</v>
      </c>
      <c r="AA15" s="113"/>
      <c r="AB15" s="122"/>
      <c r="AC15" s="117" t="str">
        <f>Schedule!AI14</f>
        <v>@MCI</v>
      </c>
      <c r="AD15" s="150"/>
      <c r="AE15" s="25" t="str">
        <f>Schedule!AJ14</f>
        <v>@WAT</v>
      </c>
      <c r="AF15" s="113"/>
      <c r="AG15" s="25" t="str">
        <f>Schedule!AK14</f>
        <v>TOT</v>
      </c>
      <c r="AH15" s="113"/>
      <c r="AI15" s="25" t="str">
        <f>Schedule!AL14</f>
        <v>@BRI</v>
      </c>
      <c r="AJ15" s="150"/>
      <c r="AK15" s="94" t="str">
        <f>Schedule!AM14</f>
        <v>LIV</v>
      </c>
    </row>
    <row r="16" spans="1:37" ht="12" customHeight="1" x14ac:dyDescent="0.2">
      <c r="A16" s="109" t="str">
        <f>Schedule!A15</f>
        <v>NOR</v>
      </c>
      <c r="B16" s="25" t="str">
        <f>Schedule!Y15</f>
        <v>@TOT</v>
      </c>
      <c r="C16" s="25" t="s">
        <v>76</v>
      </c>
      <c r="D16" s="137"/>
      <c r="E16" s="113"/>
      <c r="F16" s="25" t="str">
        <f>Schedule!Z15</f>
        <v>@NEW</v>
      </c>
      <c r="G16" s="123"/>
      <c r="H16" s="113"/>
      <c r="I16" s="25" t="str">
        <f>Schedule!AA15</f>
        <v>LIV</v>
      </c>
      <c r="J16" s="113"/>
      <c r="K16" s="25" t="str">
        <f>Schedule!AB15</f>
        <v>@WOL</v>
      </c>
      <c r="L16" s="113"/>
      <c r="M16" s="113"/>
      <c r="N16" s="111" t="str">
        <f>Schedule!AC15</f>
        <v>LEI</v>
      </c>
      <c r="O16" s="125" t="s">
        <v>176</v>
      </c>
      <c r="P16" s="111" t="str">
        <f>Schedule!AD15</f>
        <v>@SHU</v>
      </c>
      <c r="Q16" s="113"/>
      <c r="R16" s="25" t="str">
        <f>Schedule!AE15</f>
        <v>SOU</v>
      </c>
      <c r="S16" s="113"/>
      <c r="T16" s="122"/>
      <c r="U16" s="117" t="str">
        <f>Schedule!AF15</f>
        <v>EVE</v>
      </c>
      <c r="V16" s="145"/>
      <c r="W16" s="145"/>
      <c r="X16" s="25" t="str">
        <f>Schedule!AG15</f>
        <v>@ARS</v>
      </c>
      <c r="Y16" s="113"/>
      <c r="Z16" s="25" t="str">
        <f>Schedule!AH15</f>
        <v>BRI</v>
      </c>
      <c r="AA16" s="113"/>
      <c r="AB16" s="122"/>
      <c r="AC16" s="117" t="str">
        <f>Schedule!AI15</f>
        <v>@WAT</v>
      </c>
      <c r="AD16" s="150"/>
      <c r="AE16" s="25" t="str">
        <f>Schedule!AJ15</f>
        <v>WHU</v>
      </c>
      <c r="AF16" s="113"/>
      <c r="AG16" s="25" t="str">
        <f>Schedule!AK15</f>
        <v>@CHE</v>
      </c>
      <c r="AH16" s="113"/>
      <c r="AI16" s="25" t="str">
        <f>Schedule!AL15</f>
        <v>BUR</v>
      </c>
      <c r="AJ16" s="150"/>
      <c r="AK16" s="94" t="str">
        <f>Schedule!AM15</f>
        <v>@MCI</v>
      </c>
    </row>
    <row r="17" spans="1:37" ht="12" customHeight="1" x14ac:dyDescent="0.2">
      <c r="A17" s="109" t="str">
        <f>Schedule!A16</f>
        <v>SHU</v>
      </c>
      <c r="B17" s="25" t="str">
        <f>Schedule!Y16</f>
        <v>MCI</v>
      </c>
      <c r="C17" s="25" t="s">
        <v>149</v>
      </c>
      <c r="D17" s="137"/>
      <c r="E17" s="113"/>
      <c r="F17" s="25" t="str">
        <f>Schedule!Z16</f>
        <v>@CRY</v>
      </c>
      <c r="G17" s="123"/>
      <c r="H17" s="25" t="str">
        <f>Schedule!AA16</f>
        <v>BOU</v>
      </c>
      <c r="I17" s="113"/>
      <c r="J17" s="113"/>
      <c r="K17" s="25" t="str">
        <f>Schedule!AB16</f>
        <v>BRI</v>
      </c>
      <c r="L17" s="113"/>
      <c r="M17" s="113"/>
      <c r="N17" s="128" t="str">
        <f>Schedule!AC16</f>
        <v>@AVL</v>
      </c>
      <c r="O17" s="125" t="s">
        <v>171</v>
      </c>
      <c r="P17" s="111" t="str">
        <f>Schedule!AD16</f>
        <v>NOR</v>
      </c>
      <c r="Q17" s="113"/>
      <c r="R17" s="25" t="str">
        <f>Schedule!AE16</f>
        <v>@NEW</v>
      </c>
      <c r="S17" s="113"/>
      <c r="T17" s="122"/>
      <c r="U17" s="117" t="str">
        <f>Schedule!AF16</f>
        <v>@MUN</v>
      </c>
      <c r="V17" s="145"/>
      <c r="W17" s="145"/>
      <c r="X17" s="25" t="str">
        <f>Schedule!AG16</f>
        <v>TOT</v>
      </c>
      <c r="Y17" s="113"/>
      <c r="Z17" s="25" t="str">
        <f>Schedule!AH16</f>
        <v>@BUR</v>
      </c>
      <c r="AA17" s="113"/>
      <c r="AB17" s="122"/>
      <c r="AC17" s="117" t="str">
        <f>Schedule!AI16</f>
        <v>WOL</v>
      </c>
      <c r="AD17" s="150"/>
      <c r="AE17" s="25" t="str">
        <f>Schedule!AJ16</f>
        <v>CHE</v>
      </c>
      <c r="AF17" s="113"/>
      <c r="AG17" s="25" t="str">
        <f>Schedule!AK16</f>
        <v>@LEI</v>
      </c>
      <c r="AH17" s="113"/>
      <c r="AI17" s="25" t="str">
        <f>Schedule!AL16</f>
        <v>EVE</v>
      </c>
      <c r="AJ17" s="150"/>
      <c r="AK17" s="94" t="str">
        <f>Schedule!AM16</f>
        <v>@SOU</v>
      </c>
    </row>
    <row r="18" spans="1:37" ht="12" customHeight="1" x14ac:dyDescent="0.2">
      <c r="A18" s="109" t="str">
        <f>Schedule!A17</f>
        <v>SOU</v>
      </c>
      <c r="B18" s="25" t="str">
        <f>Schedule!Y17</f>
        <v>@CRY</v>
      </c>
      <c r="C18" s="25" t="s">
        <v>3</v>
      </c>
      <c r="D18" s="137"/>
      <c r="E18" s="113"/>
      <c r="F18" s="25" t="str">
        <f>Schedule!Z17</f>
        <v>@LIV</v>
      </c>
      <c r="G18" s="125" t="s">
        <v>25</v>
      </c>
      <c r="H18" s="113"/>
      <c r="I18" s="25" t="str">
        <f>Schedule!AA17</f>
        <v>BUR</v>
      </c>
      <c r="J18" s="113"/>
      <c r="K18" s="25" t="str">
        <f>Schedule!AB17</f>
        <v>AVL</v>
      </c>
      <c r="L18" s="113"/>
      <c r="M18" s="113"/>
      <c r="N18" s="25" t="str">
        <f>Schedule!AC17</f>
        <v>@WHU</v>
      </c>
      <c r="O18" s="122" t="s">
        <v>113</v>
      </c>
      <c r="P18" s="111" t="str">
        <f>Schedule!AD17</f>
        <v>NEW</v>
      </c>
      <c r="Q18" s="113"/>
      <c r="R18" s="25" t="str">
        <f>Schedule!AE17</f>
        <v>@NOR</v>
      </c>
      <c r="S18" s="113"/>
      <c r="T18" s="122"/>
      <c r="U18" s="117" t="str">
        <f>Schedule!AF17</f>
        <v>ARS</v>
      </c>
      <c r="V18" s="145"/>
      <c r="W18" s="145"/>
      <c r="X18" s="25" t="str">
        <f>Schedule!AG17</f>
        <v>@WAT</v>
      </c>
      <c r="Y18" s="113"/>
      <c r="Z18" s="25" t="str">
        <f>Schedule!AH17</f>
        <v>MCI</v>
      </c>
      <c r="AA18" s="113"/>
      <c r="AB18" s="122"/>
      <c r="AC18" s="117" t="str">
        <f>Schedule!AI17</f>
        <v>@EVE</v>
      </c>
      <c r="AD18" s="150"/>
      <c r="AE18" s="25" t="str">
        <f>Schedule!AJ17</f>
        <v>@MUN</v>
      </c>
      <c r="AF18" s="113"/>
      <c r="AG18" s="25" t="str">
        <f>Schedule!AK17</f>
        <v>BRI</v>
      </c>
      <c r="AH18" s="113"/>
      <c r="AI18" s="25" t="str">
        <f>Schedule!AL17</f>
        <v>@BOU</v>
      </c>
      <c r="AJ18" s="150"/>
      <c r="AK18" s="94" t="str">
        <f>Schedule!AM17</f>
        <v>SHU</v>
      </c>
    </row>
    <row r="19" spans="1:37" ht="12" customHeight="1" x14ac:dyDescent="0.2">
      <c r="A19" s="109" t="str">
        <f>Schedule!A18</f>
        <v>TOT</v>
      </c>
      <c r="B19" s="25" t="str">
        <f>Schedule!Y18</f>
        <v>NOR</v>
      </c>
      <c r="C19" s="111" t="s">
        <v>54</v>
      </c>
      <c r="D19" s="137"/>
      <c r="E19" s="113"/>
      <c r="F19" s="25" t="str">
        <f>Schedule!Z18</f>
        <v>MCI</v>
      </c>
      <c r="G19" s="125" t="s">
        <v>10</v>
      </c>
      <c r="H19" s="113"/>
      <c r="I19" s="25" t="str">
        <f>Schedule!AA18</f>
        <v>@AVL</v>
      </c>
      <c r="J19" s="25" t="s">
        <v>156</v>
      </c>
      <c r="K19" s="25" t="str">
        <f>Schedule!AB18</f>
        <v>@CHE</v>
      </c>
      <c r="L19" s="113"/>
      <c r="M19" s="113"/>
      <c r="N19" s="25" t="str">
        <f>Schedule!AC18</f>
        <v>WOL</v>
      </c>
      <c r="O19" s="122" t="s">
        <v>113</v>
      </c>
      <c r="P19" s="111" t="str">
        <f>Schedule!AD18</f>
        <v>@BUR</v>
      </c>
      <c r="Q19" s="25" t="s">
        <v>164</v>
      </c>
      <c r="R19" s="25" t="str">
        <f>Schedule!AE18</f>
        <v>MUN</v>
      </c>
      <c r="S19" s="113"/>
      <c r="T19" s="122"/>
      <c r="U19" s="117" t="str">
        <f>Schedule!AF18</f>
        <v>WHU</v>
      </c>
      <c r="V19" s="145"/>
      <c r="W19" s="145"/>
      <c r="X19" s="25" t="str">
        <f>Schedule!AG18</f>
        <v>@SHU</v>
      </c>
      <c r="Y19" s="117"/>
      <c r="Z19" s="25" t="str">
        <f>Schedule!AH18</f>
        <v>EVE</v>
      </c>
      <c r="AA19" s="117"/>
      <c r="AB19" s="122"/>
      <c r="AC19" s="117" t="str">
        <f>Schedule!AI18</f>
        <v>@BOU</v>
      </c>
      <c r="AD19" s="150"/>
      <c r="AE19" s="25" t="str">
        <f>Schedule!AJ18</f>
        <v>ARS</v>
      </c>
      <c r="AF19" s="117"/>
      <c r="AG19" s="25" t="str">
        <f>Schedule!AK18</f>
        <v>@NEW</v>
      </c>
      <c r="AH19" s="117"/>
      <c r="AI19" s="25" t="str">
        <f>Schedule!AL18</f>
        <v>LEI</v>
      </c>
      <c r="AJ19" s="150"/>
      <c r="AK19" s="94" t="str">
        <f>Schedule!AM18</f>
        <v>@CRY</v>
      </c>
    </row>
    <row r="20" spans="1:37" ht="12" customHeight="1" thickBot="1" x14ac:dyDescent="0.25">
      <c r="A20" s="109" t="str">
        <f>Schedule!A19</f>
        <v>WAT</v>
      </c>
      <c r="B20" s="25" t="str">
        <f>Schedule!Y19</f>
        <v>@AVL</v>
      </c>
      <c r="C20" s="106"/>
      <c r="D20" s="137"/>
      <c r="E20" s="113"/>
      <c r="F20" s="25" t="str">
        <f>Schedule!Z19</f>
        <v>EVE</v>
      </c>
      <c r="G20" s="113"/>
      <c r="H20" s="25" t="str">
        <f>Schedule!AA19</f>
        <v>@BRI</v>
      </c>
      <c r="I20" s="113"/>
      <c r="J20" s="113"/>
      <c r="K20" s="25" t="str">
        <f>Schedule!AB19</f>
        <v>@MUN</v>
      </c>
      <c r="L20" s="113"/>
      <c r="M20" s="113"/>
      <c r="N20" s="25" t="str">
        <f>Schedule!AC19</f>
        <v>LIV</v>
      </c>
      <c r="O20" s="113"/>
      <c r="P20" s="111" t="str">
        <f>Schedule!AD19</f>
        <v>@CRY</v>
      </c>
      <c r="Q20" s="113"/>
      <c r="R20" s="25" t="str">
        <f>Schedule!AE19</f>
        <v>LEI</v>
      </c>
      <c r="S20" s="113"/>
      <c r="T20" s="113"/>
      <c r="U20" s="111" t="str">
        <f>Schedule!AF19</f>
        <v>@BUR</v>
      </c>
      <c r="V20" s="145"/>
      <c r="W20" s="145"/>
      <c r="X20" s="25" t="str">
        <f>Schedule!AG19</f>
        <v>SOU</v>
      </c>
      <c r="Y20" s="113"/>
      <c r="Z20" s="25" t="str">
        <f>Schedule!AH19</f>
        <v>@CHE</v>
      </c>
      <c r="AA20" s="113"/>
      <c r="AB20" s="113"/>
      <c r="AC20" s="117" t="str">
        <f>Schedule!AI19</f>
        <v>NOR</v>
      </c>
      <c r="AD20" s="151"/>
      <c r="AE20" s="25" t="str">
        <f>Schedule!AJ19</f>
        <v>NEW</v>
      </c>
      <c r="AF20" s="113"/>
      <c r="AG20" s="25" t="str">
        <f>Schedule!AK19</f>
        <v>@WHU</v>
      </c>
      <c r="AH20" s="113"/>
      <c r="AI20" s="25" t="str">
        <f>Schedule!AL19</f>
        <v>MCI</v>
      </c>
      <c r="AJ20" s="151"/>
      <c r="AK20" s="94" t="str">
        <f>Schedule!AM19</f>
        <v>@ARS</v>
      </c>
    </row>
    <row r="21" spans="1:37" ht="12" customHeight="1" x14ac:dyDescent="0.2">
      <c r="A21" s="109" t="str">
        <f>Schedule!A20</f>
        <v>WHU</v>
      </c>
      <c r="B21" s="25" t="str">
        <f>Schedule!Y20</f>
        <v>@LEI</v>
      </c>
      <c r="C21" s="25" t="s">
        <v>146</v>
      </c>
      <c r="D21" s="137"/>
      <c r="E21" s="25" t="s">
        <v>8</v>
      </c>
      <c r="F21" s="25" t="str">
        <f>Schedule!Z20</f>
        <v>BRI</v>
      </c>
      <c r="G21" s="119"/>
      <c r="H21" s="25" t="str">
        <f>Schedule!AA20</f>
        <v>@MCI</v>
      </c>
      <c r="I21" s="113"/>
      <c r="J21" s="113"/>
      <c r="K21" s="25" t="str">
        <f>Schedule!AB20</f>
        <v>@LIV</v>
      </c>
      <c r="L21" s="113"/>
      <c r="M21" s="113"/>
      <c r="N21" s="25" t="str">
        <f>Schedule!AC20</f>
        <v>SOU</v>
      </c>
      <c r="O21" s="119"/>
      <c r="P21" s="25" t="str">
        <f>Schedule!AD20</f>
        <v>@ARS</v>
      </c>
      <c r="Q21" s="113"/>
      <c r="R21" s="25" t="str">
        <f>Schedule!AE20</f>
        <v>WOL</v>
      </c>
      <c r="S21" s="113"/>
      <c r="T21" s="119"/>
      <c r="U21" s="117" t="str">
        <f>Schedule!AF20</f>
        <v>@TOT</v>
      </c>
      <c r="V21" s="145"/>
      <c r="W21" s="145"/>
      <c r="X21" s="25" t="str">
        <f>Schedule!AG20</f>
        <v>CHE</v>
      </c>
      <c r="Y21" s="113"/>
      <c r="Z21" s="25" t="str">
        <f>Schedule!AH20</f>
        <v>@NEW</v>
      </c>
      <c r="AA21" s="113"/>
      <c r="AB21" s="119"/>
      <c r="AC21" s="111" t="str">
        <f>Schedule!AI20</f>
        <v>BUR</v>
      </c>
      <c r="AD21" s="113"/>
      <c r="AE21" s="25" t="str">
        <f>Schedule!AJ20</f>
        <v>@NOR</v>
      </c>
      <c r="AF21" s="113"/>
      <c r="AG21" s="25" t="str">
        <f>Schedule!AK20</f>
        <v>WAT</v>
      </c>
      <c r="AH21" s="113"/>
      <c r="AI21" s="25" t="str">
        <f>Schedule!AL20</f>
        <v>@MUN</v>
      </c>
      <c r="AJ21" s="113"/>
      <c r="AK21" s="94" t="str">
        <f>Schedule!AM20</f>
        <v>AVL</v>
      </c>
    </row>
    <row r="22" spans="1:37" ht="12" customHeight="1" thickBot="1" x14ac:dyDescent="0.25">
      <c r="A22" s="110" t="str">
        <f>Schedule!A21</f>
        <v>WOL</v>
      </c>
      <c r="B22" s="95" t="str">
        <f>Schedule!Y21</f>
        <v>LIV</v>
      </c>
      <c r="C22" s="106"/>
      <c r="D22" s="138"/>
      <c r="E22" s="114"/>
      <c r="F22" s="95" t="str">
        <f>Schedule!Z21</f>
        <v>@MUN</v>
      </c>
      <c r="G22" s="114"/>
      <c r="H22" s="113"/>
      <c r="I22" s="95" t="str">
        <f>Schedule!AA21</f>
        <v>LEI</v>
      </c>
      <c r="J22" s="95" t="s">
        <v>157</v>
      </c>
      <c r="K22" s="95" t="str">
        <f>Schedule!AB21</f>
        <v>NOR</v>
      </c>
      <c r="L22" s="95" t="s">
        <v>162</v>
      </c>
      <c r="M22" s="114"/>
      <c r="N22" s="95" t="str">
        <f>Schedule!AC21</f>
        <v>@TOT</v>
      </c>
      <c r="O22" s="114"/>
      <c r="P22" s="95" t="str">
        <f>Schedule!AD21</f>
        <v>BRI</v>
      </c>
      <c r="Q22" s="107"/>
      <c r="R22" s="95" t="str">
        <f>Schedule!AE21</f>
        <v>@WHU</v>
      </c>
      <c r="S22" s="107"/>
      <c r="T22" s="114"/>
      <c r="U22" s="121" t="str">
        <f>Schedule!AF21</f>
        <v>BOU</v>
      </c>
      <c r="V22" s="146"/>
      <c r="W22" s="146"/>
      <c r="X22" s="95" t="str">
        <f>Schedule!AG21</f>
        <v>@AVL</v>
      </c>
      <c r="Y22" s="107"/>
      <c r="Z22" s="95" t="str">
        <f>Schedule!AH21</f>
        <v>ARS</v>
      </c>
      <c r="AA22" s="107"/>
      <c r="AB22" s="114"/>
      <c r="AC22" s="107" t="str">
        <f>Schedule!AI21</f>
        <v>@SHU</v>
      </c>
      <c r="AD22" s="124"/>
      <c r="AE22" s="95" t="str">
        <f>Schedule!AJ21</f>
        <v>EVE</v>
      </c>
      <c r="AF22" s="107"/>
      <c r="AG22" s="95" t="str">
        <f>Schedule!AK21</f>
        <v>@BUR</v>
      </c>
      <c r="AH22" s="107"/>
      <c r="AI22" s="95" t="str">
        <f>Schedule!AL21</f>
        <v>CRY</v>
      </c>
      <c r="AJ22" s="124"/>
      <c r="AK22" s="96" t="str">
        <f>Schedule!AM21</f>
        <v>@CHE</v>
      </c>
    </row>
  </sheetData>
  <mergeCells count="23">
    <mergeCell ref="AD3:AD6"/>
    <mergeCell ref="AJ3:AJ6"/>
    <mergeCell ref="AJ8:AJ20"/>
    <mergeCell ref="AB1:AC1"/>
    <mergeCell ref="Y12:Y14"/>
    <mergeCell ref="AA12:AA14"/>
    <mergeCell ref="AF12:AF14"/>
    <mergeCell ref="AH12:AH14"/>
    <mergeCell ref="AB9:AB10"/>
    <mergeCell ref="AD8:AD20"/>
    <mergeCell ref="V1:W1"/>
    <mergeCell ref="V2:W2"/>
    <mergeCell ref="V3:W22"/>
    <mergeCell ref="T1:U1"/>
    <mergeCell ref="M1:N1"/>
    <mergeCell ref="T9:T10"/>
    <mergeCell ref="D5:D10"/>
    <mergeCell ref="D15:D22"/>
    <mergeCell ref="C9:C10"/>
    <mergeCell ref="O9:O10"/>
    <mergeCell ref="D1:E1"/>
    <mergeCell ref="G9:G10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55FB-ABCC-4C90-8A05-6A323AE014AF}">
  <dimension ref="A1:I43"/>
  <sheetViews>
    <sheetView topLeftCell="B23" workbookViewId="0">
      <selection activeCell="B5" sqref="B5"/>
    </sheetView>
  </sheetViews>
  <sheetFormatPr defaultColWidth="8.88671875" defaultRowHeight="14.4" x14ac:dyDescent="0.3"/>
  <cols>
    <col min="1" max="1" width="8.88671875" style="56" hidden="1" customWidth="1"/>
    <col min="2" max="2" width="8.6640625" style="56" bestFit="1" customWidth="1"/>
    <col min="3" max="7" width="6.6640625" style="56" customWidth="1"/>
    <col min="8" max="8" width="8.88671875" style="56"/>
    <col min="9" max="9" width="9.88671875" style="56" customWidth="1"/>
    <col min="10" max="16384" width="8.88671875" style="56"/>
  </cols>
  <sheetData>
    <row r="1" spans="1:9" ht="24" x14ac:dyDescent="0.3">
      <c r="B1" s="53" t="s">
        <v>83</v>
      </c>
      <c r="C1" s="70" t="s">
        <v>87</v>
      </c>
      <c r="D1" s="54" t="s">
        <v>85</v>
      </c>
      <c r="E1" s="70" t="s">
        <v>88</v>
      </c>
      <c r="F1" s="54" t="s">
        <v>86</v>
      </c>
      <c r="G1" s="55" t="s">
        <v>13</v>
      </c>
    </row>
    <row r="2" spans="1:9" x14ac:dyDescent="0.25">
      <c r="A2" s="1" t="s">
        <v>104</v>
      </c>
      <c r="B2" s="74" t="str">
        <f>Schedule!A2</f>
        <v>ARS</v>
      </c>
      <c r="C2" s="57">
        <f>VLOOKUP($A2,'[1]2019sum'!$A$1:$T$21,16,FALSE)</f>
        <v>31.109998999999998</v>
      </c>
      <c r="D2" s="57">
        <f>VLOOKUP($A2,'[1]2019sum'!$A$1:$T$21,19,FALSE)</f>
        <v>32.426296000000001</v>
      </c>
      <c r="E2" s="57">
        <f>C2/'Formula Data'!$O2</f>
        <v>1.24439996</v>
      </c>
      <c r="F2" s="57">
        <f>D2/'Formula Data'!$O2</f>
        <v>1.29705184</v>
      </c>
      <c r="G2" s="57">
        <f>AVERAGE(F2,E2)</f>
        <v>1.2707259</v>
      </c>
      <c r="I2" s="58"/>
    </row>
    <row r="3" spans="1:9" x14ac:dyDescent="0.25">
      <c r="A3" s="1" t="s">
        <v>117</v>
      </c>
      <c r="B3" s="74" t="str">
        <f>Schedule!A3</f>
        <v>AVL</v>
      </c>
      <c r="C3" s="57">
        <f>VLOOKUP($A3,'[1]2019sum'!$A$1:$T$21,16,FALSE)</f>
        <v>31.46</v>
      </c>
      <c r="D3" s="57">
        <f>VLOOKUP($A3,'[1]2019sum'!$A$1:$T$21,19,FALSE)</f>
        <v>31.287672000000001</v>
      </c>
      <c r="E3" s="57">
        <f>C3/'Formula Data'!$O3</f>
        <v>1.2584</v>
      </c>
      <c r="F3" s="57">
        <f>D3/'Formula Data'!$O3</f>
        <v>1.25150688</v>
      </c>
      <c r="G3" s="57">
        <f t="shared" ref="G3:G21" si="0">AVERAGE(F3,E3)</f>
        <v>1.25495344</v>
      </c>
      <c r="I3" s="58"/>
    </row>
    <row r="4" spans="1:9" x14ac:dyDescent="0.25">
      <c r="A4" s="1" t="s">
        <v>99</v>
      </c>
      <c r="B4" s="11" t="str">
        <f>Schedule!A4</f>
        <v>BOU</v>
      </c>
      <c r="C4" s="57">
        <f>VLOOKUP($A4,'[1]2019sum'!$A$1:$T$21,16,FALSE)</f>
        <v>27.419998</v>
      </c>
      <c r="D4" s="57">
        <f>VLOOKUP($A4,'[1]2019sum'!$A$1:$T$21,19,FALSE)</f>
        <v>28.533037</v>
      </c>
      <c r="E4" s="57">
        <f>C4/'Formula Data'!$O4</f>
        <v>1.09679992</v>
      </c>
      <c r="F4" s="57">
        <f>D4/'Formula Data'!$O4</f>
        <v>1.14132148</v>
      </c>
      <c r="G4" s="57">
        <f t="shared" si="0"/>
        <v>1.1190606999999999</v>
      </c>
      <c r="I4" s="58"/>
    </row>
    <row r="5" spans="1:9" x14ac:dyDescent="0.25">
      <c r="A5" s="1" t="s">
        <v>97</v>
      </c>
      <c r="B5" s="74" t="str">
        <f>Schedule!A5</f>
        <v>BRI</v>
      </c>
      <c r="C5" s="57">
        <f>VLOOKUP($A5,'[1]2019sum'!$A$1:$T$21,16,FALSE)</f>
        <v>32.980003000000004</v>
      </c>
      <c r="D5" s="57">
        <f>VLOOKUP($A5,'[1]2019sum'!$A$1:$T$21,19,FALSE)</f>
        <v>34.929454999999997</v>
      </c>
      <c r="E5" s="57">
        <f>C5/'Formula Data'!$O5</f>
        <v>1.3192001200000001</v>
      </c>
      <c r="F5" s="57">
        <f>D5/'Formula Data'!$O5</f>
        <v>1.3971781999999999</v>
      </c>
      <c r="G5" s="57">
        <f t="shared" si="0"/>
        <v>1.35818916</v>
      </c>
      <c r="I5" s="58"/>
    </row>
    <row r="6" spans="1:9" x14ac:dyDescent="0.25">
      <c r="A6" s="1" t="s">
        <v>98</v>
      </c>
      <c r="B6" s="74" t="str">
        <f>Schedule!A6</f>
        <v>BUR</v>
      </c>
      <c r="C6" s="57">
        <f>VLOOKUP($A6,'[1]2019sum'!$A$1:$T$21,16,FALSE)</f>
        <v>31.180002000000002</v>
      </c>
      <c r="D6" s="57">
        <f>VLOOKUP($A6,'[1]2019sum'!$A$1:$T$21,19,FALSE)</f>
        <v>31.823817999999999</v>
      </c>
      <c r="E6" s="57">
        <f>C6/'Formula Data'!$O6</f>
        <v>1.24720008</v>
      </c>
      <c r="F6" s="57">
        <f>D6/'Formula Data'!$O6</f>
        <v>1.2729527199999999</v>
      </c>
      <c r="G6" s="57">
        <f t="shared" si="0"/>
        <v>1.2600764</v>
      </c>
      <c r="I6" s="58"/>
    </row>
    <row r="7" spans="1:9" x14ac:dyDescent="0.25">
      <c r="A7" s="1" t="s">
        <v>105</v>
      </c>
      <c r="B7" s="74" t="str">
        <f>Schedule!A7</f>
        <v>CHE</v>
      </c>
      <c r="C7" s="57">
        <f>VLOOKUP($A7,'[1]2019sum'!$A$1:$T$21,16,FALSE)</f>
        <v>45.4</v>
      </c>
      <c r="D7" s="57">
        <f>VLOOKUP($A7,'[1]2019sum'!$A$1:$T$21,19,FALSE)</f>
        <v>49.004562</v>
      </c>
      <c r="E7" s="57">
        <f>C7/'Formula Data'!$O7</f>
        <v>1.8159999999999998</v>
      </c>
      <c r="F7" s="57">
        <f>D7/'Formula Data'!$O7</f>
        <v>1.9601824800000001</v>
      </c>
      <c r="G7" s="57">
        <f t="shared" si="0"/>
        <v>1.8880912400000001</v>
      </c>
      <c r="I7" s="58"/>
    </row>
    <row r="8" spans="1:9" x14ac:dyDescent="0.25">
      <c r="A8" s="1" t="s">
        <v>100</v>
      </c>
      <c r="B8" s="74" t="str">
        <f>Schedule!A8</f>
        <v>CRY</v>
      </c>
      <c r="C8" s="57">
        <f>VLOOKUP($A8,'[1]2019sum'!$A$1:$T$21,16,FALSE)</f>
        <v>23.150003000000002</v>
      </c>
      <c r="D8" s="57">
        <f>VLOOKUP($A8,'[1]2019sum'!$A$1:$T$21,19,FALSE)</f>
        <v>22.235742999999999</v>
      </c>
      <c r="E8" s="57">
        <f>C8/'Formula Data'!$O8</f>
        <v>0.92600012000000009</v>
      </c>
      <c r="F8" s="57">
        <f>D8/'Formula Data'!$O8</f>
        <v>0.88942971999999998</v>
      </c>
      <c r="G8" s="57">
        <f t="shared" si="0"/>
        <v>0.90771492000000009</v>
      </c>
      <c r="I8" s="58"/>
    </row>
    <row r="9" spans="1:9" x14ac:dyDescent="0.25">
      <c r="A9" s="1" t="s">
        <v>107</v>
      </c>
      <c r="B9" s="74" t="str">
        <f>Schedule!A9</f>
        <v>EVE</v>
      </c>
      <c r="C9" s="57">
        <f>VLOOKUP($A9,'[1]2019sum'!$A$1:$T$21,16,FALSE)</f>
        <v>36.270004</v>
      </c>
      <c r="D9" s="57">
        <f>VLOOKUP($A9,'[1]2019sum'!$A$1:$T$21,19,FALSE)</f>
        <v>37.153446000000002</v>
      </c>
      <c r="E9" s="57">
        <f>C9/'Formula Data'!$O9</f>
        <v>1.45080016</v>
      </c>
      <c r="F9" s="57">
        <f>D9/'Formula Data'!$O9</f>
        <v>1.48613784</v>
      </c>
      <c r="G9" s="57">
        <f t="shared" si="0"/>
        <v>1.468469</v>
      </c>
      <c r="I9" s="58"/>
    </row>
    <row r="10" spans="1:9" x14ac:dyDescent="0.25">
      <c r="A10" s="1" t="s">
        <v>101</v>
      </c>
      <c r="B10" s="74" t="str">
        <f>Schedule!A10</f>
        <v>LEI</v>
      </c>
      <c r="C10" s="57">
        <f>VLOOKUP($A10,'[1]2019sum'!$A$1:$T$21,16,FALSE)</f>
        <v>44.100002000000003</v>
      </c>
      <c r="D10" s="57">
        <f>VLOOKUP($A10,'[1]2019sum'!$A$1:$T$21,19,FALSE)</f>
        <v>41.862029999999997</v>
      </c>
      <c r="E10" s="57">
        <f>C10/'Formula Data'!$O10</f>
        <v>1.7640000800000002</v>
      </c>
      <c r="F10" s="57">
        <f>D10/'Formula Data'!$O10</f>
        <v>1.6744811999999998</v>
      </c>
      <c r="G10" s="57">
        <f t="shared" si="0"/>
        <v>1.71924064</v>
      </c>
      <c r="I10" s="58"/>
    </row>
    <row r="11" spans="1:9" x14ac:dyDescent="0.25">
      <c r="A11" s="1" t="s">
        <v>92</v>
      </c>
      <c r="B11" s="74" t="str">
        <f>Schedule!A11</f>
        <v>LIV</v>
      </c>
      <c r="C11" s="57">
        <f>VLOOKUP($A11,'[1]2019sum'!$A$1:$T$21,16,FALSE)</f>
        <v>49.44</v>
      </c>
      <c r="D11" s="57">
        <f>VLOOKUP($A11,'[1]2019sum'!$A$1:$T$21,19,FALSE)</f>
        <v>54.236809999999998</v>
      </c>
      <c r="E11" s="57">
        <f>C11/'Formula Data'!$O11</f>
        <v>1.9775999999999998</v>
      </c>
      <c r="F11" s="57">
        <f>D11/'Formula Data'!$O11</f>
        <v>2.1694724000000001</v>
      </c>
      <c r="G11" s="57">
        <f t="shared" si="0"/>
        <v>2.0735361999999999</v>
      </c>
      <c r="I11" s="58"/>
    </row>
    <row r="12" spans="1:9" x14ac:dyDescent="0.25">
      <c r="A12" s="1" t="s">
        <v>94</v>
      </c>
      <c r="B12" s="74" t="str">
        <f>Schedule!A12</f>
        <v>MCI</v>
      </c>
      <c r="C12" s="57">
        <f>VLOOKUP($A12,'[1]2019sum'!$A$1:$T$21,16,FALSE)</f>
        <v>62.339995999999999</v>
      </c>
      <c r="D12" s="57">
        <f>VLOOKUP($A12,'[1]2019sum'!$A$1:$T$21,19,FALSE)</f>
        <v>67.528570000000002</v>
      </c>
      <c r="E12" s="57">
        <f>C12/'Formula Data'!$O12</f>
        <v>2.4935998399999999</v>
      </c>
      <c r="F12" s="57">
        <f>D12/'Formula Data'!$O12</f>
        <v>2.7011428</v>
      </c>
      <c r="G12" s="57">
        <f t="shared" si="0"/>
        <v>2.5973713199999997</v>
      </c>
      <c r="I12" s="58"/>
    </row>
    <row r="13" spans="1:9" x14ac:dyDescent="0.25">
      <c r="A13" s="1" t="s">
        <v>106</v>
      </c>
      <c r="B13" s="74" t="str">
        <f>Schedule!A13</f>
        <v>MUN</v>
      </c>
      <c r="C13" s="57">
        <f>VLOOKUP($A13,'[1]2019sum'!$A$1:$T$21,16,FALSE)</f>
        <v>41.41</v>
      </c>
      <c r="D13" s="57">
        <f>VLOOKUP($A13,'[1]2019sum'!$A$1:$T$21,19,FALSE)</f>
        <v>42.55885</v>
      </c>
      <c r="E13" s="57">
        <f>C13/'Formula Data'!$O13</f>
        <v>1.6563999999999999</v>
      </c>
      <c r="F13" s="57">
        <f>D13/'Formula Data'!$O13</f>
        <v>1.7023539999999999</v>
      </c>
      <c r="G13" s="57">
        <f t="shared" si="0"/>
        <v>1.6793769999999999</v>
      </c>
      <c r="I13" s="58"/>
    </row>
    <row r="14" spans="1:9" x14ac:dyDescent="0.25">
      <c r="A14" s="1" t="s">
        <v>95</v>
      </c>
      <c r="B14" s="74" t="str">
        <f>Schedule!A14</f>
        <v>NEW</v>
      </c>
      <c r="C14" s="57">
        <f>VLOOKUP($A14,'[1]2019sum'!$A$1:$T$21,16,FALSE)</f>
        <v>21</v>
      </c>
      <c r="D14" s="57">
        <f>VLOOKUP($A14,'[1]2019sum'!$A$1:$T$21,19,FALSE)</f>
        <v>20.370455</v>
      </c>
      <c r="E14" s="57">
        <f>C14/'Formula Data'!$O14</f>
        <v>0.84</v>
      </c>
      <c r="F14" s="57">
        <f>D14/'Formula Data'!$O14</f>
        <v>0.81481819999999994</v>
      </c>
      <c r="G14" s="57">
        <f t="shared" si="0"/>
        <v>0.8274090999999999</v>
      </c>
      <c r="I14" s="58"/>
    </row>
    <row r="15" spans="1:9" x14ac:dyDescent="0.25">
      <c r="A15" s="1" t="s">
        <v>118</v>
      </c>
      <c r="B15" s="74" t="str">
        <f>Schedule!A15</f>
        <v>NOR</v>
      </c>
      <c r="C15" s="57">
        <f>VLOOKUP($A15,'[1]2019sum'!$A$1:$T$21,16,FALSE)</f>
        <v>28.550001000000002</v>
      </c>
      <c r="D15" s="57">
        <f>VLOOKUP($A15,'[1]2019sum'!$A$1:$T$21,19,FALSE)</f>
        <v>28.228535000000001</v>
      </c>
      <c r="E15" s="57">
        <f>C15/'Formula Data'!$O15</f>
        <v>1.1420000400000001</v>
      </c>
      <c r="F15" s="57">
        <f>D15/'Formula Data'!$O15</f>
        <v>1.1291414</v>
      </c>
      <c r="G15" s="57">
        <f t="shared" si="0"/>
        <v>1.13557072</v>
      </c>
      <c r="I15" s="58"/>
    </row>
    <row r="16" spans="1:9" x14ac:dyDescent="0.25">
      <c r="A16" s="1" t="s">
        <v>119</v>
      </c>
      <c r="B16" s="74" t="str">
        <f>Schedule!A16</f>
        <v>SHU</v>
      </c>
      <c r="C16" s="57">
        <f>VLOOKUP($A16,'[1]2019sum'!$A$1:$T$21,16,FALSE)</f>
        <v>29.880001</v>
      </c>
      <c r="D16" s="57">
        <f>VLOOKUP($A16,'[1]2019sum'!$A$1:$T$21,19,FALSE)</f>
        <v>31.629984</v>
      </c>
      <c r="E16" s="57">
        <f>C16/'Formula Data'!$O16</f>
        <v>1.19520004</v>
      </c>
      <c r="F16" s="57">
        <f>D16/'Formula Data'!$O16</f>
        <v>1.26519936</v>
      </c>
      <c r="G16" s="57">
        <f t="shared" si="0"/>
        <v>1.2301997</v>
      </c>
      <c r="I16" s="58"/>
    </row>
    <row r="17" spans="1:9" x14ac:dyDescent="0.25">
      <c r="A17" s="1" t="s">
        <v>102</v>
      </c>
      <c r="B17" s="74" t="str">
        <f>Schedule!A17</f>
        <v>SOU</v>
      </c>
      <c r="C17" s="57">
        <f>VLOOKUP($A17,'[1]2019sum'!$A$1:$T$21,16,FALSE)</f>
        <v>37.08</v>
      </c>
      <c r="D17" s="57">
        <f>VLOOKUP($A17,'[1]2019sum'!$A$1:$T$21,19,FALSE)</f>
        <v>36.233580000000003</v>
      </c>
      <c r="E17" s="57">
        <f>C17/'Formula Data'!$O17</f>
        <v>1.4831999999999999</v>
      </c>
      <c r="F17" s="57">
        <f>D17/'Formula Data'!$O17</f>
        <v>1.4493432000000002</v>
      </c>
      <c r="G17" s="57">
        <f t="shared" si="0"/>
        <v>1.4662716</v>
      </c>
      <c r="I17" s="58"/>
    </row>
    <row r="18" spans="1:9" x14ac:dyDescent="0.25">
      <c r="A18" s="1" t="s">
        <v>91</v>
      </c>
      <c r="B18" s="74" t="str">
        <f>Schedule!A18</f>
        <v>TOT</v>
      </c>
      <c r="C18" s="57">
        <f>VLOOKUP($A18,'[1]2019sum'!$A$1:$T$21,16,FALSE)</f>
        <v>32.42</v>
      </c>
      <c r="D18" s="57">
        <f>VLOOKUP($A18,'[1]2019sum'!$A$1:$T$21,19,FALSE)</f>
        <v>32.760593</v>
      </c>
      <c r="E18" s="57">
        <f>C18/'Formula Data'!$O18</f>
        <v>1.2968000000000002</v>
      </c>
      <c r="F18" s="57">
        <f>D18/'Formula Data'!$O18</f>
        <v>1.31042372</v>
      </c>
      <c r="G18" s="57">
        <f t="shared" si="0"/>
        <v>1.3036118600000002</v>
      </c>
      <c r="I18" s="58"/>
    </row>
    <row r="19" spans="1:9" x14ac:dyDescent="0.25">
      <c r="A19" s="1" t="s">
        <v>103</v>
      </c>
      <c r="B19" s="74" t="str">
        <f>Schedule!A19</f>
        <v>WAT</v>
      </c>
      <c r="C19" s="57">
        <f>VLOOKUP($A19,'[1]2019sum'!$A$1:$T$21,16,FALSE)</f>
        <v>32.82</v>
      </c>
      <c r="D19" s="57">
        <f>VLOOKUP($A19,'[1]2019sum'!$A$1:$T$21,19,FALSE)</f>
        <v>33.264313000000001</v>
      </c>
      <c r="E19" s="57">
        <f>C19/'Formula Data'!$O19</f>
        <v>1.3128</v>
      </c>
      <c r="F19" s="57">
        <f>D19/'Formula Data'!$O19</f>
        <v>1.33057252</v>
      </c>
      <c r="G19" s="57">
        <f t="shared" si="0"/>
        <v>1.3216862599999999</v>
      </c>
      <c r="I19" s="58"/>
    </row>
    <row r="20" spans="1:9" x14ac:dyDescent="0.25">
      <c r="A20" s="1" t="s">
        <v>96</v>
      </c>
      <c r="B20" s="74" t="str">
        <f>Schedule!A20</f>
        <v>WHU</v>
      </c>
      <c r="C20" s="57">
        <f>VLOOKUP($A20,'[1]2019sum'!$A$1:$T$21,16,FALSE)</f>
        <v>30.36</v>
      </c>
      <c r="D20" s="57">
        <f>VLOOKUP($A20,'[1]2019sum'!$A$1:$T$21,19,FALSE)</f>
        <v>29.468419999999998</v>
      </c>
      <c r="E20" s="57">
        <f>C20/'Formula Data'!$O20</f>
        <v>1.2143999999999999</v>
      </c>
      <c r="F20" s="57">
        <f>D20/'Formula Data'!$O20</f>
        <v>1.1787368</v>
      </c>
      <c r="G20" s="57">
        <f t="shared" si="0"/>
        <v>1.1965683999999999</v>
      </c>
      <c r="I20" s="58"/>
    </row>
    <row r="21" spans="1:9" x14ac:dyDescent="0.25">
      <c r="A21" s="1" t="s">
        <v>93</v>
      </c>
      <c r="B21" s="74" t="str">
        <f>Schedule!A21</f>
        <v>WOL</v>
      </c>
      <c r="C21" s="57">
        <f>VLOOKUP($A21,'[1]2019sum'!$A$1:$T$21,16,FALSE)</f>
        <v>36.609997</v>
      </c>
      <c r="D21" s="57">
        <f>VLOOKUP($A21,'[1]2019sum'!$A$1:$T$21,19,FALSE)</f>
        <v>36.350876</v>
      </c>
      <c r="E21" s="57">
        <f>C21/'Formula Data'!$O21</f>
        <v>1.46439988</v>
      </c>
      <c r="F21" s="57">
        <f>D21/'Formula Data'!$O21</f>
        <v>1.4540350399999999</v>
      </c>
      <c r="G21" s="57">
        <f t="shared" si="0"/>
        <v>1.4592174600000001</v>
      </c>
      <c r="I21" s="58"/>
    </row>
    <row r="22" spans="1:9" x14ac:dyDescent="0.3">
      <c r="B22" s="75"/>
    </row>
    <row r="23" spans="1:9" ht="24" x14ac:dyDescent="0.3">
      <c r="B23" s="53" t="s">
        <v>84</v>
      </c>
      <c r="C23" s="70" t="s">
        <v>87</v>
      </c>
      <c r="D23" s="54" t="s">
        <v>85</v>
      </c>
      <c r="E23" s="70" t="s">
        <v>88</v>
      </c>
      <c r="F23" s="54" t="s">
        <v>86</v>
      </c>
      <c r="G23" s="55" t="s">
        <v>13</v>
      </c>
    </row>
    <row r="24" spans="1:9" x14ac:dyDescent="0.25">
      <c r="A24" s="1" t="s">
        <v>104</v>
      </c>
      <c r="B24" s="74" t="str">
        <f>Schedule!A2</f>
        <v>ARS</v>
      </c>
      <c r="C24" s="57">
        <f>VLOOKUP($A2,'[1]2019sum'!$A$1:$T$21,8,FALSE)</f>
        <v>35.000003999999997</v>
      </c>
      <c r="D24" s="57">
        <f>VLOOKUP($A2,'[1]2019sum'!$A$1:$T$21,20,FALSE)</f>
        <v>36.610588</v>
      </c>
      <c r="E24" s="57">
        <f>C24/'Formula Data'!$O2</f>
        <v>1.4000001599999998</v>
      </c>
      <c r="F24" s="57">
        <f>D24/'Formula Data'!$O2</f>
        <v>1.46442352</v>
      </c>
      <c r="G24" s="57">
        <f>AVERAGE(F24,E24)</f>
        <v>1.4322118399999999</v>
      </c>
    </row>
    <row r="25" spans="1:9" x14ac:dyDescent="0.25">
      <c r="A25" s="1" t="s">
        <v>117</v>
      </c>
      <c r="B25" s="74" t="str">
        <f>Schedule!A3</f>
        <v>AVL</v>
      </c>
      <c r="C25" s="57">
        <f>VLOOKUP($A3,'[1]2019sum'!$A$1:$T$21,8,FALSE)</f>
        <v>50.87</v>
      </c>
      <c r="D25" s="57">
        <f>VLOOKUP($A3,'[1]2019sum'!$A$1:$T$21,20,FALSE)</f>
        <v>51.729004000000003</v>
      </c>
      <c r="E25" s="57">
        <f>C25/'Formula Data'!$O3</f>
        <v>2.0347999999999997</v>
      </c>
      <c r="F25" s="57">
        <f>D25/'Formula Data'!$O3</f>
        <v>2.06916016</v>
      </c>
      <c r="G25" s="57">
        <f t="shared" ref="G25:G43" si="1">AVERAGE(F25,E25)</f>
        <v>2.0519800799999999</v>
      </c>
    </row>
    <row r="26" spans="1:9" x14ac:dyDescent="0.25">
      <c r="A26" s="1" t="s">
        <v>99</v>
      </c>
      <c r="B26" s="74" t="str">
        <f>Schedule!A4</f>
        <v>BOU</v>
      </c>
      <c r="C26" s="57">
        <f>VLOOKUP($A4,'[1]2019sum'!$A$1:$T$21,8,FALSE)</f>
        <v>40.58</v>
      </c>
      <c r="D26" s="57">
        <f>VLOOKUP($A4,'[1]2019sum'!$A$1:$T$21,20,FALSE)</f>
        <v>40.687519999999999</v>
      </c>
      <c r="E26" s="57">
        <f>C26/'Formula Data'!$O4</f>
        <v>1.6232</v>
      </c>
      <c r="F26" s="57">
        <f>D26/'Formula Data'!$O4</f>
        <v>1.6275008</v>
      </c>
      <c r="G26" s="57">
        <f t="shared" si="1"/>
        <v>1.6253503999999999</v>
      </c>
    </row>
    <row r="27" spans="1:9" x14ac:dyDescent="0.25">
      <c r="A27" s="1" t="s">
        <v>97</v>
      </c>
      <c r="B27" s="74" t="str">
        <f>Schedule!A5</f>
        <v>BRI</v>
      </c>
      <c r="C27" s="57">
        <f>VLOOKUP($A5,'[1]2019sum'!$A$1:$T$21,8,FALSE)</f>
        <v>35.399997999999997</v>
      </c>
      <c r="D27" s="57">
        <f>VLOOKUP($A5,'[1]2019sum'!$A$1:$T$21,20,FALSE)</f>
        <v>38.671078000000001</v>
      </c>
      <c r="E27" s="57">
        <f>C27/'Formula Data'!$O5</f>
        <v>1.41599992</v>
      </c>
      <c r="F27" s="57">
        <f>D27/'Formula Data'!$O5</f>
        <v>1.5468431200000001</v>
      </c>
      <c r="G27" s="57">
        <f t="shared" si="1"/>
        <v>1.48142152</v>
      </c>
    </row>
    <row r="28" spans="1:9" x14ac:dyDescent="0.25">
      <c r="A28" s="1" t="s">
        <v>98</v>
      </c>
      <c r="B28" s="74" t="str">
        <f>Schedule!A6</f>
        <v>BUR</v>
      </c>
      <c r="C28" s="57">
        <f>VLOOKUP($A6,'[1]2019sum'!$A$1:$T$21,8,FALSE)</f>
        <v>34.57</v>
      </c>
      <c r="D28" s="57">
        <f>VLOOKUP($A6,'[1]2019sum'!$A$1:$T$21,20,FALSE)</f>
        <v>35.714756000000001</v>
      </c>
      <c r="E28" s="57">
        <f>C28/'Formula Data'!$O6</f>
        <v>1.3828</v>
      </c>
      <c r="F28" s="57">
        <f>D28/'Formula Data'!$O6</f>
        <v>1.4285902400000001</v>
      </c>
      <c r="G28" s="57">
        <f t="shared" si="1"/>
        <v>1.4056951200000001</v>
      </c>
    </row>
    <row r="29" spans="1:9" x14ac:dyDescent="0.25">
      <c r="A29" s="1" t="s">
        <v>105</v>
      </c>
      <c r="B29" s="74" t="str">
        <f>Schedule!A7</f>
        <v>CHE</v>
      </c>
      <c r="C29" s="57">
        <f>VLOOKUP($A7,'[1]2019sum'!$A$1:$T$21,8,FALSE)</f>
        <v>25.6</v>
      </c>
      <c r="D29" s="57">
        <f>VLOOKUP($A7,'[1]2019sum'!$A$1:$T$21,20,FALSE)</f>
        <v>27.725809999999999</v>
      </c>
      <c r="E29" s="57">
        <f>C29/'Formula Data'!$O7</f>
        <v>1.024</v>
      </c>
      <c r="F29" s="57">
        <f>D29/'Formula Data'!$O7</f>
        <v>1.1090324</v>
      </c>
      <c r="G29" s="57">
        <f t="shared" si="1"/>
        <v>1.0665162000000001</v>
      </c>
    </row>
    <row r="30" spans="1:9" x14ac:dyDescent="0.25">
      <c r="A30" s="1" t="s">
        <v>100</v>
      </c>
      <c r="B30" s="74" t="str">
        <f>Schedule!A8</f>
        <v>CRY</v>
      </c>
      <c r="C30" s="57">
        <f>VLOOKUP($A8,'[1]2019sum'!$A$1:$T$21,8,FALSE)</f>
        <v>38.770004</v>
      </c>
      <c r="D30" s="57">
        <f>VLOOKUP($A8,'[1]2019sum'!$A$1:$T$21,20,FALSE)</f>
        <v>38.103687000000001</v>
      </c>
      <c r="E30" s="57">
        <f>C30/'Formula Data'!$O8</f>
        <v>1.5508001600000001</v>
      </c>
      <c r="F30" s="57">
        <f>D30/'Formula Data'!$O8</f>
        <v>1.5241474800000001</v>
      </c>
      <c r="G30" s="57">
        <f t="shared" si="1"/>
        <v>1.5374738200000002</v>
      </c>
    </row>
    <row r="31" spans="1:9" x14ac:dyDescent="0.25">
      <c r="A31" s="1" t="s">
        <v>107</v>
      </c>
      <c r="B31" s="74" t="str">
        <f>Schedule!A9</f>
        <v>EVE</v>
      </c>
      <c r="C31" s="57">
        <f>VLOOKUP($A9,'[1]2019sum'!$A$1:$T$21,8,FALSE)</f>
        <v>31.470001</v>
      </c>
      <c r="D31" s="57">
        <f>VLOOKUP($A9,'[1]2019sum'!$A$1:$T$21,20,FALSE)</f>
        <v>31.79618</v>
      </c>
      <c r="E31" s="57">
        <f>C31/'Formula Data'!$O9</f>
        <v>1.2588000399999999</v>
      </c>
      <c r="F31" s="57">
        <f>D31/'Formula Data'!$O9</f>
        <v>1.2718472000000001</v>
      </c>
      <c r="G31" s="57">
        <f t="shared" si="1"/>
        <v>1.26532362</v>
      </c>
    </row>
    <row r="32" spans="1:9" x14ac:dyDescent="0.25">
      <c r="A32" s="1" t="s">
        <v>101</v>
      </c>
      <c r="B32" s="74" t="str">
        <f>Schedule!A10</f>
        <v>LEI</v>
      </c>
      <c r="C32" s="57">
        <f>VLOOKUP($A10,'[1]2019sum'!$A$1:$T$21,8,FALSE)</f>
        <v>30.679998000000001</v>
      </c>
      <c r="D32" s="57">
        <f>VLOOKUP($A10,'[1]2019sum'!$A$1:$T$21,20,FALSE)</f>
        <v>32.065483</v>
      </c>
      <c r="E32" s="57">
        <f>C32/'Formula Data'!$O10</f>
        <v>1.2271999200000001</v>
      </c>
      <c r="F32" s="57">
        <f>D32/'Formula Data'!$O10</f>
        <v>1.28261932</v>
      </c>
      <c r="G32" s="57">
        <f t="shared" si="1"/>
        <v>1.2549096200000001</v>
      </c>
    </row>
    <row r="33" spans="1:7" x14ac:dyDescent="0.25">
      <c r="A33" s="1" t="s">
        <v>92</v>
      </c>
      <c r="B33" s="74" t="str">
        <f>Schedule!A11</f>
        <v>LIV</v>
      </c>
      <c r="C33" s="57">
        <f>VLOOKUP($A11,'[1]2019sum'!$A$1:$T$21,8,FALSE)</f>
        <v>23</v>
      </c>
      <c r="D33" s="57">
        <f>VLOOKUP($A11,'[1]2019sum'!$A$1:$T$21,20,FALSE)</f>
        <v>23.640098999999999</v>
      </c>
      <c r="E33" s="57">
        <f>C33/'Formula Data'!$O11</f>
        <v>0.92</v>
      </c>
      <c r="F33" s="57">
        <f>D33/'Formula Data'!$O11</f>
        <v>0.94560396000000002</v>
      </c>
      <c r="G33" s="57">
        <f t="shared" si="1"/>
        <v>0.93280198000000003</v>
      </c>
    </row>
    <row r="34" spans="1:7" x14ac:dyDescent="0.25">
      <c r="A34" s="1" t="s">
        <v>94</v>
      </c>
      <c r="B34" s="74" t="str">
        <f>Schedule!A12</f>
        <v>MCI</v>
      </c>
      <c r="C34" s="57">
        <f>VLOOKUP($A12,'[1]2019sum'!$A$1:$T$21,8,FALSE)</f>
        <v>25.500004000000001</v>
      </c>
      <c r="D34" s="57">
        <f>VLOOKUP($A12,'[1]2019sum'!$A$1:$T$21,20,FALSE)</f>
        <v>25.293603999999998</v>
      </c>
      <c r="E34" s="57">
        <f>C34/'Formula Data'!$O12</f>
        <v>1.0200001599999999</v>
      </c>
      <c r="F34" s="57">
        <f>D34/'Formula Data'!$O12</f>
        <v>1.0117441599999999</v>
      </c>
      <c r="G34" s="57">
        <f t="shared" si="1"/>
        <v>1.0158721599999998</v>
      </c>
    </row>
    <row r="35" spans="1:7" x14ac:dyDescent="0.25">
      <c r="A35" s="1" t="s">
        <v>106</v>
      </c>
      <c r="B35" s="74" t="str">
        <f>Schedule!A13</f>
        <v>MUN</v>
      </c>
      <c r="C35" s="57">
        <f>VLOOKUP($A13,'[1]2019sum'!$A$1:$T$21,8,FALSE)</f>
        <v>26.150003000000002</v>
      </c>
      <c r="D35" s="57">
        <f>VLOOKUP($A13,'[1]2019sum'!$A$1:$T$21,20,FALSE)</f>
        <v>25.865635000000001</v>
      </c>
      <c r="E35" s="57">
        <f>C35/'Formula Data'!$O13</f>
        <v>1.04600012</v>
      </c>
      <c r="F35" s="57">
        <f>D35/'Formula Data'!$O13</f>
        <v>1.0346254000000001</v>
      </c>
      <c r="G35" s="57">
        <f t="shared" si="1"/>
        <v>1.0403127599999999</v>
      </c>
    </row>
    <row r="36" spans="1:7" x14ac:dyDescent="0.25">
      <c r="A36" s="1" t="s">
        <v>95</v>
      </c>
      <c r="B36" s="74" t="str">
        <f>Schedule!A14</f>
        <v>NEW</v>
      </c>
      <c r="C36" s="57">
        <f>VLOOKUP($A14,'[1]2019sum'!$A$1:$T$21,8,FALSE)</f>
        <v>46.110004000000004</v>
      </c>
      <c r="D36" s="57">
        <f>VLOOKUP($A14,'[1]2019sum'!$A$1:$T$21,20,FALSE)</f>
        <v>45.916139999999999</v>
      </c>
      <c r="E36" s="57">
        <f>C36/'Formula Data'!$O14</f>
        <v>1.8444001600000002</v>
      </c>
      <c r="F36" s="57">
        <f>D36/'Formula Data'!$O14</f>
        <v>1.8366456</v>
      </c>
      <c r="G36" s="57">
        <f t="shared" si="1"/>
        <v>1.84052288</v>
      </c>
    </row>
    <row r="37" spans="1:7" x14ac:dyDescent="0.25">
      <c r="A37" s="1" t="s">
        <v>118</v>
      </c>
      <c r="B37" s="74" t="str">
        <f>Schedule!A15</f>
        <v>NOR</v>
      </c>
      <c r="C37" s="57">
        <f>VLOOKUP($A15,'[1]2019sum'!$A$1:$T$21,8,FALSE)</f>
        <v>43.13</v>
      </c>
      <c r="D37" s="57">
        <f>VLOOKUP($A15,'[1]2019sum'!$A$1:$T$21,20,FALSE)</f>
        <v>45.638959999999997</v>
      </c>
      <c r="E37" s="57">
        <f>C37/'Formula Data'!$O15</f>
        <v>1.7252000000000001</v>
      </c>
      <c r="F37" s="57">
        <f>D37/'Formula Data'!$O15</f>
        <v>1.8255583999999998</v>
      </c>
      <c r="G37" s="57">
        <f t="shared" si="1"/>
        <v>1.7753791999999999</v>
      </c>
    </row>
    <row r="38" spans="1:7" x14ac:dyDescent="0.25">
      <c r="A38" s="1" t="s">
        <v>119</v>
      </c>
      <c r="B38" s="74" t="str">
        <f>Schedule!A16</f>
        <v>SHU</v>
      </c>
      <c r="C38" s="57">
        <f>VLOOKUP($A16,'[1]2019sum'!$A$1:$T$21,8,FALSE)</f>
        <v>32.260002</v>
      </c>
      <c r="D38" s="57">
        <f>VLOOKUP($A16,'[1]2019sum'!$A$1:$T$21,20,FALSE)</f>
        <v>32.361213999999997</v>
      </c>
      <c r="E38" s="57">
        <f>C38/'Formula Data'!$O16</f>
        <v>1.2904000799999999</v>
      </c>
      <c r="F38" s="57">
        <f>D38/'Formula Data'!$O16</f>
        <v>1.29444856</v>
      </c>
      <c r="G38" s="57">
        <f t="shared" si="1"/>
        <v>1.2924243199999998</v>
      </c>
    </row>
    <row r="39" spans="1:7" x14ac:dyDescent="0.25">
      <c r="A39" s="1" t="s">
        <v>102</v>
      </c>
      <c r="B39" s="74" t="str">
        <f>Schedule!A17</f>
        <v>SOU</v>
      </c>
      <c r="C39" s="57">
        <f>VLOOKUP($A17,'[1]2019sum'!$A$1:$T$21,8,FALSE)</f>
        <v>35.47</v>
      </c>
      <c r="D39" s="57">
        <f>VLOOKUP($A17,'[1]2019sum'!$A$1:$T$21,20,FALSE)</f>
        <v>37.909930000000003</v>
      </c>
      <c r="E39" s="57">
        <f>C39/'Formula Data'!$O17</f>
        <v>1.4188000000000001</v>
      </c>
      <c r="F39" s="57">
        <f>D39/'Formula Data'!$O17</f>
        <v>1.5163972000000001</v>
      </c>
      <c r="G39" s="57">
        <f t="shared" si="1"/>
        <v>1.4675986000000001</v>
      </c>
    </row>
    <row r="40" spans="1:7" x14ac:dyDescent="0.25">
      <c r="A40" s="1" t="s">
        <v>91</v>
      </c>
      <c r="B40" s="74" t="str">
        <f>Schedule!A18</f>
        <v>TOT</v>
      </c>
      <c r="C40" s="57">
        <f>VLOOKUP($A18,'[1]2019sum'!$A$1:$T$21,8,FALSE)</f>
        <v>35.07</v>
      </c>
      <c r="D40" s="57">
        <f>VLOOKUP($A18,'[1]2019sum'!$A$1:$T$21,20,FALSE)</f>
        <v>34.634799999999998</v>
      </c>
      <c r="E40" s="57">
        <f>C40/'Formula Data'!$O18</f>
        <v>1.4028</v>
      </c>
      <c r="F40" s="57">
        <f>D40/'Formula Data'!$O18</f>
        <v>1.385392</v>
      </c>
      <c r="G40" s="57">
        <f t="shared" si="1"/>
        <v>1.394096</v>
      </c>
    </row>
    <row r="41" spans="1:7" x14ac:dyDescent="0.25">
      <c r="A41" s="1" t="s">
        <v>103</v>
      </c>
      <c r="B41" s="74" t="str">
        <f>Schedule!A19</f>
        <v>WAT</v>
      </c>
      <c r="C41" s="57">
        <f>VLOOKUP($A19,'[1]2019sum'!$A$1:$T$21,8,FALSE)</f>
        <v>40.239998</v>
      </c>
      <c r="D41" s="57">
        <f>VLOOKUP($A19,'[1]2019sum'!$A$1:$T$21,20,FALSE)</f>
        <v>39.931576</v>
      </c>
      <c r="E41" s="57">
        <f>C41/'Formula Data'!$O19</f>
        <v>1.60959992</v>
      </c>
      <c r="F41" s="57">
        <f>D41/'Formula Data'!$O19</f>
        <v>1.5972630400000001</v>
      </c>
      <c r="G41" s="57">
        <f t="shared" si="1"/>
        <v>1.60343148</v>
      </c>
    </row>
    <row r="42" spans="1:7" x14ac:dyDescent="0.25">
      <c r="A42" s="1" t="s">
        <v>96</v>
      </c>
      <c r="B42" s="74" t="str">
        <f>Schedule!A20</f>
        <v>WHU</v>
      </c>
      <c r="C42" s="57">
        <f>VLOOKUP($A20,'[1]2019sum'!$A$1:$T$21,8,FALSE)</f>
        <v>46.92</v>
      </c>
      <c r="D42" s="57">
        <f>VLOOKUP($A20,'[1]2019sum'!$A$1:$T$21,20,FALSE)</f>
        <v>49.675510000000003</v>
      </c>
      <c r="E42" s="57">
        <f>C42/'Formula Data'!$O20</f>
        <v>1.8768</v>
      </c>
      <c r="F42" s="57">
        <f>D42/'Formula Data'!$O20</f>
        <v>1.9870204</v>
      </c>
      <c r="G42" s="57">
        <f t="shared" si="1"/>
        <v>1.9319101999999999</v>
      </c>
    </row>
    <row r="43" spans="1:7" x14ac:dyDescent="0.25">
      <c r="A43" s="1" t="s">
        <v>93</v>
      </c>
      <c r="B43" s="74" t="str">
        <f>Schedule!A21</f>
        <v>WOL</v>
      </c>
      <c r="C43" s="57">
        <f>VLOOKUP($A21,'[1]2019sum'!$A$1:$T$21,8,FALSE)</f>
        <v>28.189999</v>
      </c>
      <c r="D43" s="57">
        <f>VLOOKUP($A21,'[1]2019sum'!$A$1:$T$21,20,FALSE)</f>
        <v>27.915486999999999</v>
      </c>
      <c r="E43" s="57">
        <f>C43/'Formula Data'!$O21</f>
        <v>1.12759996</v>
      </c>
      <c r="F43" s="57">
        <f>D43/'Formula Data'!$O21</f>
        <v>1.11661948</v>
      </c>
      <c r="G43" s="57">
        <f t="shared" si="1"/>
        <v>1.1221097200000001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A68"/>
  <sheetViews>
    <sheetView topLeftCell="H1" workbookViewId="0">
      <selection activeCell="AJ1" sqref="AJ1:AV1048576"/>
    </sheetView>
  </sheetViews>
  <sheetFormatPr defaultColWidth="9.109375" defaultRowHeight="12" x14ac:dyDescent="0.25"/>
  <cols>
    <col min="1" max="1" width="4.5546875" style="37" bestFit="1" customWidth="1"/>
    <col min="2" max="2" width="5.6640625" style="37" bestFit="1" customWidth="1"/>
    <col min="3" max="3" width="5.44140625" style="37" bestFit="1" customWidth="1"/>
    <col min="4" max="4" width="4.88671875" style="37" bestFit="1" customWidth="1"/>
    <col min="5" max="5" width="5.6640625" style="37" bestFit="1" customWidth="1"/>
    <col min="6" max="6" width="4.6640625" style="37" bestFit="1" customWidth="1"/>
    <col min="7" max="7" width="5.6640625" style="37" bestFit="1" customWidth="1"/>
    <col min="8" max="8" width="4.88671875" style="37" bestFit="1" customWidth="1"/>
    <col min="9" max="9" width="6.6640625" style="37" bestFit="1" customWidth="1"/>
    <col min="10" max="10" width="8.109375" style="37" bestFit="1" customWidth="1"/>
    <col min="11" max="19" width="4.44140625" style="37" bestFit="1" customWidth="1"/>
    <col min="20" max="35" width="4.44140625" style="37" customWidth="1"/>
    <col min="36" max="48" width="4.44140625" style="37" hidden="1" customWidth="1"/>
    <col min="49" max="49" width="3.88671875" style="37" bestFit="1" customWidth="1"/>
    <col min="50" max="50" width="9.109375" style="37" customWidth="1"/>
    <col min="51" max="16384" width="9.109375" style="37"/>
  </cols>
  <sheetData>
    <row r="1" spans="1:53" x14ac:dyDescent="0.25">
      <c r="A1" s="35" t="s">
        <v>0</v>
      </c>
      <c r="B1" s="36" t="s">
        <v>20</v>
      </c>
      <c r="C1" s="36" t="s">
        <v>21</v>
      </c>
      <c r="E1" s="38" t="s">
        <v>0</v>
      </c>
      <c r="F1" s="38" t="s">
        <v>19</v>
      </c>
      <c r="G1" s="38" t="s">
        <v>0</v>
      </c>
      <c r="H1" s="38" t="s">
        <v>18</v>
      </c>
      <c r="J1" s="39" t="s">
        <v>27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</row>
    <row r="2" spans="1:53" x14ac:dyDescent="0.25">
      <c r="A2" s="41" t="str">
        <f>Schedule!A2</f>
        <v>ARS</v>
      </c>
      <c r="B2" s="42">
        <f>'Formula Data'!AB2</f>
        <v>1.4465875702180844</v>
      </c>
      <c r="C2" s="42">
        <f>'Formula Data'!AC2</f>
        <v>1.2271142124290697</v>
      </c>
      <c r="D2" s="37" t="s">
        <v>34</v>
      </c>
      <c r="E2" s="43" t="str">
        <f>Schedule!A2</f>
        <v>ARS</v>
      </c>
      <c r="F2" s="44">
        <f t="shared" ref="F2:F21" si="0">C2*(1-$D$3)</f>
        <v>1.1044027911861627</v>
      </c>
      <c r="G2" s="43" t="str">
        <f>Schedule!A2</f>
        <v>ARS</v>
      </c>
      <c r="H2" s="44">
        <f t="shared" ref="H2:H21" si="1">B2*(1+$D$3)</f>
        <v>1.5912463272398929</v>
      </c>
      <c r="J2" s="45" t="s">
        <v>0</v>
      </c>
      <c r="K2" s="45">
        <v>1</v>
      </c>
      <c r="L2" s="45">
        <v>2</v>
      </c>
      <c r="M2" s="45">
        <v>3</v>
      </c>
      <c r="N2" s="45">
        <v>4</v>
      </c>
      <c r="O2" s="45">
        <v>5</v>
      </c>
      <c r="P2" s="45">
        <v>6</v>
      </c>
      <c r="Q2" s="45">
        <v>7</v>
      </c>
      <c r="R2" s="45">
        <v>8</v>
      </c>
      <c r="S2" s="45">
        <v>9</v>
      </c>
      <c r="T2" s="45">
        <v>10</v>
      </c>
      <c r="U2" s="45">
        <v>11</v>
      </c>
      <c r="V2" s="45">
        <v>12</v>
      </c>
      <c r="W2" s="45">
        <v>13</v>
      </c>
      <c r="X2" s="45">
        <v>14</v>
      </c>
      <c r="Y2" s="45">
        <v>15</v>
      </c>
      <c r="Z2" s="45">
        <v>16</v>
      </c>
      <c r="AA2" s="45">
        <v>17</v>
      </c>
      <c r="AB2" s="45">
        <v>18</v>
      </c>
      <c r="AC2" s="45">
        <v>19</v>
      </c>
      <c r="AD2" s="45">
        <v>20</v>
      </c>
      <c r="AE2" s="45">
        <v>21</v>
      </c>
      <c r="AF2" s="45">
        <v>22</v>
      </c>
      <c r="AG2" s="45">
        <v>23</v>
      </c>
      <c r="AH2" s="45">
        <v>24</v>
      </c>
      <c r="AI2" s="45">
        <v>25</v>
      </c>
      <c r="AJ2" s="45">
        <v>26</v>
      </c>
      <c r="AK2" s="45">
        <v>27</v>
      </c>
      <c r="AL2" s="45">
        <v>28</v>
      </c>
      <c r="AM2" s="45">
        <v>29</v>
      </c>
      <c r="AN2" s="45">
        <v>30</v>
      </c>
      <c r="AO2" s="45">
        <v>31</v>
      </c>
      <c r="AP2" s="45">
        <v>32</v>
      </c>
      <c r="AQ2" s="45">
        <v>33</v>
      </c>
      <c r="AR2" s="45">
        <v>34</v>
      </c>
      <c r="AS2" s="45">
        <v>35</v>
      </c>
      <c r="AT2" s="45">
        <v>36</v>
      </c>
      <c r="AU2" s="45">
        <v>37</v>
      </c>
      <c r="AV2" s="45">
        <v>38</v>
      </c>
      <c r="AW2" s="46" t="s">
        <v>17</v>
      </c>
    </row>
    <row r="3" spans="1:53" x14ac:dyDescent="0.25">
      <c r="A3" s="41" t="str">
        <f>Schedule!A3</f>
        <v>AVL</v>
      </c>
      <c r="B3" s="42">
        <f>'Formula Data'!AB3</f>
        <v>1.9090735956901996</v>
      </c>
      <c r="C3" s="42">
        <f>'Formula Data'!AC3</f>
        <v>1.295490151204123</v>
      </c>
      <c r="D3" s="47">
        <v>0.1</v>
      </c>
      <c r="E3" s="43" t="str">
        <f>Schedule!A3</f>
        <v>AVL</v>
      </c>
      <c r="F3" s="44">
        <f t="shared" si="0"/>
        <v>1.1659411360837109</v>
      </c>
      <c r="G3" s="43" t="str">
        <f>Schedule!A3</f>
        <v>AVL</v>
      </c>
      <c r="H3" s="44">
        <f t="shared" si="1"/>
        <v>2.0999809552592197</v>
      </c>
      <c r="J3" s="41" t="str">
        <f>Schedule!A2</f>
        <v>ARS</v>
      </c>
      <c r="K3" s="48">
        <f t="shared" ref="K3:AK3" si="2">VLOOKUP(K49,$E$2:$F$41,2,FALSE)</f>
        <v>1.0035151112002187</v>
      </c>
      <c r="L3" s="48">
        <f t="shared" si="2"/>
        <v>1.0552561510448226</v>
      </c>
      <c r="M3" s="48">
        <f t="shared" si="2"/>
        <v>2.2571101190166067</v>
      </c>
      <c r="N3" s="48">
        <f t="shared" si="2"/>
        <v>1.1868661616134624</v>
      </c>
      <c r="O3" s="48">
        <f t="shared" si="2"/>
        <v>1.316520342161851</v>
      </c>
      <c r="P3" s="48">
        <f t="shared" si="2"/>
        <v>1.1659411360837109</v>
      </c>
      <c r="Q3" s="48">
        <f t="shared" si="2"/>
        <v>1.8677973885236088</v>
      </c>
      <c r="R3" s="48">
        <f t="shared" si="2"/>
        <v>0.97917266093159461</v>
      </c>
      <c r="S3" s="48">
        <f t="shared" si="2"/>
        <v>1.2824264313871103</v>
      </c>
      <c r="T3" s="48">
        <f t="shared" si="2"/>
        <v>0.80830850925222564</v>
      </c>
      <c r="U3" s="48">
        <f t="shared" si="2"/>
        <v>1.2695151067266905</v>
      </c>
      <c r="V3" s="48">
        <f t="shared" si="2"/>
        <v>1.9142557863276588</v>
      </c>
      <c r="W3" s="48">
        <f t="shared" si="2"/>
        <v>1.2824021044291738</v>
      </c>
      <c r="X3" s="48">
        <f t="shared" si="2"/>
        <v>1.2580794876497476</v>
      </c>
      <c r="Y3" s="48">
        <f t="shared" si="2"/>
        <v>1.2127209645737935</v>
      </c>
      <c r="Z3" s="48">
        <f t="shared" si="2"/>
        <v>1.3691853983851319</v>
      </c>
      <c r="AA3" s="48">
        <f t="shared" si="2"/>
        <v>2.1918812826615648</v>
      </c>
      <c r="AB3" s="48">
        <f t="shared" si="2"/>
        <v>1.6117202124811287</v>
      </c>
      <c r="AC3" s="48">
        <f>VLOOKUP(AC49,$E$2:$F$41,2,FALSE)</f>
        <v>1.19676658558306</v>
      </c>
      <c r="AD3" s="48">
        <f t="shared" si="2"/>
        <v>1.6664736364788379</v>
      </c>
      <c r="AE3" s="48">
        <f t="shared" si="2"/>
        <v>1.528197863337498</v>
      </c>
      <c r="AF3" s="48">
        <f t="shared" si="2"/>
        <v>0.98793262241938695</v>
      </c>
      <c r="AG3" s="48">
        <f t="shared" si="2"/>
        <v>1.0492579893167266</v>
      </c>
      <c r="AH3" s="48">
        <f t="shared" si="2"/>
        <v>2.0368011112519131</v>
      </c>
      <c r="AI3" s="48">
        <f t="shared" si="2"/>
        <v>1.2897575179436722</v>
      </c>
      <c r="AJ3" s="48">
        <f t="shared" si="2"/>
        <v>0.82105781825472435</v>
      </c>
      <c r="AK3" s="48">
        <f t="shared" si="2"/>
        <v>1.3186801738481961</v>
      </c>
      <c r="AL3" s="48">
        <f>VLOOKUP(AL49,$E$2:$F$41,2,FALSE)</f>
        <v>2.6789660121419128</v>
      </c>
      <c r="AM3" s="48">
        <f t="shared" ref="AM3:AM22" si="3">VLOOKUP(AM49,$E$2:$F$41,2,FALSE)</f>
        <v>1.1202425986787443</v>
      </c>
      <c r="AN3" s="48">
        <f t="shared" ref="AN3:AV22" si="4">VLOOKUP(AN49,$E$2:$F$41,2,FALSE)</f>
        <v>1.4822145122568589</v>
      </c>
      <c r="AO3" s="48">
        <f t="shared" si="4"/>
        <v>1.5673803498578791</v>
      </c>
      <c r="AP3" s="48">
        <f t="shared" si="4"/>
        <v>1.0293377626225209</v>
      </c>
      <c r="AQ3" s="48">
        <f t="shared" si="4"/>
        <v>1.5516295748881774</v>
      </c>
      <c r="AR3" s="48">
        <f t="shared" si="4"/>
        <v>1.5662092797226299</v>
      </c>
      <c r="AS3" s="48">
        <f t="shared" si="4"/>
        <v>1.4506141975275653</v>
      </c>
      <c r="AT3" s="48">
        <f>VLOOKUP(AT49,$E$2:$F$41,2,FALSE)</f>
        <v>1.8467264610135874</v>
      </c>
      <c r="AU3" s="48">
        <f>VLOOKUP(AU49,$E$2:$F$41,2,FALSE)</f>
        <v>1.4250391663245354</v>
      </c>
      <c r="AV3" s="48">
        <f>VLOOKUP(AV49,$E$2:$F$41,2,FALSE)</f>
        <v>1.0771530072233326</v>
      </c>
      <c r="AW3" s="48">
        <f t="shared" ref="AW3:AW22" ca="1" si="5">IF(OR($D$6=0,$D$6&gt;39),AVERAGE($K3:$AV3),AVERAGE(OFFSET($K3,0,0,1,$D$6-1)))</f>
        <v>1.3915144672312476</v>
      </c>
      <c r="AX3" s="49"/>
      <c r="AY3" s="71"/>
      <c r="AZ3" s="49"/>
    </row>
    <row r="4" spans="1:53" x14ac:dyDescent="0.25">
      <c r="A4" s="41" t="str">
        <f>Schedule!A4</f>
        <v>BOU</v>
      </c>
      <c r="B4" s="42">
        <f>'Formula Data'!AB4</f>
        <v>1.570746501787788</v>
      </c>
      <c r="C4" s="42">
        <f>'Formula Data'!AC4</f>
        <v>1.0879696232573273</v>
      </c>
      <c r="E4" s="43" t="str">
        <f>Schedule!A4</f>
        <v>BOU</v>
      </c>
      <c r="F4" s="44">
        <f t="shared" si="0"/>
        <v>0.97917266093159461</v>
      </c>
      <c r="G4" s="43" t="str">
        <f>Schedule!A4</f>
        <v>BOU</v>
      </c>
      <c r="H4" s="44">
        <f t="shared" si="1"/>
        <v>1.7278211519665669</v>
      </c>
      <c r="J4" s="41" t="str">
        <f>Schedule!A3</f>
        <v>AVL</v>
      </c>
      <c r="K4" s="48">
        <f t="shared" ref="K4:AB4" si="6">VLOOKUP(K50,$E$2:$F$41,2,FALSE)</f>
        <v>1.4506141975275653</v>
      </c>
      <c r="L4" s="48">
        <f t="shared" si="6"/>
        <v>0.97917266093159461</v>
      </c>
      <c r="M4" s="48">
        <f t="shared" si="6"/>
        <v>1.3186801738481961</v>
      </c>
      <c r="N4" s="48">
        <f t="shared" si="6"/>
        <v>0.98793262241938695</v>
      </c>
      <c r="O4" s="48">
        <f t="shared" si="6"/>
        <v>1.1202425986787443</v>
      </c>
      <c r="P4" s="48">
        <f t="shared" si="6"/>
        <v>1.3498256336719767</v>
      </c>
      <c r="Q4" s="48">
        <f t="shared" si="6"/>
        <v>1.0552561510448226</v>
      </c>
      <c r="R4" s="48">
        <f t="shared" si="6"/>
        <v>1.2580794876497476</v>
      </c>
      <c r="S4" s="48">
        <f t="shared" si="6"/>
        <v>1.2127209645737935</v>
      </c>
      <c r="T4" s="48">
        <f t="shared" si="6"/>
        <v>2.6789660121419128</v>
      </c>
      <c r="U4" s="48">
        <f t="shared" si="6"/>
        <v>1.8467264610135874</v>
      </c>
      <c r="V4" s="48">
        <f t="shared" si="6"/>
        <v>1.5516295748881774</v>
      </c>
      <c r="W4" s="48">
        <f t="shared" si="6"/>
        <v>0.82105781825472435</v>
      </c>
      <c r="X4" s="48">
        <f t="shared" si="6"/>
        <v>1.8677973885236088</v>
      </c>
      <c r="Y4" s="48">
        <f t="shared" si="6"/>
        <v>2.0368011112519131</v>
      </c>
      <c r="Z4" s="48">
        <f t="shared" si="6"/>
        <v>1.5662092797226299</v>
      </c>
      <c r="AA4" s="48">
        <f t="shared" si="6"/>
        <v>1.2824264313871103</v>
      </c>
      <c r="AB4" s="48">
        <f t="shared" si="6"/>
        <v>1.2824021044291738</v>
      </c>
      <c r="AC4" s="48">
        <f>VLOOKUP(AC50,$E$2:$F$41,2,FALSE)</f>
        <v>1.0293377626225209</v>
      </c>
      <c r="AD4" s="48">
        <f t="shared" ref="AD4:AK4" si="7">VLOOKUP(AD50,$E$2:$F$41,2,FALSE)</f>
        <v>1.316520342161851</v>
      </c>
      <c r="AE4" s="48">
        <f t="shared" si="7"/>
        <v>1.2897575179436722</v>
      </c>
      <c r="AF4" s="48">
        <f t="shared" si="7"/>
        <v>2.1918812826615648</v>
      </c>
      <c r="AG4" s="48">
        <f t="shared" si="7"/>
        <v>1.4822145122568589</v>
      </c>
      <c r="AH4" s="48">
        <f t="shared" si="7"/>
        <v>1.0771530072233326</v>
      </c>
      <c r="AI4" s="48">
        <f t="shared" si="7"/>
        <v>1.19676658558306</v>
      </c>
      <c r="AJ4" s="48">
        <f t="shared" si="7"/>
        <v>1.1868661616134624</v>
      </c>
      <c r="AK4" s="48">
        <f t="shared" si="7"/>
        <v>1.5673803498578791</v>
      </c>
      <c r="AL4" s="48">
        <f>VLOOKUP(AL50,$E$2:$F$41,2,FALSE)</f>
        <v>1.0492579893167266</v>
      </c>
      <c r="AM4" s="48">
        <f t="shared" si="3"/>
        <v>1.9142557863276588</v>
      </c>
      <c r="AN4" s="48">
        <f t="shared" si="4"/>
        <v>1.6664736364788379</v>
      </c>
      <c r="AO4" s="48">
        <f t="shared" si="4"/>
        <v>1.0035151112002187</v>
      </c>
      <c r="AP4" s="48">
        <f t="shared" si="4"/>
        <v>1.2695151067266905</v>
      </c>
      <c r="AQ4" s="48">
        <f t="shared" si="4"/>
        <v>2.2571101190166067</v>
      </c>
      <c r="AR4" s="48">
        <f t="shared" si="4"/>
        <v>1.528197863337498</v>
      </c>
      <c r="AS4" s="48">
        <f t="shared" si="4"/>
        <v>0.80830850925222564</v>
      </c>
      <c r="AT4" s="48">
        <f t="shared" si="4"/>
        <v>1.6117202124811287</v>
      </c>
      <c r="AU4" s="48">
        <f t="shared" si="4"/>
        <v>1.1044027911861627</v>
      </c>
      <c r="AV4" s="48">
        <f t="shared" si="4"/>
        <v>1.3691853983851319</v>
      </c>
      <c r="AW4" s="48">
        <f t="shared" ca="1" si="5"/>
        <v>1.4100068672964614</v>
      </c>
      <c r="AX4" s="49"/>
    </row>
    <row r="5" spans="1:53" x14ac:dyDescent="0.25">
      <c r="A5" s="41" t="str">
        <f>Schedule!A5</f>
        <v>BRI</v>
      </c>
      <c r="B5" s="42">
        <f>'Formula Data'!AB5</f>
        <v>1.505679474680214</v>
      </c>
      <c r="C5" s="42">
        <f>'Formula Data'!AC5</f>
        <v>1.3474677384153262</v>
      </c>
      <c r="D5" s="37" t="s">
        <v>52</v>
      </c>
      <c r="E5" s="43" t="str">
        <f>Schedule!A5</f>
        <v>BRI</v>
      </c>
      <c r="F5" s="44">
        <f t="shared" si="0"/>
        <v>1.2127209645737935</v>
      </c>
      <c r="G5" s="43" t="str">
        <f>Schedule!A5</f>
        <v>BRI</v>
      </c>
      <c r="H5" s="44">
        <f t="shared" si="1"/>
        <v>1.6562474221482355</v>
      </c>
      <c r="J5" s="41" t="str">
        <f>Schedule!A4</f>
        <v>BOU</v>
      </c>
      <c r="K5" s="48">
        <f t="shared" ref="K5:AB5" si="8">VLOOKUP(K51,$E$2:$F$41,2,FALSE)</f>
        <v>1.0492579893167266</v>
      </c>
      <c r="L5" s="48">
        <f t="shared" si="8"/>
        <v>1.4250391663245354</v>
      </c>
      <c r="M5" s="48">
        <f t="shared" si="8"/>
        <v>2.1918812826615648</v>
      </c>
      <c r="N5" s="48">
        <f t="shared" si="8"/>
        <v>1.9142557863276588</v>
      </c>
      <c r="O5" s="48">
        <f t="shared" si="8"/>
        <v>1.3186801738481961</v>
      </c>
      <c r="P5" s="48">
        <f t="shared" si="8"/>
        <v>1.5673803498578791</v>
      </c>
      <c r="Q5" s="48">
        <f t="shared" si="8"/>
        <v>1.1202425986787443</v>
      </c>
      <c r="R5" s="48">
        <f t="shared" si="8"/>
        <v>1.3498256336719767</v>
      </c>
      <c r="S5" s="48">
        <f t="shared" si="8"/>
        <v>1.0293377626225209</v>
      </c>
      <c r="T5" s="48">
        <f t="shared" si="8"/>
        <v>1.316520342161851</v>
      </c>
      <c r="U5" s="48">
        <f t="shared" si="8"/>
        <v>1.528197863337498</v>
      </c>
      <c r="V5" s="48">
        <f t="shared" si="8"/>
        <v>1.0035151112002187</v>
      </c>
      <c r="W5" s="48">
        <f t="shared" si="8"/>
        <v>1.2695151067266905</v>
      </c>
      <c r="X5" s="48">
        <f t="shared" si="8"/>
        <v>1.4506141975275653</v>
      </c>
      <c r="Y5" s="48">
        <f t="shared" si="8"/>
        <v>0.98793262241938695</v>
      </c>
      <c r="Z5" s="48">
        <f t="shared" si="8"/>
        <v>1.8467264610135874</v>
      </c>
      <c r="AA5" s="48">
        <f t="shared" si="8"/>
        <v>2.0368011112519131</v>
      </c>
      <c r="AB5" s="48">
        <f t="shared" si="8"/>
        <v>1.0552561510448226</v>
      </c>
      <c r="AC5" s="48">
        <f>VLOOKUP(AC51,$E$2:$F$41,2,FALSE)</f>
        <v>1.1044027911861627</v>
      </c>
      <c r="AD5" s="48">
        <f t="shared" ref="AD5:AL6" si="9">VLOOKUP(AD51,$E$2:$F$41,2,FALSE)</f>
        <v>1.4822145122568589</v>
      </c>
      <c r="AE5" s="48">
        <f t="shared" si="9"/>
        <v>1.3691853983851319</v>
      </c>
      <c r="AF5" s="48">
        <f t="shared" si="9"/>
        <v>1.0771530072233326</v>
      </c>
      <c r="AG5" s="48">
        <f t="shared" si="9"/>
        <v>1.2580794876497476</v>
      </c>
      <c r="AH5" s="48">
        <f t="shared" si="9"/>
        <v>1.2127209645737935</v>
      </c>
      <c r="AI5" s="48">
        <f t="shared" si="9"/>
        <v>1.1659411360837109</v>
      </c>
      <c r="AJ5" s="48">
        <f t="shared" si="9"/>
        <v>1.2824264313871103</v>
      </c>
      <c r="AK5" s="48">
        <f t="shared" si="9"/>
        <v>1.2897575179436722</v>
      </c>
      <c r="AL5" s="48">
        <f t="shared" si="9"/>
        <v>1.6664736364788379</v>
      </c>
      <c r="AM5" s="48">
        <f t="shared" si="3"/>
        <v>2.2571101190166067</v>
      </c>
      <c r="AN5" s="48">
        <f t="shared" si="4"/>
        <v>0.80830850925222564</v>
      </c>
      <c r="AO5" s="48">
        <f t="shared" si="4"/>
        <v>1.5516295748881774</v>
      </c>
      <c r="AP5" s="48">
        <f t="shared" si="4"/>
        <v>0.82105781825472435</v>
      </c>
      <c r="AQ5" s="48">
        <f t="shared" si="4"/>
        <v>1.8677973885236088</v>
      </c>
      <c r="AR5" s="48">
        <f t="shared" si="4"/>
        <v>1.1868661616134624</v>
      </c>
      <c r="AS5" s="48">
        <f t="shared" si="4"/>
        <v>1.5662092797226299</v>
      </c>
      <c r="AT5" s="48">
        <f t="shared" ref="AT5:AV11" si="10">VLOOKUP(AT51,$E$2:$F$41,2,FALSE)</f>
        <v>2.6789660121419128</v>
      </c>
      <c r="AU5" s="48">
        <f t="shared" si="10"/>
        <v>1.2824021044291738</v>
      </c>
      <c r="AV5" s="48">
        <f t="shared" si="10"/>
        <v>1.6117202124811287</v>
      </c>
      <c r="AW5" s="48">
        <f t="shared" ca="1" si="5"/>
        <v>1.3652270802940831</v>
      </c>
      <c r="AX5" s="49"/>
    </row>
    <row r="6" spans="1:53" x14ac:dyDescent="0.25">
      <c r="A6" s="41" t="str">
        <f>Schedule!A6</f>
        <v>BUR</v>
      </c>
      <c r="B6" s="42">
        <f>'Formula Data'!AB6</f>
        <v>1.3872748891153499</v>
      </c>
      <c r="C6" s="42">
        <f>'Formula Data'!AC6</f>
        <v>1.1725068344942473</v>
      </c>
      <c r="D6" s="37">
        <v>26</v>
      </c>
      <c r="E6" s="43" t="str">
        <f>Schedule!A6</f>
        <v>BUR</v>
      </c>
      <c r="F6" s="44">
        <f t="shared" si="0"/>
        <v>1.0552561510448226</v>
      </c>
      <c r="G6" s="43" t="str">
        <f>Schedule!A6</f>
        <v>BUR</v>
      </c>
      <c r="H6" s="44">
        <f t="shared" si="1"/>
        <v>1.526002378026885</v>
      </c>
      <c r="J6" s="41" t="str">
        <f>Schedule!A5</f>
        <v>BRI</v>
      </c>
      <c r="K6" s="48">
        <f t="shared" ref="K6:Z6" si="11">VLOOKUP(K52,$E$2:$F$41,2,FALSE)</f>
        <v>1.316520342161851</v>
      </c>
      <c r="L6" s="48">
        <f t="shared" si="11"/>
        <v>1.1202425986787443</v>
      </c>
      <c r="M6" s="48">
        <f t="shared" si="11"/>
        <v>1.2824021044291738</v>
      </c>
      <c r="N6" s="48">
        <f t="shared" si="11"/>
        <v>2.6789660121419128</v>
      </c>
      <c r="O6" s="48">
        <f t="shared" si="11"/>
        <v>1.0552561510448226</v>
      </c>
      <c r="P6" s="48">
        <f t="shared" si="11"/>
        <v>1.0035151112002187</v>
      </c>
      <c r="Q6" s="48">
        <f t="shared" si="11"/>
        <v>2.0368011112519131</v>
      </c>
      <c r="R6" s="48">
        <f t="shared" si="11"/>
        <v>1.1868661616134624</v>
      </c>
      <c r="S6" s="48">
        <f t="shared" si="11"/>
        <v>1.4250391663245354</v>
      </c>
      <c r="T6" s="48">
        <f t="shared" si="11"/>
        <v>1.3186801738481961</v>
      </c>
      <c r="U6" s="48">
        <f t="shared" si="11"/>
        <v>1.0293377626225209</v>
      </c>
      <c r="V6" s="48">
        <f t="shared" si="11"/>
        <v>1.8677973885236088</v>
      </c>
      <c r="W6" s="48">
        <f t="shared" si="11"/>
        <v>1.5662092797226299</v>
      </c>
      <c r="X6" s="48">
        <f t="shared" si="11"/>
        <v>2.2571101190166067</v>
      </c>
      <c r="Y6" s="48">
        <f t="shared" si="11"/>
        <v>1.3498256336719767</v>
      </c>
      <c r="Z6" s="48">
        <f t="shared" si="11"/>
        <v>1.2695151067266905</v>
      </c>
      <c r="AA6" s="48">
        <f>VLOOKUP(AA52,$E$2:$F$41,2,FALSE)</f>
        <v>0.98793262241938695</v>
      </c>
      <c r="AB6" s="48">
        <f t="shared" ref="AB6:AH6" si="12">VLOOKUP(AB52,$E$2:$F$41,2,FALSE)</f>
        <v>1.0492579893167266</v>
      </c>
      <c r="AC6" s="48">
        <f t="shared" si="12"/>
        <v>1.4506141975275653</v>
      </c>
      <c r="AD6" s="48">
        <f t="shared" si="12"/>
        <v>0.97917266093159461</v>
      </c>
      <c r="AE6" s="48">
        <f t="shared" si="12"/>
        <v>1.6664736364788379</v>
      </c>
      <c r="AF6" s="48">
        <f t="shared" si="12"/>
        <v>1.6117202124811287</v>
      </c>
      <c r="AG6" s="48">
        <f t="shared" si="12"/>
        <v>1.1659411360837109</v>
      </c>
      <c r="AH6" s="48">
        <f t="shared" si="12"/>
        <v>1.19676658558306</v>
      </c>
      <c r="AI6" s="48">
        <f t="shared" si="9"/>
        <v>1.3691853983851319</v>
      </c>
      <c r="AJ6" s="48">
        <f t="shared" si="9"/>
        <v>1.0771530072233326</v>
      </c>
      <c r="AK6" s="48">
        <f t="shared" si="9"/>
        <v>1.2824264313871103</v>
      </c>
      <c r="AL6" s="48">
        <f>VLOOKUP(AL52,$E$2:$F$41,2,FALSE)</f>
        <v>0.80830850925222564</v>
      </c>
      <c r="AM6" s="48">
        <f t="shared" si="3"/>
        <v>1.5516295748881774</v>
      </c>
      <c r="AN6" s="48">
        <f t="shared" si="4"/>
        <v>1.1044027911861627</v>
      </c>
      <c r="AO6" s="48">
        <f t="shared" si="4"/>
        <v>1.9142557863276588</v>
      </c>
      <c r="AP6" s="48">
        <f t="shared" si="4"/>
        <v>1.528197863337498</v>
      </c>
      <c r="AQ6" s="48">
        <f t="shared" si="4"/>
        <v>1.2580794876497476</v>
      </c>
      <c r="AR6" s="48">
        <f t="shared" si="4"/>
        <v>1.8467264610135874</v>
      </c>
      <c r="AS6" s="48">
        <f t="shared" si="4"/>
        <v>2.1918812826615648</v>
      </c>
      <c r="AT6" s="48">
        <f t="shared" si="10"/>
        <v>1.5673803498578791</v>
      </c>
      <c r="AU6" s="48">
        <f t="shared" si="10"/>
        <v>0.82105781825472435</v>
      </c>
      <c r="AV6" s="48">
        <f t="shared" si="10"/>
        <v>1.2897575179436722</v>
      </c>
      <c r="AW6" s="48">
        <f t="shared" ca="1" si="5"/>
        <v>1.4096459464874405</v>
      </c>
      <c r="AX6" s="49"/>
    </row>
    <row r="7" spans="1:53" x14ac:dyDescent="0.25">
      <c r="A7" s="41" t="str">
        <f>Schedule!A7</f>
        <v>CHE</v>
      </c>
      <c r="B7" s="42">
        <f>'Formula Data'!AB7</f>
        <v>1.0480681159630869</v>
      </c>
      <c r="C7" s="42">
        <f>'Formula Data'!AC7</f>
        <v>1.8516373738653755</v>
      </c>
      <c r="E7" s="43" t="str">
        <f>Schedule!A7</f>
        <v>CHE</v>
      </c>
      <c r="F7" s="44">
        <f t="shared" si="0"/>
        <v>1.6664736364788379</v>
      </c>
      <c r="G7" s="43" t="str">
        <f>Schedule!A7</f>
        <v>CHE</v>
      </c>
      <c r="H7" s="44">
        <f t="shared" si="1"/>
        <v>1.1528749275593957</v>
      </c>
      <c r="J7" s="41" t="str">
        <f>Schedule!A6</f>
        <v>BUR</v>
      </c>
      <c r="K7" s="48">
        <f t="shared" ref="K7:AL7" si="13">VLOOKUP(K53,$E$2:$F$41,2,FALSE)</f>
        <v>1.2824021044291738</v>
      </c>
      <c r="L7" s="48">
        <f t="shared" si="13"/>
        <v>1.3498256336719767</v>
      </c>
      <c r="M7" s="48">
        <f t="shared" si="13"/>
        <v>1.5516295748881774</v>
      </c>
      <c r="N7" s="48">
        <f t="shared" si="13"/>
        <v>1.8467264610135874</v>
      </c>
      <c r="O7" s="48">
        <f t="shared" si="13"/>
        <v>1.4822145122568589</v>
      </c>
      <c r="P7" s="48">
        <f t="shared" si="13"/>
        <v>1.0293377626225209</v>
      </c>
      <c r="Q7" s="48">
        <f t="shared" si="13"/>
        <v>1.4250391663245354</v>
      </c>
      <c r="R7" s="48">
        <f t="shared" si="13"/>
        <v>1.3186801738481961</v>
      </c>
      <c r="S7" s="48">
        <f t="shared" si="13"/>
        <v>1.9142557863276588</v>
      </c>
      <c r="T7" s="48">
        <f t="shared" si="13"/>
        <v>1.6664736364788379</v>
      </c>
      <c r="U7" s="48">
        <f t="shared" si="13"/>
        <v>1.2824264313871103</v>
      </c>
      <c r="V7" s="48">
        <f t="shared" si="13"/>
        <v>1.1202425986787443</v>
      </c>
      <c r="W7" s="48">
        <f t="shared" si="13"/>
        <v>1.316520342161851</v>
      </c>
      <c r="X7" s="48">
        <f t="shared" si="13"/>
        <v>0.80830850925222564</v>
      </c>
      <c r="Y7" s="48">
        <f t="shared" si="13"/>
        <v>2.1918812826615648</v>
      </c>
      <c r="Z7" s="48">
        <f t="shared" si="13"/>
        <v>1.4506141975275653</v>
      </c>
      <c r="AA7" s="48">
        <f t="shared" si="13"/>
        <v>0.82105781825472435</v>
      </c>
      <c r="AB7" s="48">
        <f t="shared" si="13"/>
        <v>1.19676658558306</v>
      </c>
      <c r="AC7" s="48">
        <f t="shared" si="13"/>
        <v>1.6117202124811287</v>
      </c>
      <c r="AD7" s="48">
        <f t="shared" si="13"/>
        <v>1.528197863337498</v>
      </c>
      <c r="AE7" s="48">
        <f t="shared" si="13"/>
        <v>1.1659411360837109</v>
      </c>
      <c r="AF7" s="48">
        <f t="shared" si="13"/>
        <v>2.0368011112519131</v>
      </c>
      <c r="AG7" s="48">
        <f t="shared" si="13"/>
        <v>1.5662092797226299</v>
      </c>
      <c r="AH7" s="48">
        <f t="shared" si="13"/>
        <v>1.8677973885236088</v>
      </c>
      <c r="AI7" s="48">
        <f t="shared" si="13"/>
        <v>1.1044027911861627</v>
      </c>
      <c r="AJ7" s="48">
        <f>VLOOKUP(AJ53,$E$2:$F$41,2,FALSE)</f>
        <v>1.5673803498578791</v>
      </c>
      <c r="AK7" s="48">
        <f t="shared" si="13"/>
        <v>0.97917266093159461</v>
      </c>
      <c r="AL7" s="48">
        <f t="shared" si="13"/>
        <v>1.0035151112002187</v>
      </c>
      <c r="AM7" s="48">
        <f t="shared" si="3"/>
        <v>1.1868661616134624</v>
      </c>
      <c r="AN7" s="48">
        <f t="shared" si="4"/>
        <v>2.6789660121419128</v>
      </c>
      <c r="AO7" s="48">
        <f t="shared" si="4"/>
        <v>1.0771530072233326</v>
      </c>
      <c r="AP7" s="48">
        <f t="shared" si="4"/>
        <v>0.98793262241938695</v>
      </c>
      <c r="AQ7" s="48">
        <f t="shared" si="4"/>
        <v>1.0492579893167266</v>
      </c>
      <c r="AR7" s="48">
        <f t="shared" si="4"/>
        <v>1.3691853983851319</v>
      </c>
      <c r="AS7" s="48">
        <f t="shared" si="4"/>
        <v>2.2571101190166067</v>
      </c>
      <c r="AT7" s="48">
        <f t="shared" si="10"/>
        <v>1.2695151067266905</v>
      </c>
      <c r="AU7" s="48">
        <f t="shared" si="10"/>
        <v>1.2580794876497476</v>
      </c>
      <c r="AV7" s="48">
        <f t="shared" si="10"/>
        <v>1.2127209645737935</v>
      </c>
      <c r="AW7" s="48">
        <f t="shared" ca="1" si="5"/>
        <v>1.4374188943982003</v>
      </c>
      <c r="AX7" s="49"/>
    </row>
    <row r="8" spans="1:53" x14ac:dyDescent="0.25">
      <c r="A8" s="41" t="str">
        <f>Schedule!A8</f>
        <v>CRY</v>
      </c>
      <c r="B8" s="42">
        <f>'Formula Data'!AB8</f>
        <v>1.4677105340091043</v>
      </c>
      <c r="C8" s="42">
        <f>'Formula Data'!AC8</f>
        <v>0.89812056583580624</v>
      </c>
      <c r="E8" s="43" t="str">
        <f>Schedule!A8</f>
        <v>CRY</v>
      </c>
      <c r="F8" s="44">
        <f t="shared" si="0"/>
        <v>0.80830850925222564</v>
      </c>
      <c r="G8" s="43" t="str">
        <f>Schedule!A8</f>
        <v>CRY</v>
      </c>
      <c r="H8" s="44">
        <f t="shared" si="1"/>
        <v>1.6144815874100149</v>
      </c>
      <c r="J8" s="41" t="str">
        <f>Schedule!A7</f>
        <v>CHE</v>
      </c>
      <c r="K8" s="48">
        <f t="shared" ref="K8:AL8" si="14">VLOOKUP(K54,$E$2:$F$41,2,FALSE)</f>
        <v>1.8677973885236088</v>
      </c>
      <c r="L8" s="48">
        <f t="shared" si="14"/>
        <v>1.5662092797226299</v>
      </c>
      <c r="M8" s="48">
        <f t="shared" si="14"/>
        <v>1.2580794876497476</v>
      </c>
      <c r="N8" s="48">
        <f t="shared" si="14"/>
        <v>1.0492579893167266</v>
      </c>
      <c r="O8" s="48">
        <f t="shared" si="14"/>
        <v>1.5516295748881774</v>
      </c>
      <c r="P8" s="48">
        <f t="shared" si="14"/>
        <v>1.8467264610135874</v>
      </c>
      <c r="Q8" s="48">
        <f t="shared" si="14"/>
        <v>1.2127209645737935</v>
      </c>
      <c r="R8" s="48">
        <f t="shared" si="14"/>
        <v>1.5673803498578791</v>
      </c>
      <c r="S8" s="48">
        <f t="shared" si="14"/>
        <v>0.82105781825472435</v>
      </c>
      <c r="T8" s="48">
        <f t="shared" si="14"/>
        <v>1.2897575179436722</v>
      </c>
      <c r="U8" s="48">
        <f t="shared" si="14"/>
        <v>1.316520342161851</v>
      </c>
      <c r="V8" s="48">
        <f t="shared" si="14"/>
        <v>0.80830850925222564</v>
      </c>
      <c r="W8" s="48">
        <f t="shared" si="14"/>
        <v>2.6789660121419128</v>
      </c>
      <c r="X8" s="48">
        <f t="shared" si="14"/>
        <v>1.1202425986787443</v>
      </c>
      <c r="Y8" s="48">
        <f t="shared" si="14"/>
        <v>1.1659411360837109</v>
      </c>
      <c r="Z8" s="48">
        <f t="shared" si="14"/>
        <v>1.6117202124811287</v>
      </c>
      <c r="AA8" s="48">
        <f t="shared" si="14"/>
        <v>0.97917266093159461</v>
      </c>
      <c r="AB8" s="48">
        <f t="shared" si="14"/>
        <v>1.4506141975275653</v>
      </c>
      <c r="AC8" s="48">
        <f t="shared" si="14"/>
        <v>1.2824021044291738</v>
      </c>
      <c r="AD8" s="48">
        <f t="shared" si="14"/>
        <v>1.3498256336719767</v>
      </c>
      <c r="AE8" s="48">
        <f t="shared" si="14"/>
        <v>1.4822145122568589</v>
      </c>
      <c r="AF8" s="48">
        <f t="shared" si="14"/>
        <v>1.0552561510448226</v>
      </c>
      <c r="AG8" s="48">
        <f t="shared" si="14"/>
        <v>1.0035151112002187</v>
      </c>
      <c r="AH8" s="48">
        <f t="shared" si="14"/>
        <v>1.1044027911861627</v>
      </c>
      <c r="AI8" s="48">
        <f t="shared" si="14"/>
        <v>1.9142557863276588</v>
      </c>
      <c r="AJ8" s="48">
        <f>VLOOKUP(AJ54,$E$2:$F$41,2,FALSE)</f>
        <v>1.528197863337498</v>
      </c>
      <c r="AK8" s="48">
        <f>VLOOKUP(AK54,$E$2:$F$41,2,FALSE)</f>
        <v>1.1868661616134624</v>
      </c>
      <c r="AL8" s="48">
        <f t="shared" si="14"/>
        <v>1.19676658558306</v>
      </c>
      <c r="AM8" s="48">
        <f t="shared" si="3"/>
        <v>1.3186801738481961</v>
      </c>
      <c r="AN8" s="48">
        <f t="shared" si="4"/>
        <v>1.4250391663245354</v>
      </c>
      <c r="AO8" s="48">
        <f t="shared" si="4"/>
        <v>2.1918812826615648</v>
      </c>
      <c r="AP8" s="48">
        <f t="shared" si="4"/>
        <v>1.3691853983851319</v>
      </c>
      <c r="AQ8" s="48">
        <f t="shared" si="4"/>
        <v>1.0771530072233326</v>
      </c>
      <c r="AR8" s="48">
        <f t="shared" si="4"/>
        <v>0.98793262241938695</v>
      </c>
      <c r="AS8" s="48">
        <f t="shared" si="4"/>
        <v>1.2824264313871103</v>
      </c>
      <c r="AT8" s="48">
        <f t="shared" si="10"/>
        <v>1.0293377626225209</v>
      </c>
      <c r="AU8" s="48">
        <f t="shared" si="10"/>
        <v>2.2571101190166067</v>
      </c>
      <c r="AV8" s="48">
        <f t="shared" si="10"/>
        <v>1.2695151067266905</v>
      </c>
      <c r="AW8" s="48">
        <f t="shared" ca="1" si="5"/>
        <v>1.374158983644806</v>
      </c>
      <c r="AX8" s="49"/>
      <c r="BA8" s="49"/>
    </row>
    <row r="9" spans="1:53" x14ac:dyDescent="0.25">
      <c r="A9" s="41" t="str">
        <f>Schedule!A9</f>
        <v>EVE</v>
      </c>
      <c r="B9" s="42">
        <f>'Formula Data'!AB9</f>
        <v>1.2625807905374629</v>
      </c>
      <c r="C9" s="42">
        <f>'Formula Data'!AC9</f>
        <v>1.4652001931646623</v>
      </c>
      <c r="E9" s="43" t="str">
        <f>Schedule!A9</f>
        <v>EVE</v>
      </c>
      <c r="F9" s="44">
        <f t="shared" si="0"/>
        <v>1.3186801738481961</v>
      </c>
      <c r="G9" s="43" t="str">
        <f>Schedule!A9</f>
        <v>EVE</v>
      </c>
      <c r="H9" s="44">
        <f t="shared" si="1"/>
        <v>1.3888388695912093</v>
      </c>
      <c r="J9" s="41" t="str">
        <f>Schedule!A8</f>
        <v>CRY</v>
      </c>
      <c r="K9" s="48">
        <f t="shared" ref="K9:AI9" si="15">VLOOKUP(K55,$E$2:$F$41,2,FALSE)</f>
        <v>1.3186801738481961</v>
      </c>
      <c r="L9" s="48">
        <f t="shared" si="15"/>
        <v>1.2824264313871103</v>
      </c>
      <c r="M9" s="48">
        <f t="shared" si="15"/>
        <v>1.8677973885236088</v>
      </c>
      <c r="N9" s="48">
        <f t="shared" si="15"/>
        <v>1.1659411360837109</v>
      </c>
      <c r="O9" s="48">
        <f t="shared" si="15"/>
        <v>1.4506141975275653</v>
      </c>
      <c r="P9" s="48">
        <f t="shared" si="15"/>
        <v>1.2695151067266905</v>
      </c>
      <c r="Q9" s="48">
        <f t="shared" si="15"/>
        <v>1.0293377626225209</v>
      </c>
      <c r="R9" s="48">
        <f t="shared" si="15"/>
        <v>1.3691853983851319</v>
      </c>
      <c r="S9" s="48">
        <f t="shared" si="15"/>
        <v>2.1918812826615648</v>
      </c>
      <c r="T9" s="48">
        <f t="shared" si="15"/>
        <v>1.3498256336719767</v>
      </c>
      <c r="U9" s="48">
        <f t="shared" si="15"/>
        <v>1.5662092797226299</v>
      </c>
      <c r="V9" s="48">
        <f t="shared" si="15"/>
        <v>2.0368011112519131</v>
      </c>
      <c r="W9" s="48">
        <f t="shared" si="15"/>
        <v>1.8467264610135874</v>
      </c>
      <c r="X9" s="48">
        <f t="shared" si="15"/>
        <v>1.2897575179436722</v>
      </c>
      <c r="Y9" s="48">
        <f t="shared" si="15"/>
        <v>0.97917266093159461</v>
      </c>
      <c r="Z9" s="48">
        <f t="shared" si="15"/>
        <v>1.316520342161851</v>
      </c>
      <c r="AA9" s="48">
        <f t="shared" si="15"/>
        <v>1.2127209645737935</v>
      </c>
      <c r="AB9" s="48">
        <f t="shared" si="15"/>
        <v>1.0035151112002187</v>
      </c>
      <c r="AC9" s="48">
        <f t="shared" si="15"/>
        <v>1.1202425986787443</v>
      </c>
      <c r="AD9" s="48">
        <f t="shared" si="15"/>
        <v>1.5673803498578791</v>
      </c>
      <c r="AE9" s="48">
        <f t="shared" si="15"/>
        <v>1.2580794876497476</v>
      </c>
      <c r="AF9" s="48">
        <f t="shared" si="15"/>
        <v>1.1044027911861627</v>
      </c>
      <c r="AG9" s="48">
        <f t="shared" si="15"/>
        <v>2.6789660121419128</v>
      </c>
      <c r="AH9" s="48">
        <f t="shared" si="15"/>
        <v>1.2824021044291738</v>
      </c>
      <c r="AI9" s="48">
        <f t="shared" si="15"/>
        <v>1.0492579893167266</v>
      </c>
      <c r="AJ9" s="48">
        <f>VLOOKUP(AJ55,$E$2:$F$41,2,FALSE)</f>
        <v>1.6117202124811287</v>
      </c>
      <c r="AK9" s="48">
        <f>VLOOKUP(AK55,$E$2:$F$41,2,FALSE)</f>
        <v>0.82105781825472435</v>
      </c>
      <c r="AL9" s="48">
        <f>VLOOKUP(AL55,$E$2:$F$41,2,FALSE)</f>
        <v>1.4822145122568589</v>
      </c>
      <c r="AM9" s="48">
        <f t="shared" si="3"/>
        <v>1.0771530072233326</v>
      </c>
      <c r="AN9" s="48">
        <f t="shared" si="4"/>
        <v>1.19676658558306</v>
      </c>
      <c r="AO9" s="48">
        <f t="shared" si="4"/>
        <v>2.2571101190166067</v>
      </c>
      <c r="AP9" s="48">
        <f t="shared" si="4"/>
        <v>1.0552561510448226</v>
      </c>
      <c r="AQ9" s="48">
        <f t="shared" si="4"/>
        <v>1.9142557863276588</v>
      </c>
      <c r="AR9" s="48">
        <f t="shared" si="4"/>
        <v>1.6664736364788379</v>
      </c>
      <c r="AS9" s="48">
        <f t="shared" si="4"/>
        <v>1.4250391663245354</v>
      </c>
      <c r="AT9" s="48">
        <f t="shared" si="10"/>
        <v>1.528197863337498</v>
      </c>
      <c r="AU9" s="48">
        <f t="shared" si="10"/>
        <v>1.5516295748881774</v>
      </c>
      <c r="AV9" s="48">
        <f t="shared" si="10"/>
        <v>1.1868661616134624</v>
      </c>
      <c r="AW9" s="48">
        <f t="shared" ca="1" si="5"/>
        <v>1.4242943717399075</v>
      </c>
      <c r="AX9" s="49"/>
    </row>
    <row r="10" spans="1:53" x14ac:dyDescent="0.25">
      <c r="A10" s="41" t="str">
        <f>Schedule!A10</f>
        <v>LEI</v>
      </c>
      <c r="B10" s="42">
        <f>'Formula Data'!AB10</f>
        <v>1.2075084475252944</v>
      </c>
      <c r="C10" s="42">
        <f>'Formula Data'!AC10</f>
        <v>1.7402325330251442</v>
      </c>
      <c r="E10" s="43" t="str">
        <f>Schedule!A10</f>
        <v>LEI</v>
      </c>
      <c r="F10" s="44">
        <f t="shared" si="0"/>
        <v>1.5662092797226299</v>
      </c>
      <c r="G10" s="43" t="str">
        <f>Schedule!A10</f>
        <v>LEI</v>
      </c>
      <c r="H10" s="44">
        <f t="shared" si="1"/>
        <v>1.328259292277824</v>
      </c>
      <c r="J10" s="41" t="str">
        <f>Schedule!A9</f>
        <v>EVE</v>
      </c>
      <c r="K10" s="48">
        <f t="shared" ref="K10:AL13" si="16">VLOOKUP(K56,$E$2:$F$41,2,FALSE)</f>
        <v>0.98793262241938695</v>
      </c>
      <c r="L10" s="48">
        <f t="shared" si="16"/>
        <v>1.0771530072233326</v>
      </c>
      <c r="M10" s="48">
        <f t="shared" si="16"/>
        <v>1.4250391663245354</v>
      </c>
      <c r="N10" s="48">
        <f t="shared" si="16"/>
        <v>1.2695151067266905</v>
      </c>
      <c r="O10" s="48">
        <f t="shared" si="16"/>
        <v>1.19676658558306</v>
      </c>
      <c r="P10" s="48">
        <f t="shared" si="16"/>
        <v>1.0492579893167266</v>
      </c>
      <c r="Q10" s="48">
        <f t="shared" si="16"/>
        <v>2.1918812826615648</v>
      </c>
      <c r="R10" s="48">
        <f t="shared" si="16"/>
        <v>1.2897575179436722</v>
      </c>
      <c r="S10" s="48">
        <f t="shared" si="16"/>
        <v>1.1202425986787443</v>
      </c>
      <c r="T10" s="48">
        <f t="shared" si="16"/>
        <v>1.4822145122568589</v>
      </c>
      <c r="U10" s="48">
        <f t="shared" si="16"/>
        <v>1.1868661616134624</v>
      </c>
      <c r="V10" s="48">
        <f t="shared" si="16"/>
        <v>1.5673803498578791</v>
      </c>
      <c r="W10" s="48">
        <f t="shared" si="16"/>
        <v>1.0293377626225209</v>
      </c>
      <c r="X10" s="48">
        <f t="shared" si="16"/>
        <v>1.9142557863276588</v>
      </c>
      <c r="Y10" s="48">
        <f t="shared" si="16"/>
        <v>2.2571101190166067</v>
      </c>
      <c r="Z10" s="48">
        <f t="shared" si="16"/>
        <v>1.6664736364788379</v>
      </c>
      <c r="AA10" s="48">
        <f t="shared" si="16"/>
        <v>1.8677973885236088</v>
      </c>
      <c r="AB10" s="48">
        <f t="shared" si="16"/>
        <v>1.1044027911861627</v>
      </c>
      <c r="AC10" s="48">
        <f t="shared" si="16"/>
        <v>1.0552561510448226</v>
      </c>
      <c r="AD10" s="48">
        <f t="shared" si="16"/>
        <v>1.0035151112002187</v>
      </c>
      <c r="AE10" s="48">
        <f t="shared" si="16"/>
        <v>2.6789660121419128</v>
      </c>
      <c r="AF10" s="48">
        <f t="shared" si="16"/>
        <v>1.2127209645737935</v>
      </c>
      <c r="AG10" s="48">
        <f t="shared" si="16"/>
        <v>1.3691853983851319</v>
      </c>
      <c r="AH10" s="48">
        <f t="shared" si="16"/>
        <v>0.82105781825472435</v>
      </c>
      <c r="AI10" s="48">
        <f t="shared" si="16"/>
        <v>1.316520342161851</v>
      </c>
      <c r="AJ10" s="48">
        <f t="shared" si="16"/>
        <v>0.80830850925222564</v>
      </c>
      <c r="AK10" s="48">
        <f>VLOOKUP(AK56,$E$2:$F$41,2,FALSE)</f>
        <v>1.3498256336719767</v>
      </c>
      <c r="AL10" s="48">
        <f>VLOOKUP(AL56,$E$2:$F$41,2,FALSE)</f>
        <v>1.528197863337498</v>
      </c>
      <c r="AM10" s="48">
        <f t="shared" si="3"/>
        <v>2.0368011112519131</v>
      </c>
      <c r="AN10" s="48">
        <f t="shared" si="4"/>
        <v>1.8467264610135874</v>
      </c>
      <c r="AO10" s="48">
        <f t="shared" si="4"/>
        <v>1.2580794876497476</v>
      </c>
      <c r="AP10" s="48">
        <f t="shared" si="4"/>
        <v>1.5662092797226299</v>
      </c>
      <c r="AQ10" s="48">
        <f t="shared" si="4"/>
        <v>1.4506141975275653</v>
      </c>
      <c r="AR10" s="48">
        <f t="shared" si="4"/>
        <v>1.2824021044291738</v>
      </c>
      <c r="AS10" s="48">
        <f t="shared" si="4"/>
        <v>1.5516295748881774</v>
      </c>
      <c r="AT10" s="48">
        <f t="shared" si="10"/>
        <v>1.1659411360837109</v>
      </c>
      <c r="AU10" s="48">
        <f t="shared" si="10"/>
        <v>1.2824264313871103</v>
      </c>
      <c r="AV10" s="48">
        <f t="shared" si="10"/>
        <v>0.97917266093159461</v>
      </c>
      <c r="AW10" s="48">
        <f t="shared" ca="1" si="5"/>
        <v>1.4056242473009508</v>
      </c>
      <c r="AX10" s="49"/>
    </row>
    <row r="11" spans="1:53" x14ac:dyDescent="0.25">
      <c r="A11" s="41" t="str">
        <f>Schedule!A11</f>
        <v>LIV</v>
      </c>
      <c r="B11" s="42">
        <f>'Formula Data'!AB11</f>
        <v>0.9336537466425473</v>
      </c>
      <c r="C11" s="42">
        <f>'Formula Data'!AC11</f>
        <v>2.051918290015097</v>
      </c>
      <c r="E11" s="43" t="str">
        <f>Schedule!A11</f>
        <v>LIV</v>
      </c>
      <c r="F11" s="44">
        <f t="shared" si="0"/>
        <v>1.8467264610135874</v>
      </c>
      <c r="G11" s="43" t="str">
        <f>Schedule!A11</f>
        <v>LIV</v>
      </c>
      <c r="H11" s="44">
        <f t="shared" si="1"/>
        <v>1.0270191213068021</v>
      </c>
      <c r="J11" s="41" t="str">
        <f>Schedule!A10</f>
        <v>LEI</v>
      </c>
      <c r="K11" s="48">
        <f t="shared" si="16"/>
        <v>1.2695151067266905</v>
      </c>
      <c r="L11" s="48">
        <f t="shared" si="16"/>
        <v>2.0368011112519131</v>
      </c>
      <c r="M11" s="48">
        <f t="shared" si="16"/>
        <v>1.2824264313871103</v>
      </c>
      <c r="N11" s="48">
        <f t="shared" si="16"/>
        <v>0.97917266093159461</v>
      </c>
      <c r="O11" s="48">
        <f t="shared" si="16"/>
        <v>1.8677973885236088</v>
      </c>
      <c r="P11" s="48">
        <f t="shared" si="16"/>
        <v>1.1868661616134624</v>
      </c>
      <c r="Q11" s="48">
        <f t="shared" si="16"/>
        <v>0.82105781825472435</v>
      </c>
      <c r="R11" s="48">
        <f t="shared" si="16"/>
        <v>2.2571101190166067</v>
      </c>
      <c r="S11" s="48">
        <f t="shared" si="16"/>
        <v>1.0552561510448226</v>
      </c>
      <c r="T11" s="48">
        <f t="shared" si="16"/>
        <v>1.5673803498578791</v>
      </c>
      <c r="U11" s="48">
        <f t="shared" si="16"/>
        <v>0.98793262241938695</v>
      </c>
      <c r="V11" s="48">
        <f t="shared" si="16"/>
        <v>1.1044027911861627</v>
      </c>
      <c r="W11" s="48">
        <f t="shared" si="16"/>
        <v>1.4822145122568589</v>
      </c>
      <c r="X11" s="48">
        <f t="shared" si="16"/>
        <v>1.3186801738481961</v>
      </c>
      <c r="Y11" s="48">
        <f t="shared" si="16"/>
        <v>1.0771530072233326</v>
      </c>
      <c r="Z11" s="48">
        <f t="shared" si="16"/>
        <v>1.4250391663245354</v>
      </c>
      <c r="AA11" s="48">
        <f t="shared" si="16"/>
        <v>1.0293377626225209</v>
      </c>
      <c r="AB11" s="48">
        <f t="shared" si="16"/>
        <v>2.6789660121419128</v>
      </c>
      <c r="AC11" s="48">
        <f t="shared" si="16"/>
        <v>1.8467264610135874</v>
      </c>
      <c r="AD11" s="48">
        <f t="shared" si="16"/>
        <v>1.3691853983851319</v>
      </c>
      <c r="AE11" s="48">
        <f t="shared" si="16"/>
        <v>1.0035151112002187</v>
      </c>
      <c r="AF11" s="48">
        <f t="shared" si="16"/>
        <v>1.2824021044291738</v>
      </c>
      <c r="AG11" s="48">
        <f t="shared" si="16"/>
        <v>1.2897575179436722</v>
      </c>
      <c r="AH11" s="48">
        <f t="shared" si="16"/>
        <v>1.1202425986787443</v>
      </c>
      <c r="AI11" s="48">
        <f t="shared" si="16"/>
        <v>1.6664736364788379</v>
      </c>
      <c r="AJ11" s="48">
        <f t="shared" si="16"/>
        <v>1.5516295748881774</v>
      </c>
      <c r="AK11" s="48">
        <f>VLOOKUP(AK57,$E$2:$F$41,2,FALSE)</f>
        <v>2.1918812826615648</v>
      </c>
      <c r="AL11" s="48">
        <f t="shared" si="16"/>
        <v>1.2580794876497476</v>
      </c>
      <c r="AM11" s="48">
        <f t="shared" si="3"/>
        <v>1.1659411360837109</v>
      </c>
      <c r="AN11" s="48">
        <f t="shared" si="4"/>
        <v>1.316520342161851</v>
      </c>
      <c r="AO11" s="48">
        <f t="shared" si="4"/>
        <v>1.2127209645737935</v>
      </c>
      <c r="AP11" s="48">
        <f t="shared" si="4"/>
        <v>1.6117202124811287</v>
      </c>
      <c r="AQ11" s="48">
        <f t="shared" si="4"/>
        <v>0.80830850925222564</v>
      </c>
      <c r="AR11" s="48">
        <f t="shared" si="4"/>
        <v>1.3498256336719767</v>
      </c>
      <c r="AS11" s="48">
        <f t="shared" si="4"/>
        <v>1.19676658558306</v>
      </c>
      <c r="AT11" s="48">
        <f t="shared" si="10"/>
        <v>1.0492579893167266</v>
      </c>
      <c r="AU11" s="48">
        <f t="shared" si="10"/>
        <v>1.4506141975275653</v>
      </c>
      <c r="AV11" s="48">
        <f t="shared" si="10"/>
        <v>1.528197863337498</v>
      </c>
      <c r="AW11" s="48">
        <f t="shared" ca="1" si="5"/>
        <v>1.4002164869904277</v>
      </c>
      <c r="AX11" s="49"/>
    </row>
    <row r="12" spans="1:53" x14ac:dyDescent="0.25">
      <c r="A12" s="41" t="str">
        <f>Schedule!A12</f>
        <v>MCI</v>
      </c>
      <c r="B12" s="42">
        <f>'Formula Data'!AB12</f>
        <v>1.0365677599303993</v>
      </c>
      <c r="C12" s="42">
        <f>'Formula Data'!AC12</f>
        <v>2.4354236474017386</v>
      </c>
      <c r="E12" s="43" t="str">
        <f>Schedule!A12</f>
        <v>MCI</v>
      </c>
      <c r="F12" s="44">
        <f t="shared" si="0"/>
        <v>2.1918812826615648</v>
      </c>
      <c r="G12" s="43" t="str">
        <f>Schedule!A12</f>
        <v>MCI</v>
      </c>
      <c r="H12" s="44">
        <f t="shared" si="1"/>
        <v>1.1402245359234393</v>
      </c>
      <c r="J12" s="41" t="str">
        <f>Schedule!A11</f>
        <v>LIV</v>
      </c>
      <c r="K12" s="48">
        <f t="shared" ref="K12:AH12" si="17">VLOOKUP(K58,$E$2:$F$41,2,FALSE)</f>
        <v>1.0293377626225209</v>
      </c>
      <c r="L12" s="48">
        <f t="shared" si="17"/>
        <v>1.5673803498578791</v>
      </c>
      <c r="M12" s="48">
        <f t="shared" si="17"/>
        <v>1.1044027911861627</v>
      </c>
      <c r="N12" s="48">
        <f t="shared" si="17"/>
        <v>1.2897575179436722</v>
      </c>
      <c r="O12" s="48">
        <f t="shared" si="17"/>
        <v>0.82105781825472435</v>
      </c>
      <c r="P12" s="48">
        <f t="shared" si="17"/>
        <v>2.0368011112519131</v>
      </c>
      <c r="Q12" s="48">
        <f t="shared" si="17"/>
        <v>1.2824264313871103</v>
      </c>
      <c r="R12" s="48">
        <f t="shared" si="17"/>
        <v>1.5662092797226299</v>
      </c>
      <c r="S12" s="48">
        <f t="shared" si="17"/>
        <v>1.8677973885236088</v>
      </c>
      <c r="T12" s="48">
        <f t="shared" si="17"/>
        <v>1.1868661616134624</v>
      </c>
      <c r="U12" s="48">
        <f t="shared" si="17"/>
        <v>1.4250391663245354</v>
      </c>
      <c r="V12" s="48">
        <f t="shared" si="17"/>
        <v>2.1918812826615648</v>
      </c>
      <c r="W12" s="48">
        <f t="shared" si="17"/>
        <v>0.98793262241938695</v>
      </c>
      <c r="X12" s="48">
        <f t="shared" si="17"/>
        <v>1.2127209645737935</v>
      </c>
      <c r="Y12" s="48">
        <f t="shared" si="17"/>
        <v>1.3186801738481961</v>
      </c>
      <c r="Z12" s="48">
        <f t="shared" si="17"/>
        <v>1.19676658558306</v>
      </c>
      <c r="AA12" s="48">
        <f t="shared" si="17"/>
        <v>1.0771530072233326</v>
      </c>
      <c r="AB12" s="48">
        <f t="shared" si="16"/>
        <v>1.3691853983851319</v>
      </c>
      <c r="AC12" s="48">
        <f t="shared" si="17"/>
        <v>1.9142557863276588</v>
      </c>
      <c r="AD12" s="48">
        <f t="shared" si="17"/>
        <v>1.2695151067266905</v>
      </c>
      <c r="AE12" s="48">
        <f t="shared" si="17"/>
        <v>1.0492579893167266</v>
      </c>
      <c r="AF12" s="48">
        <f t="shared" si="17"/>
        <v>1.4506141975275653</v>
      </c>
      <c r="AG12" s="48">
        <f t="shared" si="17"/>
        <v>1.528197863337498</v>
      </c>
      <c r="AH12" s="48">
        <f t="shared" si="17"/>
        <v>1.5516295748881774</v>
      </c>
      <c r="AI12" s="48">
        <f t="shared" si="16"/>
        <v>1.2824021044291738</v>
      </c>
      <c r="AJ12" s="48">
        <f t="shared" si="16"/>
        <v>1.2580794876497476</v>
      </c>
      <c r="AK12" s="48">
        <f t="shared" si="16"/>
        <v>1.1202425986787443</v>
      </c>
      <c r="AL12" s="48">
        <f t="shared" si="16"/>
        <v>1.316520342161851</v>
      </c>
      <c r="AM12" s="48">
        <f t="shared" si="3"/>
        <v>0.97917266093159461</v>
      </c>
      <c r="AN12" s="48">
        <f t="shared" si="4"/>
        <v>1.6117202124811287</v>
      </c>
      <c r="AO12" s="48">
        <f t="shared" si="4"/>
        <v>0.80830850925222564</v>
      </c>
      <c r="AP12" s="48">
        <f t="shared" si="4"/>
        <v>2.6789660121419128</v>
      </c>
      <c r="AQ12" s="48">
        <f t="shared" si="4"/>
        <v>1.1659411360837109</v>
      </c>
      <c r="AR12" s="48">
        <f t="shared" si="4"/>
        <v>1.4822145122568589</v>
      </c>
      <c r="AS12" s="48">
        <f t="shared" si="4"/>
        <v>1.0552561510448226</v>
      </c>
      <c r="AT12" s="48">
        <f t="shared" ref="AT12:AV13" si="18">VLOOKUP(AT58,$E$2:$F$41,2,FALSE)</f>
        <v>1.3498256336719767</v>
      </c>
      <c r="AU12" s="48">
        <f t="shared" si="18"/>
        <v>1.6664736364788379</v>
      </c>
      <c r="AV12" s="48">
        <f t="shared" si="18"/>
        <v>1.0035151112002187</v>
      </c>
      <c r="AW12" s="48">
        <f t="shared" ca="1" si="5"/>
        <v>1.3830907374374468</v>
      </c>
      <c r="AX12" s="49"/>
    </row>
    <row r="13" spans="1:53" x14ac:dyDescent="0.25">
      <c r="A13" s="41" t="str">
        <f>Schedule!A13</f>
        <v>MUN</v>
      </c>
      <c r="B13" s="42">
        <f>'Formula Data'!AB13</f>
        <v>1.0825773316485481</v>
      </c>
      <c r="C13" s="42">
        <f>'Formula Data'!AC13</f>
        <v>1.6979976259305534</v>
      </c>
      <c r="E13" s="43" t="str">
        <f>Schedule!A13</f>
        <v>MUN</v>
      </c>
      <c r="F13" s="44">
        <f t="shared" si="0"/>
        <v>1.528197863337498</v>
      </c>
      <c r="G13" s="43" t="str">
        <f>Schedule!A13</f>
        <v>MUN</v>
      </c>
      <c r="H13" s="44">
        <f t="shared" si="1"/>
        <v>1.190835064813403</v>
      </c>
      <c r="J13" s="41" t="str">
        <f>Schedule!A12</f>
        <v>MCI</v>
      </c>
      <c r="K13" s="48">
        <f t="shared" ref="K13:AH13" si="19">VLOOKUP(K59,$E$2:$F$41,2,FALSE)</f>
        <v>1.3691853983851319</v>
      </c>
      <c r="L13" s="48">
        <f t="shared" si="19"/>
        <v>1.1868661616134624</v>
      </c>
      <c r="M13" s="48">
        <f t="shared" si="19"/>
        <v>1.19676658558306</v>
      </c>
      <c r="N13" s="48">
        <f t="shared" si="19"/>
        <v>1.2127209645737935</v>
      </c>
      <c r="O13" s="48">
        <f t="shared" si="19"/>
        <v>1.2580794876497476</v>
      </c>
      <c r="P13" s="48">
        <f t="shared" si="19"/>
        <v>1.0771530072233326</v>
      </c>
      <c r="Q13" s="48">
        <f t="shared" si="19"/>
        <v>1.6117202124811287</v>
      </c>
      <c r="R13" s="48">
        <f t="shared" si="19"/>
        <v>1.2695151067266905</v>
      </c>
      <c r="S13" s="48">
        <f t="shared" si="19"/>
        <v>0.98793262241938695</v>
      </c>
      <c r="T13" s="48">
        <f t="shared" si="19"/>
        <v>1.1659411360837109</v>
      </c>
      <c r="U13" s="48">
        <f t="shared" si="19"/>
        <v>1.2824021044291738</v>
      </c>
      <c r="V13" s="48">
        <f t="shared" si="19"/>
        <v>2.2571101190166067</v>
      </c>
      <c r="W13" s="48">
        <f t="shared" si="19"/>
        <v>1.6664736364788379</v>
      </c>
      <c r="X13" s="48">
        <f t="shared" si="19"/>
        <v>1.0035151112002187</v>
      </c>
      <c r="Y13" s="48">
        <f t="shared" si="19"/>
        <v>1.2897575179436722</v>
      </c>
      <c r="Z13" s="48">
        <f t="shared" si="19"/>
        <v>1.528197863337498</v>
      </c>
      <c r="AA13" s="48">
        <f t="shared" si="19"/>
        <v>1.3498256336719767</v>
      </c>
      <c r="AB13" s="48">
        <f t="shared" si="19"/>
        <v>1.5662092797226299</v>
      </c>
      <c r="AC13" s="48">
        <f t="shared" si="19"/>
        <v>1.5516295748881774</v>
      </c>
      <c r="AD13" s="48">
        <f t="shared" si="19"/>
        <v>1.0492579893167266</v>
      </c>
      <c r="AE13" s="48">
        <f t="shared" si="19"/>
        <v>1.3186801738481961</v>
      </c>
      <c r="AF13" s="48">
        <f t="shared" si="19"/>
        <v>1.4250391663245354</v>
      </c>
      <c r="AG13" s="48">
        <f t="shared" si="19"/>
        <v>0.80830850925222564</v>
      </c>
      <c r="AH13" s="48">
        <f t="shared" si="19"/>
        <v>1.2824264313871103</v>
      </c>
      <c r="AI13" s="48">
        <f t="shared" si="16"/>
        <v>1.4506141975275653</v>
      </c>
      <c r="AJ13" s="48">
        <f t="shared" si="16"/>
        <v>1.1202425986787443</v>
      </c>
      <c r="AK13" s="48">
        <f t="shared" si="16"/>
        <v>1.9142557863276588</v>
      </c>
      <c r="AL13" s="48">
        <f t="shared" si="16"/>
        <v>1.1044027911861627</v>
      </c>
      <c r="AM13" s="48">
        <f t="shared" si="3"/>
        <v>1.8677973885236088</v>
      </c>
      <c r="AN13" s="48">
        <f t="shared" si="4"/>
        <v>1.0552561510448226</v>
      </c>
      <c r="AO13" s="48">
        <f t="shared" si="4"/>
        <v>2.0368011112519131</v>
      </c>
      <c r="AP13" s="48">
        <f t="shared" si="4"/>
        <v>1.8467264610135874</v>
      </c>
      <c r="AQ13" s="48">
        <f t="shared" si="4"/>
        <v>1.5673803498578791</v>
      </c>
      <c r="AR13" s="48">
        <f t="shared" si="4"/>
        <v>0.82105781825472435</v>
      </c>
      <c r="AS13" s="48">
        <f t="shared" si="4"/>
        <v>1.4822145122568589</v>
      </c>
      <c r="AT13" s="48">
        <f t="shared" si="18"/>
        <v>0.97917266093159461</v>
      </c>
      <c r="AU13" s="48">
        <f t="shared" si="18"/>
        <v>1.316520342161851</v>
      </c>
      <c r="AV13" s="48">
        <f t="shared" si="18"/>
        <v>1.0293377626225209</v>
      </c>
      <c r="AW13" s="48">
        <f t="shared" ca="1" si="5"/>
        <v>1.3266131196433841</v>
      </c>
      <c r="AX13" s="49"/>
    </row>
    <row r="14" spans="1:53" x14ac:dyDescent="0.25">
      <c r="A14" s="41" t="str">
        <f>Schedule!A14</f>
        <v>NEW</v>
      </c>
      <c r="B14" s="42">
        <f>'Formula Data'!AB14</f>
        <v>1.7949446445799688</v>
      </c>
      <c r="C14" s="42">
        <f>'Formula Data'!AC14</f>
        <v>0.91228646472747144</v>
      </c>
      <c r="E14" s="43" t="str">
        <f>Schedule!A14</f>
        <v>NEW</v>
      </c>
      <c r="F14" s="44">
        <f t="shared" si="0"/>
        <v>0.82105781825472435</v>
      </c>
      <c r="G14" s="43" t="str">
        <f>Schedule!A14</f>
        <v>NEW</v>
      </c>
      <c r="H14" s="44">
        <f t="shared" si="1"/>
        <v>1.9744391090379658</v>
      </c>
      <c r="J14" s="41" t="str">
        <f>Schedule!A13</f>
        <v>MUN</v>
      </c>
      <c r="K14" s="48">
        <f t="shared" ref="K14:N22" si="20">VLOOKUP(K60,$E$2:$F$41,2,FALSE)</f>
        <v>1.6664736364788379</v>
      </c>
      <c r="L14" s="48">
        <f t="shared" si="20"/>
        <v>1.5516295748881774</v>
      </c>
      <c r="M14" s="48">
        <f t="shared" si="20"/>
        <v>0.80830850925222564</v>
      </c>
      <c r="N14" s="48">
        <f t="shared" si="20"/>
        <v>1.5673803498578791</v>
      </c>
      <c r="O14" s="48">
        <f t="shared" ref="O14:AL15" si="21">VLOOKUP(O60,$E$2:$F$41,2,FALSE)</f>
        <v>1.5662092797226299</v>
      </c>
      <c r="P14" s="48">
        <f t="shared" si="21"/>
        <v>1.3691853983851319</v>
      </c>
      <c r="Q14" s="48">
        <f t="shared" si="21"/>
        <v>1.1044027911861627</v>
      </c>
      <c r="R14" s="48">
        <f t="shared" si="21"/>
        <v>1.0035151112002187</v>
      </c>
      <c r="S14" s="48">
        <f t="shared" si="21"/>
        <v>1.8467264610135874</v>
      </c>
      <c r="T14" s="48">
        <f t="shared" si="21"/>
        <v>1.2580794876497476</v>
      </c>
      <c r="U14" s="48">
        <f t="shared" si="21"/>
        <v>1.19676658558306</v>
      </c>
      <c r="V14" s="48">
        <f t="shared" si="21"/>
        <v>1.2127209645737935</v>
      </c>
      <c r="W14" s="48">
        <f t="shared" si="21"/>
        <v>1.2824264313871103</v>
      </c>
      <c r="X14" s="48">
        <f t="shared" si="21"/>
        <v>1.1659411360837109</v>
      </c>
      <c r="Y14" s="48">
        <f t="shared" si="21"/>
        <v>1.1868661616134624</v>
      </c>
      <c r="Z14" s="48">
        <f t="shared" si="21"/>
        <v>2.6789660121419128</v>
      </c>
      <c r="AA14" s="48">
        <f t="shared" si="21"/>
        <v>1.3186801738481961</v>
      </c>
      <c r="AB14" s="48">
        <f t="shared" si="21"/>
        <v>1.316520342161851</v>
      </c>
      <c r="AC14" s="48">
        <f t="shared" si="21"/>
        <v>0.82105781825472435</v>
      </c>
      <c r="AD14" s="48">
        <f t="shared" si="21"/>
        <v>1.2897575179436722</v>
      </c>
      <c r="AE14" s="48">
        <f t="shared" si="21"/>
        <v>1.3498256336719767</v>
      </c>
      <c r="AF14" s="48">
        <f t="shared" si="21"/>
        <v>1.0293377626225209</v>
      </c>
      <c r="AG14" s="48">
        <f t="shared" si="21"/>
        <v>2.2571101190166067</v>
      </c>
      <c r="AH14" s="48">
        <f t="shared" si="21"/>
        <v>1.0552561510448226</v>
      </c>
      <c r="AI14" s="48">
        <f t="shared" si="21"/>
        <v>1.2695151067266905</v>
      </c>
      <c r="AJ14" s="48">
        <f t="shared" si="21"/>
        <v>2.0368011112519131</v>
      </c>
      <c r="AK14" s="48">
        <f t="shared" si="21"/>
        <v>1.0771530072233326</v>
      </c>
      <c r="AL14" s="48">
        <f t="shared" si="21"/>
        <v>1.6117202124811287</v>
      </c>
      <c r="AM14" s="48">
        <f t="shared" si="3"/>
        <v>2.1918812826615648</v>
      </c>
      <c r="AN14" s="48">
        <f t="shared" si="4"/>
        <v>1.4506141975275653</v>
      </c>
      <c r="AO14" s="48">
        <f t="shared" si="4"/>
        <v>1.0492579893167266</v>
      </c>
      <c r="AP14" s="48">
        <f t="shared" si="4"/>
        <v>1.4822145122568589</v>
      </c>
      <c r="AQ14" s="48">
        <f t="shared" si="4"/>
        <v>0.97917266093159461</v>
      </c>
      <c r="AR14" s="48">
        <f t="shared" si="4"/>
        <v>1.4250391663245354</v>
      </c>
      <c r="AS14" s="48">
        <f t="shared" si="4"/>
        <v>1.2824021044291738</v>
      </c>
      <c r="AT14" s="48">
        <f t="shared" ref="AT14:AV16" si="22">VLOOKUP(AT60,$E$2:$F$41,2,FALSE)</f>
        <v>0.98793262241938695</v>
      </c>
      <c r="AU14" s="48">
        <f t="shared" si="22"/>
        <v>1.1202425986787443</v>
      </c>
      <c r="AV14" s="48">
        <f t="shared" si="22"/>
        <v>1.9142557863276588</v>
      </c>
      <c r="AW14" s="48">
        <f t="shared" ca="1" si="5"/>
        <v>1.3669063406523485</v>
      </c>
      <c r="AX14" s="49"/>
    </row>
    <row r="15" spans="1:53" x14ac:dyDescent="0.25">
      <c r="A15" s="41" t="str">
        <f>Schedule!A15</f>
        <v>NOR</v>
      </c>
      <c r="B15" s="42">
        <f>'Formula Data'!AB15</f>
        <v>1.7240210418434843</v>
      </c>
      <c r="C15" s="42">
        <f>'Formula Data'!AC15</f>
        <v>1.1437086251361341</v>
      </c>
      <c r="E15" s="43" t="str">
        <f>Schedule!A15</f>
        <v>NOR</v>
      </c>
      <c r="F15" s="44">
        <f t="shared" si="0"/>
        <v>1.0293377626225209</v>
      </c>
      <c r="G15" s="43" t="str">
        <f>Schedule!A15</f>
        <v>NOR</v>
      </c>
      <c r="H15" s="44">
        <f t="shared" si="1"/>
        <v>1.8964231460278329</v>
      </c>
      <c r="J15" s="41" t="str">
        <f>Schedule!A14</f>
        <v>NEW</v>
      </c>
      <c r="K15" s="48">
        <f t="shared" si="20"/>
        <v>1.1044027911861627</v>
      </c>
      <c r="L15" s="48">
        <f t="shared" si="20"/>
        <v>1.2580794876497476</v>
      </c>
      <c r="M15" s="48">
        <f t="shared" si="20"/>
        <v>1.4506141975275653</v>
      </c>
      <c r="N15" s="48">
        <f>VLOOKUP(N61,$E$2:$F$41,2,FALSE)</f>
        <v>1.0771530072233326</v>
      </c>
      <c r="O15" s="48">
        <f t="shared" ref="O15:AK15" si="23">VLOOKUP(O61,$E$2:$F$41,2,FALSE)</f>
        <v>2.2571101190166067</v>
      </c>
      <c r="P15" s="48">
        <f t="shared" si="23"/>
        <v>1.2127209645737935</v>
      </c>
      <c r="Q15" s="48">
        <f t="shared" si="23"/>
        <v>1.9142557863276588</v>
      </c>
      <c r="R15" s="48">
        <f t="shared" si="23"/>
        <v>1.528197863337498</v>
      </c>
      <c r="S15" s="48">
        <f t="shared" si="23"/>
        <v>2.0368011112519131</v>
      </c>
      <c r="T15" s="48">
        <f t="shared" si="23"/>
        <v>1.2695151067266905</v>
      </c>
      <c r="U15" s="48">
        <f t="shared" si="23"/>
        <v>1.3691853983851319</v>
      </c>
      <c r="V15" s="48">
        <f t="shared" si="23"/>
        <v>0.97917266093159461</v>
      </c>
      <c r="W15" s="48">
        <f t="shared" si="23"/>
        <v>1.4250391663245354</v>
      </c>
      <c r="X15" s="48">
        <f t="shared" si="23"/>
        <v>2.1918812826615648</v>
      </c>
      <c r="Y15" s="48">
        <f t="shared" si="23"/>
        <v>1.2824264313871103</v>
      </c>
      <c r="Z15" s="48">
        <f t="shared" si="23"/>
        <v>1.2824021044291738</v>
      </c>
      <c r="AA15" s="48">
        <f>VLOOKUP(AA61,$E$2:$F$41,2,FALSE)</f>
        <v>1.2897575179436722</v>
      </c>
      <c r="AB15" s="48">
        <f t="shared" si="23"/>
        <v>0.80830850925222564</v>
      </c>
      <c r="AC15" s="48">
        <f t="shared" si="23"/>
        <v>1.8677973885236088</v>
      </c>
      <c r="AD15" s="48">
        <f t="shared" si="23"/>
        <v>1.3186801738481961</v>
      </c>
      <c r="AE15" s="48">
        <f t="shared" si="23"/>
        <v>1.5662092797226299</v>
      </c>
      <c r="AF15" s="48">
        <f t="shared" si="23"/>
        <v>1.5516295748881774</v>
      </c>
      <c r="AG15" s="48">
        <f t="shared" si="23"/>
        <v>1.6664736364788379</v>
      </c>
      <c r="AH15" s="48">
        <f t="shared" si="23"/>
        <v>1.6117202124811287</v>
      </c>
      <c r="AI15" s="48">
        <f t="shared" si="23"/>
        <v>1.0293377626225209</v>
      </c>
      <c r="AJ15" s="48">
        <f t="shared" si="23"/>
        <v>1.3498256336719767</v>
      </c>
      <c r="AK15" s="48">
        <f t="shared" si="23"/>
        <v>0.98793262241938695</v>
      </c>
      <c r="AL15" s="48">
        <f t="shared" si="21"/>
        <v>1.0552561510448226</v>
      </c>
      <c r="AM15" s="48">
        <f t="shared" si="3"/>
        <v>1.5673803498578791</v>
      </c>
      <c r="AN15" s="48">
        <f t="shared" si="4"/>
        <v>1.0492579893167266</v>
      </c>
      <c r="AO15" s="48">
        <f t="shared" si="4"/>
        <v>1.1659411360837109</v>
      </c>
      <c r="AP15" s="48">
        <f t="shared" si="4"/>
        <v>1.19676658558306</v>
      </c>
      <c r="AQ15" s="48">
        <f t="shared" si="4"/>
        <v>1.1202425986787443</v>
      </c>
      <c r="AR15" s="48">
        <f t="shared" si="4"/>
        <v>2.6789660121419128</v>
      </c>
      <c r="AS15" s="48">
        <f t="shared" si="4"/>
        <v>1.316520342161851</v>
      </c>
      <c r="AT15" s="48">
        <f t="shared" si="22"/>
        <v>1.1868661616134624</v>
      </c>
      <c r="AU15" s="48">
        <f t="shared" si="22"/>
        <v>1.4822145122568589</v>
      </c>
      <c r="AV15" s="48">
        <f t="shared" si="22"/>
        <v>1.8467264610135874</v>
      </c>
      <c r="AW15" s="48">
        <f t="shared" ca="1" si="5"/>
        <v>1.4539548613880433</v>
      </c>
      <c r="AX15" s="49"/>
    </row>
    <row r="16" spans="1:53" x14ac:dyDescent="0.25">
      <c r="A16" s="41" t="str">
        <f>Schedule!A16</f>
        <v>SHU</v>
      </c>
      <c r="B16" s="42">
        <f>'Formula Data'!AB16</f>
        <v>1.2377525396185172</v>
      </c>
      <c r="C16" s="42">
        <f>'Formula Data'!AC16</f>
        <v>1.1658422103519184</v>
      </c>
      <c r="E16" s="43" t="str">
        <f>Schedule!A16</f>
        <v>SHU</v>
      </c>
      <c r="F16" s="44">
        <f t="shared" si="0"/>
        <v>1.0492579893167266</v>
      </c>
      <c r="G16" s="43" t="str">
        <f>Schedule!A16</f>
        <v>SHU</v>
      </c>
      <c r="H16" s="44">
        <f t="shared" si="1"/>
        <v>1.3615277935803689</v>
      </c>
      <c r="J16" s="41" t="str">
        <f>Schedule!A15</f>
        <v>NOR</v>
      </c>
      <c r="K16" s="48">
        <f t="shared" si="20"/>
        <v>2.2571101190166067</v>
      </c>
      <c r="L16" s="48">
        <f t="shared" si="20"/>
        <v>0.82105781825472435</v>
      </c>
      <c r="M16" s="48">
        <f t="shared" si="20"/>
        <v>1.6664736364788379</v>
      </c>
      <c r="N16" s="48">
        <f>VLOOKUP(N62,$E$2:$F$41,2,FALSE)</f>
        <v>1.3691853983851319</v>
      </c>
      <c r="O16" s="48">
        <f t="shared" ref="O16:Z16" si="24">VLOOKUP(O62,$E$2:$F$41,2,FALSE)</f>
        <v>2.1918812826615648</v>
      </c>
      <c r="P16" s="48">
        <f t="shared" si="24"/>
        <v>1.2897575179436722</v>
      </c>
      <c r="Q16" s="48">
        <f t="shared" si="24"/>
        <v>0.98793262241938695</v>
      </c>
      <c r="R16" s="48">
        <f t="shared" si="24"/>
        <v>1.1659411360837109</v>
      </c>
      <c r="S16" s="48">
        <f t="shared" si="24"/>
        <v>1.19676658558306</v>
      </c>
      <c r="T16" s="48">
        <f t="shared" si="24"/>
        <v>1.528197863337498</v>
      </c>
      <c r="U16" s="48">
        <f t="shared" si="24"/>
        <v>1.4822145122568589</v>
      </c>
      <c r="V16" s="48">
        <f t="shared" si="24"/>
        <v>1.0771530072233326</v>
      </c>
      <c r="W16" s="48">
        <f t="shared" si="24"/>
        <v>1.6117202124811287</v>
      </c>
      <c r="X16" s="48">
        <f t="shared" si="24"/>
        <v>1.1044027911861627</v>
      </c>
      <c r="Y16" s="48">
        <f t="shared" si="24"/>
        <v>1.5673803498578791</v>
      </c>
      <c r="Z16" s="48">
        <f t="shared" si="24"/>
        <v>1.0492579893167266</v>
      </c>
      <c r="AA16" s="48">
        <f>VLOOKUP(AA62,$E$2:$F$41,2,FALSE)</f>
        <v>1.9142557863276588</v>
      </c>
      <c r="AB16" s="48">
        <f t="shared" ref="AB16:AL16" si="25">VLOOKUP(AB62,$E$2:$F$41,2,FALSE)</f>
        <v>1.2695151067266905</v>
      </c>
      <c r="AC16" s="48">
        <f t="shared" si="25"/>
        <v>1.4250391663245354</v>
      </c>
      <c r="AD16" s="48">
        <f t="shared" si="25"/>
        <v>1.1868661616134624</v>
      </c>
      <c r="AE16" s="48">
        <f t="shared" si="25"/>
        <v>0.80830850925222564</v>
      </c>
      <c r="AF16" s="48">
        <f t="shared" si="25"/>
        <v>1.8677973885236088</v>
      </c>
      <c r="AG16" s="48">
        <f t="shared" si="25"/>
        <v>0.97917266093159461</v>
      </c>
      <c r="AH16" s="48">
        <f t="shared" si="25"/>
        <v>1.4506141975275653</v>
      </c>
      <c r="AI16" s="48">
        <f t="shared" si="25"/>
        <v>1.0035151112002187</v>
      </c>
      <c r="AJ16" s="48">
        <f t="shared" si="25"/>
        <v>1.8467264610135874</v>
      </c>
      <c r="AK16" s="48">
        <f t="shared" si="25"/>
        <v>1.5516295748881774</v>
      </c>
      <c r="AL16" s="48">
        <f t="shared" si="25"/>
        <v>1.5662092797226299</v>
      </c>
      <c r="AM16" s="48">
        <f t="shared" si="3"/>
        <v>1.2824264313871103</v>
      </c>
      <c r="AN16" s="48">
        <f t="shared" si="4"/>
        <v>1.2824021044291738</v>
      </c>
      <c r="AO16" s="48">
        <f t="shared" si="4"/>
        <v>1.3186801738481961</v>
      </c>
      <c r="AP16" s="48">
        <f t="shared" si="4"/>
        <v>1.3498256336719767</v>
      </c>
      <c r="AQ16" s="48">
        <f t="shared" si="4"/>
        <v>1.2127209645737935</v>
      </c>
      <c r="AR16" s="48">
        <f t="shared" si="4"/>
        <v>1.316520342161851</v>
      </c>
      <c r="AS16" s="48">
        <f t="shared" si="4"/>
        <v>1.1202425986787443</v>
      </c>
      <c r="AT16" s="48">
        <f t="shared" si="22"/>
        <v>2.0368011112519131</v>
      </c>
      <c r="AU16" s="48">
        <f t="shared" si="22"/>
        <v>1.0552561510448226</v>
      </c>
      <c r="AV16" s="48">
        <f t="shared" si="22"/>
        <v>2.6789660121419128</v>
      </c>
      <c r="AW16" s="48">
        <f t="shared" ca="1" si="5"/>
        <v>1.3708606772365532</v>
      </c>
      <c r="AX16" s="49"/>
    </row>
    <row r="17" spans="1:50" x14ac:dyDescent="0.25">
      <c r="A17" s="41" t="str">
        <f>Schedule!A17</f>
        <v>SOU</v>
      </c>
      <c r="B17" s="42">
        <f>'Formula Data'!AB17</f>
        <v>1.5018275674807453</v>
      </c>
      <c r="C17" s="42">
        <f>'Formula Data'!AC17</f>
        <v>1.4248912271435263</v>
      </c>
      <c r="E17" s="43" t="str">
        <f>Schedule!A17</f>
        <v>SOU</v>
      </c>
      <c r="F17" s="44">
        <f t="shared" si="0"/>
        <v>1.2824021044291738</v>
      </c>
      <c r="G17" s="43" t="str">
        <f>Schedule!A17</f>
        <v>SOU</v>
      </c>
      <c r="H17" s="44">
        <f t="shared" si="1"/>
        <v>1.65201032422882</v>
      </c>
      <c r="J17" s="41" t="str">
        <f>Schedule!A16</f>
        <v>SHU</v>
      </c>
      <c r="K17" s="48">
        <f t="shared" si="20"/>
        <v>1.19676658558306</v>
      </c>
      <c r="L17" s="48">
        <f t="shared" si="20"/>
        <v>0.80830850925222564</v>
      </c>
      <c r="M17" s="48">
        <f t="shared" si="20"/>
        <v>1.5662092797226299</v>
      </c>
      <c r="N17" s="48">
        <f t="shared" si="20"/>
        <v>2.0368011112519131</v>
      </c>
      <c r="O17" s="48">
        <f t="shared" ref="O17:Z17" si="26">VLOOKUP(O63,$E$2:$F$41,2,FALSE)</f>
        <v>1.2824021044291738</v>
      </c>
      <c r="P17" s="48">
        <f t="shared" si="26"/>
        <v>1.6117202124811287</v>
      </c>
      <c r="Q17" s="48">
        <f t="shared" si="26"/>
        <v>1.8467264610135874</v>
      </c>
      <c r="R17" s="48">
        <f t="shared" si="26"/>
        <v>1.316520342161851</v>
      </c>
      <c r="S17" s="48">
        <f t="shared" si="26"/>
        <v>1.1044027911861627</v>
      </c>
      <c r="T17" s="48">
        <f t="shared" si="26"/>
        <v>1.3691853983851319</v>
      </c>
      <c r="U17" s="48">
        <f t="shared" si="26"/>
        <v>1.0552561510448226</v>
      </c>
      <c r="V17" s="48">
        <f t="shared" si="26"/>
        <v>1.4506141975275653</v>
      </c>
      <c r="W17" s="48">
        <f t="shared" si="26"/>
        <v>1.528197863337498</v>
      </c>
      <c r="X17" s="48">
        <f t="shared" si="26"/>
        <v>1.5516295748881774</v>
      </c>
      <c r="Y17" s="48">
        <f t="shared" si="26"/>
        <v>0.82105781825472435</v>
      </c>
      <c r="Z17" s="48">
        <f t="shared" si="26"/>
        <v>1.2580794876497476</v>
      </c>
      <c r="AA17" s="48">
        <f>VLOOKUP(AA63,$E$2:$F$41,2,FALSE)</f>
        <v>1.1659411360837109</v>
      </c>
      <c r="AB17" s="48">
        <f t="shared" ref="AB17:AL17" si="27">VLOOKUP(AB63,$E$2:$F$41,2,FALSE)</f>
        <v>1.4822145122568589</v>
      </c>
      <c r="AC17" s="48">
        <f t="shared" si="27"/>
        <v>1.0771530072233326</v>
      </c>
      <c r="AD17" s="48">
        <f t="shared" si="27"/>
        <v>2.6789660121419128</v>
      </c>
      <c r="AE17" s="48">
        <f t="shared" si="27"/>
        <v>2.2571101190166067</v>
      </c>
      <c r="AF17" s="48">
        <f t="shared" si="27"/>
        <v>1.1202425986787443</v>
      </c>
      <c r="AG17" s="48">
        <f t="shared" si="27"/>
        <v>1.3498256336719767</v>
      </c>
      <c r="AH17" s="48">
        <f t="shared" si="27"/>
        <v>2.1918812826615648</v>
      </c>
      <c r="AI17" s="48">
        <f t="shared" si="27"/>
        <v>0.98793262241938695</v>
      </c>
      <c r="AJ17" s="48">
        <f t="shared" si="27"/>
        <v>0.97917266093159461</v>
      </c>
      <c r="AK17" s="48">
        <f t="shared" si="27"/>
        <v>1.2127209645737935</v>
      </c>
      <c r="AL17" s="48">
        <f t="shared" si="27"/>
        <v>1.4250391663245354</v>
      </c>
      <c r="AM17" s="48">
        <f t="shared" si="3"/>
        <v>1.0293377626225209</v>
      </c>
      <c r="AN17" s="48">
        <f t="shared" si="4"/>
        <v>1.0035151112002187</v>
      </c>
      <c r="AO17" s="48">
        <f t="shared" si="4"/>
        <v>1.8677973885236088</v>
      </c>
      <c r="AP17" s="48">
        <f t="shared" si="4"/>
        <v>1.1868661616134624</v>
      </c>
      <c r="AQ17" s="48">
        <f t="shared" si="4"/>
        <v>1.2897575179436722</v>
      </c>
      <c r="AR17" s="48">
        <f t="shared" si="4"/>
        <v>1.2695151067266905</v>
      </c>
      <c r="AS17" s="48">
        <f t="shared" si="4"/>
        <v>1.6664736364788379</v>
      </c>
      <c r="AT17" s="48">
        <f t="shared" ref="AT17:AV21" si="28">VLOOKUP(AT63,$E$2:$F$41,2,FALSE)</f>
        <v>1.9142557863276588</v>
      </c>
      <c r="AU17" s="48">
        <f t="shared" si="28"/>
        <v>1.3186801738481961</v>
      </c>
      <c r="AV17" s="48">
        <f t="shared" si="28"/>
        <v>1.5673803498578791</v>
      </c>
      <c r="AW17" s="48">
        <f t="shared" ca="1" si="5"/>
        <v>1.4446057924929396</v>
      </c>
      <c r="AX17" s="49"/>
    </row>
    <row r="18" spans="1:50" x14ac:dyDescent="0.25">
      <c r="A18" s="41" t="str">
        <f>Schedule!A18</f>
        <v>TOT</v>
      </c>
      <c r="B18" s="42">
        <f>'Formula Data'!AB18</f>
        <v>1.3692371179132246</v>
      </c>
      <c r="C18" s="42">
        <f>'Formula Data'!AC18</f>
        <v>1.3187401795705138</v>
      </c>
      <c r="E18" s="43" t="str">
        <f>Schedule!A18</f>
        <v>TOT</v>
      </c>
      <c r="F18" s="44">
        <f t="shared" si="0"/>
        <v>1.1868661616134624</v>
      </c>
      <c r="G18" s="43" t="str">
        <f>Schedule!A18</f>
        <v>TOT</v>
      </c>
      <c r="H18" s="44">
        <f t="shared" si="1"/>
        <v>1.5061608297045472</v>
      </c>
      <c r="J18" s="41" t="str">
        <f>Schedule!A17</f>
        <v>SOU</v>
      </c>
      <c r="K18" s="48">
        <f t="shared" si="20"/>
        <v>1.2897575179436722</v>
      </c>
      <c r="L18" s="48">
        <f t="shared" si="20"/>
        <v>1.8467264610135874</v>
      </c>
      <c r="M18" s="48">
        <f t="shared" si="20"/>
        <v>1.4822145122568589</v>
      </c>
      <c r="N18" s="48">
        <f>VLOOKUP(N64,$E$2:$F$41,2,FALSE)</f>
        <v>1.528197863337498</v>
      </c>
      <c r="O18" s="48">
        <f t="shared" ref="O18:AK18" si="29">VLOOKUP(O64,$E$2:$F$41,2,FALSE)</f>
        <v>1.2824264313871103</v>
      </c>
      <c r="P18" s="48">
        <f t="shared" si="29"/>
        <v>0.97917266093159461</v>
      </c>
      <c r="Q18" s="48">
        <f t="shared" si="29"/>
        <v>1.4506141975275653</v>
      </c>
      <c r="R18" s="48">
        <f t="shared" si="29"/>
        <v>1.6664736364788379</v>
      </c>
      <c r="S18" s="48">
        <f t="shared" si="29"/>
        <v>1.5516295748881774</v>
      </c>
      <c r="T18" s="48">
        <f t="shared" si="29"/>
        <v>1.5662092797226299</v>
      </c>
      <c r="U18" s="48">
        <f t="shared" si="29"/>
        <v>2.6789660121419128</v>
      </c>
      <c r="V18" s="48">
        <f t="shared" si="29"/>
        <v>1.3186801738481961</v>
      </c>
      <c r="W18" s="48">
        <f t="shared" si="29"/>
        <v>1.3498256336719767</v>
      </c>
      <c r="X18" s="48">
        <f t="shared" si="29"/>
        <v>1.0771530072233326</v>
      </c>
      <c r="Y18" s="48">
        <f t="shared" si="29"/>
        <v>1.0293377626225209</v>
      </c>
      <c r="Z18" s="48">
        <f t="shared" si="29"/>
        <v>1.0035151112002187</v>
      </c>
      <c r="AA18" s="48">
        <f t="shared" si="29"/>
        <v>1.1202425986787443</v>
      </c>
      <c r="AB18" s="48">
        <f t="shared" si="29"/>
        <v>1.4250391663245354</v>
      </c>
      <c r="AC18" s="48">
        <f t="shared" si="29"/>
        <v>2.0368011112519131</v>
      </c>
      <c r="AD18" s="48">
        <f t="shared" si="29"/>
        <v>0.80830850925222564</v>
      </c>
      <c r="AE18" s="48">
        <f t="shared" si="29"/>
        <v>1.1868661616134624</v>
      </c>
      <c r="AF18" s="48">
        <f t="shared" si="29"/>
        <v>1.9142557863276588</v>
      </c>
      <c r="AG18" s="48">
        <f t="shared" si="29"/>
        <v>1.2695151067266905</v>
      </c>
      <c r="AH18" s="48">
        <f t="shared" si="29"/>
        <v>0.98793262241938695</v>
      </c>
      <c r="AI18" s="48">
        <f t="shared" si="29"/>
        <v>2.2571101190166067</v>
      </c>
      <c r="AJ18" s="48">
        <f>VLOOKUP(AJ64,$E$2:$F$41,2,FALSE)</f>
        <v>1.0552561510448226</v>
      </c>
      <c r="AK18" s="48">
        <f t="shared" si="29"/>
        <v>1.1659411360837109</v>
      </c>
      <c r="AL18" s="48">
        <f>VLOOKUP(AL64,$E$2:$F$41,2,FALSE)</f>
        <v>1.3691853983851319</v>
      </c>
      <c r="AM18" s="48">
        <f t="shared" si="3"/>
        <v>0.82105781825472435</v>
      </c>
      <c r="AN18" s="48">
        <f t="shared" si="4"/>
        <v>1.2580794876497476</v>
      </c>
      <c r="AO18" s="48">
        <f t="shared" si="4"/>
        <v>1.1044027911861627</v>
      </c>
      <c r="AP18" s="48">
        <f t="shared" si="4"/>
        <v>1.316520342161851</v>
      </c>
      <c r="AQ18" s="48">
        <f t="shared" si="4"/>
        <v>2.1918812826615648</v>
      </c>
      <c r="AR18" s="48">
        <f t="shared" si="4"/>
        <v>1.6117202124811287</v>
      </c>
      <c r="AS18" s="48">
        <f t="shared" si="4"/>
        <v>1.8677973885236088</v>
      </c>
      <c r="AT18" s="48">
        <f t="shared" si="28"/>
        <v>1.2127209645737935</v>
      </c>
      <c r="AU18" s="48">
        <f t="shared" si="28"/>
        <v>1.19676658558306</v>
      </c>
      <c r="AV18" s="48">
        <f t="shared" si="28"/>
        <v>1.0492579893167266</v>
      </c>
      <c r="AW18" s="48">
        <f t="shared" ca="1" si="5"/>
        <v>1.4442788407122764</v>
      </c>
      <c r="AX18" s="49"/>
    </row>
    <row r="19" spans="1:50" x14ac:dyDescent="0.25">
      <c r="A19" s="41" t="str">
        <f>Schedule!A19</f>
        <v>WAT</v>
      </c>
      <c r="B19" s="42">
        <f>'Formula Data'!AB19</f>
        <v>1.5421275177285811</v>
      </c>
      <c r="C19" s="42">
        <f>'Formula Data'!AC19</f>
        <v>1.1968366746925918</v>
      </c>
      <c r="E19" s="43" t="str">
        <f>Schedule!A19</f>
        <v>WAT</v>
      </c>
      <c r="F19" s="44">
        <f t="shared" si="0"/>
        <v>1.0771530072233326</v>
      </c>
      <c r="G19" s="43" t="str">
        <f>Schedule!A19</f>
        <v>WAT</v>
      </c>
      <c r="H19" s="44">
        <f t="shared" si="1"/>
        <v>1.6963402695014393</v>
      </c>
      <c r="J19" s="41" t="str">
        <f>Schedule!A18</f>
        <v>TOT</v>
      </c>
      <c r="K19" s="48">
        <f t="shared" si="20"/>
        <v>1.1659411360837109</v>
      </c>
      <c r="L19" s="48">
        <f t="shared" si="20"/>
        <v>2.6789660121419128</v>
      </c>
      <c r="M19" s="48">
        <f t="shared" si="20"/>
        <v>0.82105781825472435</v>
      </c>
      <c r="N19" s="48">
        <f>VLOOKUP(N65,$E$2:$F$41,2,FALSE)</f>
        <v>1.3498256336719767</v>
      </c>
      <c r="O19" s="48">
        <f t="shared" ref="O19:AI19" si="30">VLOOKUP(O65,$E$2:$F$41,2,FALSE)</f>
        <v>0.80830850925222564</v>
      </c>
      <c r="P19" s="48">
        <f t="shared" si="30"/>
        <v>1.9142557863276588</v>
      </c>
      <c r="Q19" s="48">
        <f t="shared" si="30"/>
        <v>1.2824021044291738</v>
      </c>
      <c r="R19" s="48">
        <f t="shared" si="30"/>
        <v>1.4822145122568589</v>
      </c>
      <c r="S19" s="48">
        <f t="shared" si="30"/>
        <v>1.0771530072233326</v>
      </c>
      <c r="T19" s="48">
        <f t="shared" si="30"/>
        <v>2.2571101190166067</v>
      </c>
      <c r="U19" s="48">
        <f t="shared" si="30"/>
        <v>1.6117202124811287</v>
      </c>
      <c r="V19" s="48">
        <f t="shared" si="30"/>
        <v>1.0492579893167266</v>
      </c>
      <c r="W19" s="48">
        <f t="shared" si="30"/>
        <v>1.3691853983851319</v>
      </c>
      <c r="X19" s="48">
        <f t="shared" si="30"/>
        <v>0.97917266093159461</v>
      </c>
      <c r="Y19" s="48">
        <f t="shared" si="30"/>
        <v>1.8677973885236088</v>
      </c>
      <c r="Z19" s="48">
        <f t="shared" si="30"/>
        <v>1.0552561510448226</v>
      </c>
      <c r="AA19" s="48">
        <f t="shared" si="30"/>
        <v>1.5516295748881774</v>
      </c>
      <c r="AB19" s="48">
        <f t="shared" si="30"/>
        <v>1.6664736364788379</v>
      </c>
      <c r="AC19" s="48">
        <f t="shared" si="30"/>
        <v>1.2127209645737935</v>
      </c>
      <c r="AD19" s="48">
        <f t="shared" si="30"/>
        <v>1.2580794876497476</v>
      </c>
      <c r="AE19" s="48">
        <f t="shared" si="30"/>
        <v>1.5673803498578791</v>
      </c>
      <c r="AF19" s="48">
        <f t="shared" si="30"/>
        <v>1.8467264610135874</v>
      </c>
      <c r="AG19" s="48">
        <f t="shared" si="30"/>
        <v>1.316520342161851</v>
      </c>
      <c r="AH19" s="48">
        <f t="shared" si="30"/>
        <v>1.0293377626225209</v>
      </c>
      <c r="AI19" s="48">
        <f t="shared" si="30"/>
        <v>2.1918812826615648</v>
      </c>
      <c r="AJ19" s="48">
        <f>VLOOKUP(AJ65,$E$2:$F$41,2,FALSE)</f>
        <v>1.4250391663245354</v>
      </c>
      <c r="AK19" s="48">
        <f>VLOOKUP(AK65,$E$2:$F$41,2,FALSE)</f>
        <v>2.0368011112519131</v>
      </c>
      <c r="AL19" s="48">
        <f>VLOOKUP(AL65,$E$2:$F$41,2,FALSE)</f>
        <v>1.2695151067266905</v>
      </c>
      <c r="AM19" s="48">
        <f t="shared" si="3"/>
        <v>1.2897575179436722</v>
      </c>
      <c r="AN19" s="48">
        <f t="shared" si="4"/>
        <v>1.528197863337498</v>
      </c>
      <c r="AO19" s="48">
        <f t="shared" si="4"/>
        <v>1.1202425986787443</v>
      </c>
      <c r="AP19" s="48">
        <f t="shared" si="4"/>
        <v>1.2824264313871103</v>
      </c>
      <c r="AQ19" s="48">
        <f t="shared" si="4"/>
        <v>1.3186801738481961</v>
      </c>
      <c r="AR19" s="48">
        <f t="shared" si="4"/>
        <v>1.19676658558306</v>
      </c>
      <c r="AS19" s="48">
        <f t="shared" si="4"/>
        <v>1.1044027911861627</v>
      </c>
      <c r="AT19" s="48">
        <f t="shared" si="28"/>
        <v>1.0035151112002187</v>
      </c>
      <c r="AU19" s="48">
        <f t="shared" si="28"/>
        <v>1.5662092797226299</v>
      </c>
      <c r="AV19" s="48">
        <f t="shared" si="28"/>
        <v>0.98793262241938695</v>
      </c>
      <c r="AW19" s="48">
        <f t="shared" ca="1" si="5"/>
        <v>1.456414972049966</v>
      </c>
      <c r="AX19" s="49"/>
    </row>
    <row r="20" spans="1:50" x14ac:dyDescent="0.25">
      <c r="A20" s="41" t="str">
        <f>Schedule!A20</f>
        <v>WHU</v>
      </c>
      <c r="B20" s="42">
        <f>'Formula Data'!AB20</f>
        <v>1.9126988244872201</v>
      </c>
      <c r="C20" s="42">
        <f>'Formula Data'!AC20</f>
        <v>1.244713998531938</v>
      </c>
      <c r="E20" s="43" t="str">
        <f>Schedule!A20</f>
        <v>WHU</v>
      </c>
      <c r="F20" s="44">
        <f t="shared" si="0"/>
        <v>1.1202425986787443</v>
      </c>
      <c r="G20" s="43" t="str">
        <f>Schedule!A20</f>
        <v>WHU</v>
      </c>
      <c r="H20" s="44">
        <f t="shared" si="1"/>
        <v>2.1039687069359423</v>
      </c>
      <c r="J20" s="41" t="str">
        <f>Schedule!A19</f>
        <v>WAT</v>
      </c>
      <c r="K20" s="48">
        <f t="shared" si="20"/>
        <v>1.2127209645737935</v>
      </c>
      <c r="L20" s="48">
        <f t="shared" si="20"/>
        <v>1.6117202124811287</v>
      </c>
      <c r="M20" s="48">
        <f t="shared" si="20"/>
        <v>1.1202425986787443</v>
      </c>
      <c r="N20" s="48">
        <f>VLOOKUP(N66,$E$2:$F$41,2,FALSE)</f>
        <v>1.0035151112002187</v>
      </c>
      <c r="O20" s="48">
        <f t="shared" ref="O20:AH21" si="31">VLOOKUP(O66,$E$2:$F$41,2,FALSE)</f>
        <v>1.1044027911861627</v>
      </c>
      <c r="P20" s="48">
        <f t="shared" si="31"/>
        <v>2.6789660121419128</v>
      </c>
      <c r="Q20" s="48">
        <f t="shared" si="31"/>
        <v>1.5516295748881774</v>
      </c>
      <c r="R20" s="48">
        <f t="shared" si="31"/>
        <v>1.0492579893167266</v>
      </c>
      <c r="S20" s="48">
        <f t="shared" si="31"/>
        <v>1.4506141975275653</v>
      </c>
      <c r="T20" s="48">
        <f t="shared" si="31"/>
        <v>0.97917266093159461</v>
      </c>
      <c r="U20" s="48">
        <f t="shared" si="31"/>
        <v>1.6664736364788379</v>
      </c>
      <c r="V20" s="48">
        <f t="shared" si="31"/>
        <v>1.2580794876497476</v>
      </c>
      <c r="W20" s="48">
        <f t="shared" si="31"/>
        <v>1.0552561510448226</v>
      </c>
      <c r="X20" s="48">
        <f t="shared" si="31"/>
        <v>1.5673803498578791</v>
      </c>
      <c r="Y20" s="48">
        <f t="shared" si="31"/>
        <v>1.9142557863276588</v>
      </c>
      <c r="Z20" s="48">
        <f t="shared" si="31"/>
        <v>0.80830850925222564</v>
      </c>
      <c r="AA20" s="48">
        <f t="shared" si="31"/>
        <v>2.2571101190166067</v>
      </c>
      <c r="AB20" s="48">
        <f t="shared" si="31"/>
        <v>1.528197863337498</v>
      </c>
      <c r="AC20" s="48">
        <f t="shared" si="31"/>
        <v>1.2824264313871103</v>
      </c>
      <c r="AD20" s="48">
        <f t="shared" si="31"/>
        <v>1.1659411360837109</v>
      </c>
      <c r="AE20" s="48">
        <f t="shared" si="31"/>
        <v>1.2695151067266905</v>
      </c>
      <c r="AF20" s="48">
        <f t="shared" si="31"/>
        <v>1.19676658558306</v>
      </c>
      <c r="AG20" s="48">
        <f t="shared" si="31"/>
        <v>1.1868661616134624</v>
      </c>
      <c r="AH20" s="48">
        <f t="shared" si="31"/>
        <v>1.4250391663245354</v>
      </c>
      <c r="AI20" s="48">
        <f>VLOOKUP(AI66,$E$2:$F$41,2,FALSE)</f>
        <v>1.3186801738481961</v>
      </c>
      <c r="AJ20" s="48">
        <f>VLOOKUP(AJ66,$E$2:$F$41,2,FALSE)</f>
        <v>1.4822145122568589</v>
      </c>
      <c r="AK20" s="48">
        <f>VLOOKUP(AK66,$E$2:$F$41,2,FALSE)</f>
        <v>1.8677973885236088</v>
      </c>
      <c r="AL20" s="48">
        <f>VLOOKUP(AL66,$E$2:$F$41,2,FALSE)</f>
        <v>1.8467264610135874</v>
      </c>
      <c r="AM20" s="48">
        <f t="shared" si="3"/>
        <v>0.98793262241938695</v>
      </c>
      <c r="AN20" s="48">
        <f t="shared" si="4"/>
        <v>1.5662092797226299</v>
      </c>
      <c r="AO20" s="48">
        <f t="shared" si="4"/>
        <v>1.2897575179436722</v>
      </c>
      <c r="AP20" s="48">
        <f t="shared" si="4"/>
        <v>1.2824021044291738</v>
      </c>
      <c r="AQ20" s="48">
        <f t="shared" si="4"/>
        <v>2.0368011112519131</v>
      </c>
      <c r="AR20" s="48">
        <f t="shared" si="4"/>
        <v>1.0293377626225209</v>
      </c>
      <c r="AS20" s="48">
        <f t="shared" si="4"/>
        <v>0.82105781825472435</v>
      </c>
      <c r="AT20" s="48">
        <f t="shared" si="28"/>
        <v>1.3691853983851319</v>
      </c>
      <c r="AU20" s="48">
        <f t="shared" si="28"/>
        <v>2.1918812826615648</v>
      </c>
      <c r="AV20" s="48">
        <f t="shared" si="28"/>
        <v>1.3498256336719767</v>
      </c>
      <c r="AW20" s="48">
        <f t="shared" ca="1" si="5"/>
        <v>1.3865015510983225</v>
      </c>
      <c r="AX20" s="49"/>
    </row>
    <row r="21" spans="1:50" x14ac:dyDescent="0.25">
      <c r="A21" s="41" t="str">
        <f>Schedule!A21</f>
        <v>WOL</v>
      </c>
      <c r="B21" s="42">
        <f>'Formula Data'!AB21</f>
        <v>1.1480327486001811</v>
      </c>
      <c r="C21" s="42">
        <f>'Formula Data'!AC21</f>
        <v>1.410572340807434</v>
      </c>
      <c r="E21" s="43" t="str">
        <f>Schedule!A21</f>
        <v>WOL</v>
      </c>
      <c r="F21" s="44">
        <f t="shared" si="0"/>
        <v>1.2695151067266905</v>
      </c>
      <c r="G21" s="43" t="str">
        <f>Schedule!A21</f>
        <v>WOL</v>
      </c>
      <c r="H21" s="44">
        <f t="shared" si="1"/>
        <v>1.2628360234601994</v>
      </c>
      <c r="J21" s="41" t="str">
        <f>Schedule!A20</f>
        <v>WHU</v>
      </c>
      <c r="K21" s="48">
        <f t="shared" si="20"/>
        <v>2.1918812826615648</v>
      </c>
      <c r="L21" s="48">
        <f t="shared" si="20"/>
        <v>1.4822145122568589</v>
      </c>
      <c r="M21" s="48">
        <f t="shared" si="20"/>
        <v>1.316520342161851</v>
      </c>
      <c r="N21" s="48">
        <f>VLOOKUP(N67,$E$2:$F$41,2,FALSE)</f>
        <v>1.0293377626225209</v>
      </c>
      <c r="O21" s="48">
        <f t="shared" ref="O21:AH21" si="32">VLOOKUP(O67,$E$2:$F$41,2,FALSE)</f>
        <v>1.4250391663245354</v>
      </c>
      <c r="P21" s="48">
        <f t="shared" si="32"/>
        <v>1.528197863337498</v>
      </c>
      <c r="Q21" s="48">
        <f t="shared" si="32"/>
        <v>1.19676658558306</v>
      </c>
      <c r="R21" s="48">
        <f t="shared" si="32"/>
        <v>0.80830850925222564</v>
      </c>
      <c r="S21" s="48">
        <f t="shared" si="32"/>
        <v>1.6117202124811287</v>
      </c>
      <c r="T21" s="48">
        <f t="shared" si="32"/>
        <v>1.0492579893167266</v>
      </c>
      <c r="U21" s="48">
        <f t="shared" si="32"/>
        <v>0.82105781825472435</v>
      </c>
      <c r="V21" s="48">
        <f t="shared" si="32"/>
        <v>1.2897575179436722</v>
      </c>
      <c r="W21" s="48">
        <f t="shared" si="32"/>
        <v>1.1868661616134624</v>
      </c>
      <c r="X21" s="48">
        <f t="shared" si="32"/>
        <v>2.0368011112519131</v>
      </c>
      <c r="Y21" s="48">
        <f t="shared" si="32"/>
        <v>1.5516295748881774</v>
      </c>
      <c r="Z21" s="48">
        <f t="shared" si="32"/>
        <v>1.1044027911861627</v>
      </c>
      <c r="AA21" s="48">
        <f t="shared" si="32"/>
        <v>1.5673803498578791</v>
      </c>
      <c r="AB21" s="48">
        <f t="shared" si="31"/>
        <v>1.8467264610135874</v>
      </c>
      <c r="AC21" s="48">
        <f>VLOOKUP(AC67,$E$2:$F$41,2,FALSE)</f>
        <v>0.98793262241938695</v>
      </c>
      <c r="AD21" s="48">
        <f t="shared" si="32"/>
        <v>1.5662092797226299</v>
      </c>
      <c r="AE21" s="48">
        <f t="shared" si="32"/>
        <v>0.97917266093159461</v>
      </c>
      <c r="AF21" s="48">
        <f t="shared" si="32"/>
        <v>1.2824264313871103</v>
      </c>
      <c r="AG21" s="48">
        <f t="shared" si="32"/>
        <v>1.3186801738481961</v>
      </c>
      <c r="AH21" s="48">
        <f t="shared" si="32"/>
        <v>1.9142557863276588</v>
      </c>
      <c r="AI21" s="48">
        <f>VLOOKUP(AI67,$E$2:$F$41,2,FALSE)</f>
        <v>1.2127209645737935</v>
      </c>
      <c r="AJ21" s="48">
        <f>VLOOKUP(AJ67,$E$2:$F$41,2,FALSE)</f>
        <v>2.6789660121419128</v>
      </c>
      <c r="AK21" s="48">
        <f>VLOOKUP(AK67,$E$2:$F$41,2,FALSE)</f>
        <v>2.2571101190166067</v>
      </c>
      <c r="AL21" s="48">
        <f>VLOOKUP(AL67,$E$2:$F$41,2,FALSE)</f>
        <v>1.2824021044291738</v>
      </c>
      <c r="AM21" s="48">
        <f t="shared" si="3"/>
        <v>1.3498256336719767</v>
      </c>
      <c r="AN21" s="48">
        <f t="shared" si="4"/>
        <v>1.2695151067266905</v>
      </c>
      <c r="AO21" s="48">
        <f t="shared" si="4"/>
        <v>1.4506141975275653</v>
      </c>
      <c r="AP21" s="48">
        <f t="shared" si="4"/>
        <v>1.6664736364788379</v>
      </c>
      <c r="AQ21" s="48">
        <f t="shared" si="4"/>
        <v>1.0035151112002187</v>
      </c>
      <c r="AR21" s="48">
        <f t="shared" si="4"/>
        <v>1.0552561510448226</v>
      </c>
      <c r="AS21" s="48">
        <f t="shared" si="4"/>
        <v>1.2580794876497476</v>
      </c>
      <c r="AT21" s="48">
        <f t="shared" si="28"/>
        <v>1.0771530072233326</v>
      </c>
      <c r="AU21" s="48">
        <f t="shared" si="28"/>
        <v>1.8677973885236088</v>
      </c>
      <c r="AV21" s="48">
        <f t="shared" si="28"/>
        <v>1.1659411360837109</v>
      </c>
      <c r="AW21" s="48">
        <f t="shared" ca="1" si="5"/>
        <v>1.3722105572487169</v>
      </c>
      <c r="AX21" s="49"/>
    </row>
    <row r="22" spans="1:50" x14ac:dyDescent="0.25">
      <c r="E22" s="50" t="str">
        <f>CONCATENATE("@",Schedule!A2)</f>
        <v>@ARS</v>
      </c>
      <c r="F22" s="44">
        <f t="shared" ref="F22:F41" si="33">C2*(1+$D$3)</f>
        <v>1.3498256336719767</v>
      </c>
      <c r="G22" s="50" t="str">
        <f>CONCATENATE("@",Schedule!A2)</f>
        <v>@ARS</v>
      </c>
      <c r="H22" s="44">
        <f t="shared" ref="H22:H41" si="34">B2*(1-$D$3)</f>
        <v>1.3019288131962761</v>
      </c>
      <c r="J22" s="41" t="str">
        <f>Schedule!A21</f>
        <v>WOL</v>
      </c>
      <c r="K22" s="48">
        <f t="shared" si="20"/>
        <v>1.9142557863276588</v>
      </c>
      <c r="L22" s="48">
        <f t="shared" si="20"/>
        <v>1.528197863337498</v>
      </c>
      <c r="M22" s="48">
        <f t="shared" si="20"/>
        <v>1.0552561510448226</v>
      </c>
      <c r="N22" s="48">
        <f>VLOOKUP(N68,$E$2:$F$41,2,FALSE)</f>
        <v>1.6117202124811287</v>
      </c>
      <c r="O22" s="48">
        <f t="shared" ref="O22:AH22" si="35">VLOOKUP(O68,$E$2:$F$41,2,FALSE)</f>
        <v>1.6664736364788379</v>
      </c>
      <c r="P22" s="48">
        <f t="shared" si="35"/>
        <v>0.98793262241938695</v>
      </c>
      <c r="Q22" s="48">
        <f t="shared" si="35"/>
        <v>1.0771530072233326</v>
      </c>
      <c r="R22" s="48">
        <f t="shared" si="35"/>
        <v>2.6789660121419128</v>
      </c>
      <c r="S22" s="48">
        <f t="shared" si="35"/>
        <v>1.2824021044291738</v>
      </c>
      <c r="T22" s="48">
        <f t="shared" si="35"/>
        <v>1.0035151112002187</v>
      </c>
      <c r="U22" s="48">
        <f t="shared" si="35"/>
        <v>1.3498256336719767</v>
      </c>
      <c r="V22" s="48">
        <f t="shared" si="35"/>
        <v>1.1659411360837109</v>
      </c>
      <c r="W22" s="48">
        <f t="shared" si="35"/>
        <v>1.19676658558306</v>
      </c>
      <c r="X22" s="48">
        <f t="shared" si="35"/>
        <v>1.0492579893167266</v>
      </c>
      <c r="Y22" s="48">
        <f t="shared" si="35"/>
        <v>1.1202425986787443</v>
      </c>
      <c r="Z22" s="48">
        <f t="shared" si="35"/>
        <v>1.4822145122568589</v>
      </c>
      <c r="AA22" s="48">
        <f t="shared" si="35"/>
        <v>1.1868661616134624</v>
      </c>
      <c r="AB22" s="48">
        <f t="shared" si="35"/>
        <v>1.2580794876497476</v>
      </c>
      <c r="AC22" s="48">
        <f t="shared" si="35"/>
        <v>2.1918812826615648</v>
      </c>
      <c r="AD22" s="48">
        <f t="shared" si="35"/>
        <v>2.2571101190166067</v>
      </c>
      <c r="AE22" s="48">
        <f t="shared" si="35"/>
        <v>1.316520342161851</v>
      </c>
      <c r="AF22" s="48">
        <f t="shared" si="35"/>
        <v>0.82105781825472435</v>
      </c>
      <c r="AG22" s="48">
        <f t="shared" si="35"/>
        <v>1.5673803498578791</v>
      </c>
      <c r="AH22" s="48">
        <f t="shared" si="35"/>
        <v>1.8467264610135874</v>
      </c>
      <c r="AI22" s="48">
        <f>VLOOKUP(AI68,$E$2:$F$41,2,FALSE)</f>
        <v>1.8677973885236088</v>
      </c>
      <c r="AJ22" s="48">
        <f>VLOOKUP(AJ68,$E$2:$F$41,2,FALSE)</f>
        <v>1.5662092797226299</v>
      </c>
      <c r="AK22" s="48">
        <f>VLOOKUP(AK68,$E$2:$F$41,2,FALSE)</f>
        <v>1.0293377626225209</v>
      </c>
      <c r="AL22" s="48">
        <f>VLOOKUP(AL68,$E$2:$F$41,2,FALSE)</f>
        <v>1.4506141975275653</v>
      </c>
      <c r="AM22" s="48">
        <f t="shared" si="3"/>
        <v>1.2127209645737935</v>
      </c>
      <c r="AN22" s="48">
        <f t="shared" si="4"/>
        <v>1.3691853983851319</v>
      </c>
      <c r="AO22" s="48">
        <f t="shared" si="4"/>
        <v>0.97917266093159461</v>
      </c>
      <c r="AP22" s="48">
        <f t="shared" si="4"/>
        <v>1.4250391663245354</v>
      </c>
      <c r="AQ22" s="48">
        <f t="shared" si="4"/>
        <v>1.1044027911861627</v>
      </c>
      <c r="AR22" s="48">
        <f t="shared" si="4"/>
        <v>1.2824264313871103</v>
      </c>
      <c r="AS22" s="48">
        <f t="shared" si="4"/>
        <v>1.3186801738481961</v>
      </c>
      <c r="AT22" s="48">
        <f>VLOOKUP(AT68,$E$2:$F$41,2,FALSE)</f>
        <v>1.2897575179436722</v>
      </c>
      <c r="AU22" s="48">
        <f>VLOOKUP(AU68,$E$2:$F$41,2,FALSE)</f>
        <v>0.80830850925222564</v>
      </c>
      <c r="AV22" s="48">
        <f>VLOOKUP(AV68,$E$2:$F$41,2,FALSE)</f>
        <v>2.0368011112519131</v>
      </c>
      <c r="AW22" s="48">
        <f t="shared" ca="1" si="5"/>
        <v>1.459341614937123</v>
      </c>
      <c r="AX22" s="49"/>
    </row>
    <row r="23" spans="1:50" x14ac:dyDescent="0.25">
      <c r="E23" s="50" t="str">
        <f>CONCATENATE("@",Schedule!A3)</f>
        <v>@AVL</v>
      </c>
      <c r="F23" s="44">
        <f t="shared" si="33"/>
        <v>1.4250391663245354</v>
      </c>
      <c r="G23" s="50" t="str">
        <f>CONCATENATE("@",Schedule!A3)</f>
        <v>@AVL</v>
      </c>
      <c r="H23" s="44">
        <f t="shared" si="34"/>
        <v>1.7181662361211798</v>
      </c>
    </row>
    <row r="24" spans="1:50" x14ac:dyDescent="0.25">
      <c r="E24" s="50" t="str">
        <f>CONCATENATE("@",Schedule!A4)</f>
        <v>@BOU</v>
      </c>
      <c r="F24" s="44">
        <f t="shared" si="33"/>
        <v>1.19676658558306</v>
      </c>
      <c r="G24" s="50" t="str">
        <f>CONCATENATE("@",Schedule!A4)</f>
        <v>@BOU</v>
      </c>
      <c r="H24" s="44">
        <f t="shared" si="34"/>
        <v>1.4136718516090092</v>
      </c>
      <c r="J24" s="39" t="s">
        <v>28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50" x14ac:dyDescent="0.25">
      <c r="E25" s="50" t="str">
        <f>CONCATENATE("@",Schedule!A5)</f>
        <v>@BRI</v>
      </c>
      <c r="F25" s="44">
        <f t="shared" si="33"/>
        <v>1.4822145122568589</v>
      </c>
      <c r="G25" s="50" t="str">
        <f>CONCATENATE("@",Schedule!A5)</f>
        <v>@BRI</v>
      </c>
      <c r="H25" s="44">
        <f t="shared" si="34"/>
        <v>1.3551115272121927</v>
      </c>
      <c r="J25" s="45" t="s">
        <v>0</v>
      </c>
      <c r="K25" s="45">
        <v>1</v>
      </c>
      <c r="L25" s="45">
        <v>2</v>
      </c>
      <c r="M25" s="45">
        <v>3</v>
      </c>
      <c r="N25" s="45">
        <v>4</v>
      </c>
      <c r="O25" s="45">
        <v>5</v>
      </c>
      <c r="P25" s="45">
        <v>6</v>
      </c>
      <c r="Q25" s="45">
        <v>7</v>
      </c>
      <c r="R25" s="45">
        <v>8</v>
      </c>
      <c r="S25" s="45">
        <v>9</v>
      </c>
      <c r="T25" s="45">
        <v>10</v>
      </c>
      <c r="U25" s="45">
        <v>11</v>
      </c>
      <c r="V25" s="45">
        <v>12</v>
      </c>
      <c r="W25" s="45">
        <v>13</v>
      </c>
      <c r="X25" s="45">
        <v>14</v>
      </c>
      <c r="Y25" s="45">
        <v>15</v>
      </c>
      <c r="Z25" s="45">
        <v>16</v>
      </c>
      <c r="AA25" s="45">
        <v>17</v>
      </c>
      <c r="AB25" s="45">
        <v>18</v>
      </c>
      <c r="AC25" s="45">
        <v>19</v>
      </c>
      <c r="AD25" s="45">
        <v>20</v>
      </c>
      <c r="AE25" s="45">
        <v>21</v>
      </c>
      <c r="AF25" s="45">
        <v>22</v>
      </c>
      <c r="AG25" s="45">
        <v>23</v>
      </c>
      <c r="AH25" s="45">
        <v>24</v>
      </c>
      <c r="AI25" s="45">
        <v>25</v>
      </c>
      <c r="AJ25" s="45">
        <v>26</v>
      </c>
      <c r="AK25" s="45">
        <v>27</v>
      </c>
      <c r="AL25" s="45">
        <v>28</v>
      </c>
      <c r="AM25" s="45">
        <v>29</v>
      </c>
      <c r="AN25" s="45">
        <v>30</v>
      </c>
      <c r="AO25" s="45">
        <v>31</v>
      </c>
      <c r="AP25" s="45">
        <v>32</v>
      </c>
      <c r="AQ25" s="45">
        <v>33</v>
      </c>
      <c r="AR25" s="45">
        <v>34</v>
      </c>
      <c r="AS25" s="45">
        <v>35</v>
      </c>
      <c r="AT25" s="45">
        <v>36</v>
      </c>
      <c r="AU25" s="45">
        <v>37</v>
      </c>
      <c r="AV25" s="45">
        <v>38</v>
      </c>
      <c r="AW25" s="46" t="s">
        <v>17</v>
      </c>
    </row>
    <row r="26" spans="1:50" x14ac:dyDescent="0.25">
      <c r="E26" s="50" t="str">
        <f>CONCATENATE("@",Schedule!A6)</f>
        <v>@BUR</v>
      </c>
      <c r="F26" s="44">
        <f t="shared" si="33"/>
        <v>1.2897575179436722</v>
      </c>
      <c r="G26" s="50" t="str">
        <f>CONCATENATE("@",Schedule!A6)</f>
        <v>@BUR</v>
      </c>
      <c r="H26" s="44">
        <f t="shared" si="34"/>
        <v>1.248547400203815</v>
      </c>
      <c r="J26" s="41" t="str">
        <f>Schedule!A2</f>
        <v>ARS</v>
      </c>
      <c r="K26" s="48">
        <f t="shared" ref="K26:AV26" si="36">VLOOKUP(K49,$G$2:$H$41,2,FALSE)</f>
        <v>1.6154501801219721</v>
      </c>
      <c r="L26" s="48">
        <f t="shared" si="36"/>
        <v>1.526002378026885</v>
      </c>
      <c r="M26" s="48">
        <f t="shared" si="36"/>
        <v>0.84028837197829254</v>
      </c>
      <c r="N26" s="48">
        <f t="shared" si="36"/>
        <v>1.5061608297045472</v>
      </c>
      <c r="O26" s="48">
        <f t="shared" si="36"/>
        <v>1.3879147659557232</v>
      </c>
      <c r="P26" s="48">
        <f t="shared" si="36"/>
        <v>2.0999809552592197</v>
      </c>
      <c r="Q26" s="48">
        <f t="shared" si="36"/>
        <v>0.97431959848369332</v>
      </c>
      <c r="R26" s="48">
        <f t="shared" si="36"/>
        <v>1.7278211519665669</v>
      </c>
      <c r="S26" s="48">
        <f t="shared" si="36"/>
        <v>1.1139772856566654</v>
      </c>
      <c r="T26" s="48">
        <f t="shared" si="36"/>
        <v>1.6144815874100149</v>
      </c>
      <c r="U26" s="48">
        <f t="shared" si="36"/>
        <v>1.2628360234601994</v>
      </c>
      <c r="V26" s="48">
        <f t="shared" si="36"/>
        <v>1.086757602772765</v>
      </c>
      <c r="W26" s="48">
        <f t="shared" si="36"/>
        <v>1.65201032422882</v>
      </c>
      <c r="X26" s="48">
        <f t="shared" si="36"/>
        <v>1.5516189376591358</v>
      </c>
      <c r="Y26" s="48">
        <f t="shared" si="36"/>
        <v>1.6562474221482355</v>
      </c>
      <c r="Z26" s="48">
        <f t="shared" si="36"/>
        <v>1.7214289420384981</v>
      </c>
      <c r="AA26" s="48">
        <f t="shared" si="36"/>
        <v>1.1402245359234393</v>
      </c>
      <c r="AB26" s="48">
        <f t="shared" si="36"/>
        <v>1.1363227114837167</v>
      </c>
      <c r="AC26" s="48">
        <f>VLOOKUP(AC49,$G$2:$H$41,2,FALSE)</f>
        <v>1.4136718516090092</v>
      </c>
      <c r="AD26" s="48">
        <f t="shared" si="36"/>
        <v>1.1528749275593957</v>
      </c>
      <c r="AE26" s="48">
        <f t="shared" si="36"/>
        <v>1.190835064813403</v>
      </c>
      <c r="AF26" s="48">
        <f t="shared" si="36"/>
        <v>1.320939480608194</v>
      </c>
      <c r="AG26" s="48">
        <f t="shared" si="36"/>
        <v>1.3615277935803689</v>
      </c>
      <c r="AH26" s="48">
        <f t="shared" si="36"/>
        <v>0.94326130436677824</v>
      </c>
      <c r="AI26" s="48">
        <f t="shared" si="36"/>
        <v>1.248547400203815</v>
      </c>
      <c r="AJ26" s="48">
        <f t="shared" si="36"/>
        <v>1.9744391090379658</v>
      </c>
      <c r="AK26" s="48">
        <f t="shared" si="36"/>
        <v>1.3888388695912093</v>
      </c>
      <c r="AL26" s="48">
        <f t="shared" ref="AL26:AU26" si="37">VLOOKUP(AL49,$G$2:$H$41,2,FALSE)</f>
        <v>0.93291098393735938</v>
      </c>
      <c r="AM26" s="48">
        <f t="shared" si="37"/>
        <v>2.1039687069359423</v>
      </c>
      <c r="AN26" s="48">
        <f t="shared" si="37"/>
        <v>1.3551115272121927</v>
      </c>
      <c r="AO26" s="48">
        <f t="shared" si="37"/>
        <v>1.3516448107326708</v>
      </c>
      <c r="AP26" s="48">
        <f t="shared" si="37"/>
        <v>1.8964231460278329</v>
      </c>
      <c r="AQ26" s="48">
        <f t="shared" si="37"/>
        <v>1.0332294737401631</v>
      </c>
      <c r="AR26" s="48">
        <f t="shared" si="37"/>
        <v>1.328259292277824</v>
      </c>
      <c r="AS26" s="48">
        <f t="shared" si="37"/>
        <v>1.2323134061219021</v>
      </c>
      <c r="AT26" s="48">
        <f t="shared" si="37"/>
        <v>1.0270191213068021</v>
      </c>
      <c r="AU26" s="48">
        <f t="shared" si="37"/>
        <v>1.7181662361211798</v>
      </c>
      <c r="AV26" s="48">
        <f t="shared" si="36"/>
        <v>1.6963402695014393</v>
      </c>
      <c r="AW26" s="48">
        <f t="shared" ref="AW26:AW45" ca="1" si="38">IF(OR($D$6=0,$D$6&gt;39),AVERAGE($K26:$AV26),AVERAGE(OFFSET($K26,0,0,1,$D$6-1)))</f>
        <v>1.3698200570807741</v>
      </c>
    </row>
    <row r="27" spans="1:50" x14ac:dyDescent="0.25">
      <c r="E27" s="50" t="str">
        <f>CONCATENATE("@",Schedule!A7)</f>
        <v>@CHE</v>
      </c>
      <c r="F27" s="44">
        <f t="shared" si="33"/>
        <v>2.0368011112519131</v>
      </c>
      <c r="G27" s="50" t="str">
        <f>CONCATENATE("@",Schedule!A7)</f>
        <v>@CHE</v>
      </c>
      <c r="H27" s="44">
        <f t="shared" si="34"/>
        <v>0.94326130436677824</v>
      </c>
      <c r="J27" s="41" t="str">
        <f>Schedule!A3</f>
        <v>AVL</v>
      </c>
      <c r="K27" s="48">
        <f t="shared" ref="K27:AB27" si="39">VLOOKUP(K50,$G$2:$H$41,2,FALSE)</f>
        <v>1.2323134061219021</v>
      </c>
      <c r="L27" s="48">
        <f t="shared" si="39"/>
        <v>1.7278211519665669</v>
      </c>
      <c r="M27" s="48">
        <f t="shared" si="39"/>
        <v>1.3888388695912093</v>
      </c>
      <c r="N27" s="48">
        <f t="shared" si="39"/>
        <v>1.320939480608194</v>
      </c>
      <c r="O27" s="48">
        <f t="shared" si="39"/>
        <v>2.1039687069359423</v>
      </c>
      <c r="P27" s="48">
        <f t="shared" si="39"/>
        <v>1.3019288131962761</v>
      </c>
      <c r="Q27" s="48">
        <f t="shared" si="39"/>
        <v>1.526002378026885</v>
      </c>
      <c r="R27" s="48">
        <f t="shared" si="39"/>
        <v>1.5516189376591358</v>
      </c>
      <c r="S27" s="48">
        <f t="shared" si="39"/>
        <v>1.6562474221482355</v>
      </c>
      <c r="T27" s="48">
        <f t="shared" si="39"/>
        <v>0.93291098393735938</v>
      </c>
      <c r="U27" s="48">
        <f t="shared" si="39"/>
        <v>1.0270191213068021</v>
      </c>
      <c r="V27" s="48">
        <f t="shared" si="39"/>
        <v>1.0332294737401631</v>
      </c>
      <c r="W27" s="48">
        <f t="shared" si="39"/>
        <v>1.9744391090379658</v>
      </c>
      <c r="X27" s="48">
        <f t="shared" si="39"/>
        <v>0.97431959848369332</v>
      </c>
      <c r="Y27" s="48">
        <f t="shared" si="39"/>
        <v>0.94326130436677824</v>
      </c>
      <c r="Z27" s="48">
        <f t="shared" si="39"/>
        <v>1.328259292277824</v>
      </c>
      <c r="AA27" s="48">
        <f t="shared" si="39"/>
        <v>1.1139772856566654</v>
      </c>
      <c r="AB27" s="48">
        <f t="shared" si="39"/>
        <v>1.65201032422882</v>
      </c>
      <c r="AC27" s="48">
        <f>VLOOKUP(AC50,$G$2:$H$41,2,FALSE)</f>
        <v>1.8964231460278329</v>
      </c>
      <c r="AD27" s="48">
        <f t="shared" ref="AD27:AK27" si="40">VLOOKUP(AD50,$G$2:$H$41,2,FALSE)</f>
        <v>1.3879147659557232</v>
      </c>
      <c r="AE27" s="48">
        <f t="shared" si="40"/>
        <v>1.248547400203815</v>
      </c>
      <c r="AF27" s="48">
        <f t="shared" si="40"/>
        <v>1.1402245359234393</v>
      </c>
      <c r="AG27" s="48">
        <f t="shared" si="40"/>
        <v>1.3551115272121927</v>
      </c>
      <c r="AH27" s="48">
        <f t="shared" si="40"/>
        <v>1.6963402695014393</v>
      </c>
      <c r="AI27" s="48">
        <f t="shared" si="40"/>
        <v>1.4136718516090092</v>
      </c>
      <c r="AJ27" s="48">
        <f t="shared" si="40"/>
        <v>1.5061608297045472</v>
      </c>
      <c r="AK27" s="48">
        <f t="shared" si="40"/>
        <v>1.3516448107326708</v>
      </c>
      <c r="AL27" s="48">
        <f t="shared" ref="AL27:AM29" si="41">VLOOKUP(AL50,$G$2:$H$41,2,FALSE)</f>
        <v>1.3615277935803689</v>
      </c>
      <c r="AM27" s="48">
        <f t="shared" si="41"/>
        <v>1.086757602772765</v>
      </c>
      <c r="AN27" s="48">
        <f t="shared" ref="AN27:AS27" si="42">VLOOKUP(AN50,$G$2:$H$41,2,FALSE)</f>
        <v>1.1528749275593957</v>
      </c>
      <c r="AO27" s="48">
        <f t="shared" si="42"/>
        <v>1.6154501801219721</v>
      </c>
      <c r="AP27" s="48">
        <f t="shared" si="42"/>
        <v>1.2628360234601994</v>
      </c>
      <c r="AQ27" s="48">
        <f t="shared" si="42"/>
        <v>0.84028837197829254</v>
      </c>
      <c r="AR27" s="48">
        <f t="shared" si="42"/>
        <v>1.190835064813403</v>
      </c>
      <c r="AS27" s="48">
        <f t="shared" si="42"/>
        <v>1.6144815874100149</v>
      </c>
      <c r="AT27" s="48">
        <f>VLOOKUP(AT50,$G$2:$H$41,2,FALSE)</f>
        <v>1.1363227114837167</v>
      </c>
      <c r="AU27" s="48">
        <f>VLOOKUP(AU50,$G$2:$H$41,2,FALSE)</f>
        <v>1.5912463272398929</v>
      </c>
      <c r="AV27" s="48">
        <f>VLOOKUP(AV50,$G$2:$H$41,2,FALSE)</f>
        <v>1.7214289420384981</v>
      </c>
      <c r="AW27" s="48">
        <f t="shared" ca="1" si="38"/>
        <v>1.3970935662289548</v>
      </c>
    </row>
    <row r="28" spans="1:50" x14ac:dyDescent="0.25">
      <c r="E28" s="50" t="str">
        <f>CONCATENATE("@",Schedule!A8)</f>
        <v>@CRY</v>
      </c>
      <c r="F28" s="44">
        <f t="shared" si="33"/>
        <v>0.98793262241938695</v>
      </c>
      <c r="G28" s="50" t="str">
        <f>CONCATENATE("@",Schedule!A8)</f>
        <v>@CRY</v>
      </c>
      <c r="H28" s="44">
        <f t="shared" si="34"/>
        <v>1.320939480608194</v>
      </c>
      <c r="J28" s="41" t="str">
        <f>Schedule!A4</f>
        <v>BOU</v>
      </c>
      <c r="K28" s="48">
        <f t="shared" ref="K28:AV28" si="43">VLOOKUP(K51,$G$2:$H$41,2,FALSE)</f>
        <v>1.3615277935803689</v>
      </c>
      <c r="L28" s="48">
        <f t="shared" si="43"/>
        <v>1.7181662361211798</v>
      </c>
      <c r="M28" s="48">
        <f t="shared" si="43"/>
        <v>1.1402245359234393</v>
      </c>
      <c r="N28" s="48">
        <f t="shared" si="43"/>
        <v>1.086757602772765</v>
      </c>
      <c r="O28" s="48">
        <f t="shared" si="43"/>
        <v>1.3888388695912093</v>
      </c>
      <c r="P28" s="48">
        <f t="shared" si="43"/>
        <v>1.3516448107326708</v>
      </c>
      <c r="Q28" s="48">
        <f t="shared" si="43"/>
        <v>2.1039687069359423</v>
      </c>
      <c r="R28" s="48">
        <f t="shared" si="43"/>
        <v>1.3019288131962761</v>
      </c>
      <c r="S28" s="48">
        <f t="shared" si="43"/>
        <v>1.8964231460278329</v>
      </c>
      <c r="T28" s="48">
        <f t="shared" si="43"/>
        <v>1.3879147659557232</v>
      </c>
      <c r="U28" s="48">
        <f t="shared" si="43"/>
        <v>1.190835064813403</v>
      </c>
      <c r="V28" s="48">
        <f t="shared" si="43"/>
        <v>1.6154501801219721</v>
      </c>
      <c r="W28" s="48">
        <f t="shared" si="43"/>
        <v>1.2628360234601994</v>
      </c>
      <c r="X28" s="48">
        <f t="shared" si="43"/>
        <v>1.2323134061219021</v>
      </c>
      <c r="Y28" s="48">
        <f t="shared" si="43"/>
        <v>1.320939480608194</v>
      </c>
      <c r="Z28" s="48">
        <f t="shared" si="43"/>
        <v>1.0270191213068021</v>
      </c>
      <c r="AA28" s="48">
        <f>VLOOKUP(AA51,$G$2:$H$41,2,FALSE)</f>
        <v>0.94326130436677824</v>
      </c>
      <c r="AB28" s="48">
        <f t="shared" si="43"/>
        <v>1.526002378026885</v>
      </c>
      <c r="AC28" s="48">
        <f t="shared" si="43"/>
        <v>1.5912463272398929</v>
      </c>
      <c r="AD28" s="48">
        <f t="shared" si="43"/>
        <v>1.3551115272121927</v>
      </c>
      <c r="AE28" s="48">
        <f t="shared" si="43"/>
        <v>1.7214289420384981</v>
      </c>
      <c r="AF28" s="48">
        <f t="shared" si="43"/>
        <v>1.6963402695014393</v>
      </c>
      <c r="AG28" s="48">
        <f t="shared" si="43"/>
        <v>1.5516189376591358</v>
      </c>
      <c r="AH28" s="48">
        <f t="shared" si="43"/>
        <v>1.6562474221482355</v>
      </c>
      <c r="AI28" s="48">
        <f t="shared" si="43"/>
        <v>2.0999809552592197</v>
      </c>
      <c r="AJ28" s="48">
        <f t="shared" si="43"/>
        <v>1.1139772856566654</v>
      </c>
      <c r="AK28" s="48">
        <f t="shared" si="43"/>
        <v>1.248547400203815</v>
      </c>
      <c r="AL28" s="48">
        <f t="shared" si="41"/>
        <v>1.1528749275593957</v>
      </c>
      <c r="AM28" s="48">
        <f t="shared" si="41"/>
        <v>0.84028837197829254</v>
      </c>
      <c r="AN28" s="48">
        <f t="shared" ref="AN28:AS28" si="44">VLOOKUP(AN51,$G$2:$H$41,2,FALSE)</f>
        <v>1.6144815874100149</v>
      </c>
      <c r="AO28" s="48">
        <f t="shared" si="44"/>
        <v>1.0332294737401631</v>
      </c>
      <c r="AP28" s="48">
        <f t="shared" si="44"/>
        <v>1.9744391090379658</v>
      </c>
      <c r="AQ28" s="48">
        <f t="shared" si="44"/>
        <v>0.97431959848369332</v>
      </c>
      <c r="AR28" s="48">
        <f t="shared" si="44"/>
        <v>1.5061608297045472</v>
      </c>
      <c r="AS28" s="48">
        <f t="shared" si="44"/>
        <v>1.328259292277824</v>
      </c>
      <c r="AT28" s="48">
        <f t="shared" ref="AT28:AU45" si="45">VLOOKUP(AT51,$G$2:$H$41,2,FALSE)</f>
        <v>0.93291098393735938</v>
      </c>
      <c r="AU28" s="48">
        <f t="shared" si="45"/>
        <v>1.65201032422882</v>
      </c>
      <c r="AV28" s="48">
        <f t="shared" si="43"/>
        <v>1.1363227114837167</v>
      </c>
      <c r="AW28" s="48">
        <f t="shared" ca="1" si="38"/>
        <v>1.4611210648288864</v>
      </c>
    </row>
    <row r="29" spans="1:50" x14ac:dyDescent="0.25">
      <c r="E29" s="50" t="str">
        <f>CONCATENATE("@",Schedule!A9)</f>
        <v>@EVE</v>
      </c>
      <c r="F29" s="44">
        <f t="shared" si="33"/>
        <v>1.6117202124811287</v>
      </c>
      <c r="G29" s="50" t="str">
        <f>CONCATENATE("@",Schedule!A9)</f>
        <v>@EVE</v>
      </c>
      <c r="H29" s="44">
        <f t="shared" si="34"/>
        <v>1.1363227114837167</v>
      </c>
      <c r="J29" s="41" t="str">
        <f>Schedule!A5</f>
        <v>BRI</v>
      </c>
      <c r="K29" s="48">
        <f t="shared" ref="K29:Z29" si="46">VLOOKUP(K52,$G$2:$H$41,2,FALSE)</f>
        <v>1.3879147659557232</v>
      </c>
      <c r="L29" s="48">
        <f t="shared" si="46"/>
        <v>2.1039687069359423</v>
      </c>
      <c r="M29" s="48">
        <f t="shared" si="46"/>
        <v>1.65201032422882</v>
      </c>
      <c r="N29" s="48">
        <f t="shared" si="46"/>
        <v>0.93291098393735938</v>
      </c>
      <c r="O29" s="48">
        <f t="shared" si="46"/>
        <v>1.526002378026885</v>
      </c>
      <c r="P29" s="48">
        <f t="shared" si="46"/>
        <v>1.6154501801219721</v>
      </c>
      <c r="Q29" s="48">
        <f t="shared" si="46"/>
        <v>0.94326130436677824</v>
      </c>
      <c r="R29" s="48">
        <f t="shared" si="46"/>
        <v>1.5061608297045472</v>
      </c>
      <c r="S29" s="48">
        <f t="shared" si="46"/>
        <v>1.7181662361211798</v>
      </c>
      <c r="T29" s="48">
        <f t="shared" si="46"/>
        <v>1.3888388695912093</v>
      </c>
      <c r="U29" s="48">
        <f t="shared" si="46"/>
        <v>1.8964231460278329</v>
      </c>
      <c r="V29" s="48">
        <f t="shared" si="46"/>
        <v>0.97431959848369332</v>
      </c>
      <c r="W29" s="48">
        <f t="shared" si="46"/>
        <v>1.328259292277824</v>
      </c>
      <c r="X29" s="48">
        <f t="shared" si="46"/>
        <v>0.84028837197829254</v>
      </c>
      <c r="Y29" s="48">
        <f t="shared" si="46"/>
        <v>1.3019288131962761</v>
      </c>
      <c r="Z29" s="48">
        <f t="shared" si="46"/>
        <v>1.2628360234601994</v>
      </c>
      <c r="AA29" s="48">
        <f>VLOOKUP(AA52,$G$2:$H$41,2,FALSE)</f>
        <v>1.320939480608194</v>
      </c>
      <c r="AB29" s="48">
        <f t="shared" ref="AB29:AK29" si="47">VLOOKUP(AB52,$G$2:$H$41,2,FALSE)</f>
        <v>1.3615277935803689</v>
      </c>
      <c r="AC29" s="48">
        <f t="shared" si="47"/>
        <v>1.2323134061219021</v>
      </c>
      <c r="AD29" s="48">
        <f t="shared" si="47"/>
        <v>1.7278211519665669</v>
      </c>
      <c r="AE29" s="48">
        <f t="shared" si="47"/>
        <v>1.1528749275593957</v>
      </c>
      <c r="AF29" s="48">
        <f t="shared" si="47"/>
        <v>1.1363227114837167</v>
      </c>
      <c r="AG29" s="48">
        <f t="shared" si="47"/>
        <v>2.0999809552592197</v>
      </c>
      <c r="AH29" s="48">
        <f t="shared" si="47"/>
        <v>1.4136718516090092</v>
      </c>
      <c r="AI29" s="48">
        <f t="shared" si="47"/>
        <v>1.7214289420384981</v>
      </c>
      <c r="AJ29" s="48">
        <f t="shared" si="47"/>
        <v>1.6963402695014393</v>
      </c>
      <c r="AK29" s="48">
        <f t="shared" si="47"/>
        <v>1.1139772856566654</v>
      </c>
      <c r="AL29" s="48">
        <f t="shared" si="41"/>
        <v>1.6144815874100149</v>
      </c>
      <c r="AM29" s="48">
        <f t="shared" si="41"/>
        <v>1.0332294737401631</v>
      </c>
      <c r="AN29" s="48">
        <f t="shared" ref="AN29:AS29" si="48">VLOOKUP(AN52,$G$2:$H$41,2,FALSE)</f>
        <v>1.5912463272398929</v>
      </c>
      <c r="AO29" s="48">
        <f t="shared" si="48"/>
        <v>1.086757602772765</v>
      </c>
      <c r="AP29" s="48">
        <f t="shared" si="48"/>
        <v>1.190835064813403</v>
      </c>
      <c r="AQ29" s="48">
        <f t="shared" si="48"/>
        <v>1.5516189376591358</v>
      </c>
      <c r="AR29" s="48">
        <f t="shared" si="48"/>
        <v>1.0270191213068021</v>
      </c>
      <c r="AS29" s="48">
        <f t="shared" si="48"/>
        <v>1.1402245359234393</v>
      </c>
      <c r="AT29" s="48">
        <f t="shared" si="45"/>
        <v>1.3516448107326708</v>
      </c>
      <c r="AU29" s="48">
        <f t="shared" si="45"/>
        <v>1.9744391090379658</v>
      </c>
      <c r="AV29" s="48">
        <f>VLOOKUP(AV52,$G$2:$H$41,2,FALSE)</f>
        <v>1.248547400203815</v>
      </c>
      <c r="AW29" s="48">
        <f t="shared" ca="1" si="38"/>
        <v>1.4218248417856563</v>
      </c>
    </row>
    <row r="30" spans="1:50" x14ac:dyDescent="0.25">
      <c r="E30" s="50" t="str">
        <f>CONCATENATE("@",Schedule!A10)</f>
        <v>@LEI</v>
      </c>
      <c r="F30" s="44">
        <f t="shared" si="33"/>
        <v>1.9142557863276588</v>
      </c>
      <c r="G30" s="50" t="str">
        <f>CONCATENATE("@",Schedule!A10)</f>
        <v>@LEI</v>
      </c>
      <c r="H30" s="44">
        <f t="shared" si="34"/>
        <v>1.086757602772765</v>
      </c>
      <c r="J30" s="41" t="str">
        <f>Schedule!A6</f>
        <v>BUR</v>
      </c>
      <c r="K30" s="48">
        <f t="shared" ref="K30:AV30" si="49">VLOOKUP(K53,$G$2:$H$41,2,FALSE)</f>
        <v>1.65201032422882</v>
      </c>
      <c r="L30" s="48">
        <f t="shared" si="49"/>
        <v>1.3019288131962761</v>
      </c>
      <c r="M30" s="48">
        <f t="shared" si="49"/>
        <v>1.0332294737401631</v>
      </c>
      <c r="N30" s="48">
        <f t="shared" si="49"/>
        <v>1.0270191213068021</v>
      </c>
      <c r="O30" s="48">
        <f t="shared" si="49"/>
        <v>1.3551115272121927</v>
      </c>
      <c r="P30" s="48">
        <f t="shared" si="49"/>
        <v>1.8964231460278329</v>
      </c>
      <c r="Q30" s="48">
        <f t="shared" si="49"/>
        <v>1.7181662361211798</v>
      </c>
      <c r="R30" s="48">
        <f t="shared" si="49"/>
        <v>1.3888388695912093</v>
      </c>
      <c r="S30" s="48">
        <f t="shared" si="49"/>
        <v>1.086757602772765</v>
      </c>
      <c r="T30" s="48">
        <f t="shared" si="49"/>
        <v>1.1528749275593957</v>
      </c>
      <c r="U30" s="48">
        <f t="shared" si="49"/>
        <v>1.1139772856566654</v>
      </c>
      <c r="V30" s="48">
        <f t="shared" si="49"/>
        <v>2.1039687069359423</v>
      </c>
      <c r="W30" s="48">
        <f t="shared" si="49"/>
        <v>1.3879147659557232</v>
      </c>
      <c r="X30" s="48">
        <f t="shared" si="49"/>
        <v>1.6144815874100149</v>
      </c>
      <c r="Y30" s="48">
        <f t="shared" si="49"/>
        <v>1.1402245359234393</v>
      </c>
      <c r="Z30" s="48">
        <f t="shared" si="49"/>
        <v>1.2323134061219021</v>
      </c>
      <c r="AA30" s="48">
        <f t="shared" si="49"/>
        <v>1.9744391090379658</v>
      </c>
      <c r="AB30" s="48">
        <f t="shared" si="49"/>
        <v>1.4136718516090092</v>
      </c>
      <c r="AC30" s="48">
        <f t="shared" si="49"/>
        <v>1.1363227114837167</v>
      </c>
      <c r="AD30" s="48">
        <f t="shared" si="49"/>
        <v>1.190835064813403</v>
      </c>
      <c r="AE30" s="48">
        <f t="shared" si="49"/>
        <v>2.0999809552592197</v>
      </c>
      <c r="AF30" s="48">
        <f t="shared" si="49"/>
        <v>0.94326130436677824</v>
      </c>
      <c r="AG30" s="48">
        <f t="shared" si="49"/>
        <v>1.328259292277824</v>
      </c>
      <c r="AH30" s="48">
        <f t="shared" si="49"/>
        <v>0.97431959848369332</v>
      </c>
      <c r="AI30" s="48">
        <f t="shared" si="49"/>
        <v>1.5912463272398929</v>
      </c>
      <c r="AJ30" s="48">
        <f t="shared" ref="AJ30:AJ35" si="50">VLOOKUP(AJ53,$G$2:$H$41,2,FALSE)</f>
        <v>1.3516448107326708</v>
      </c>
      <c r="AK30" s="48">
        <f t="shared" si="49"/>
        <v>1.7278211519665669</v>
      </c>
      <c r="AL30" s="48">
        <f t="shared" si="49"/>
        <v>1.6154501801219721</v>
      </c>
      <c r="AM30" s="48">
        <f t="shared" ref="AM30:AM45" si="51">VLOOKUP(AM53,$G$2:$H$41,2,FALSE)</f>
        <v>1.5061608297045472</v>
      </c>
      <c r="AN30" s="48">
        <f t="shared" ref="AN30:AS30" si="52">VLOOKUP(AN53,$G$2:$H$41,2,FALSE)</f>
        <v>0.93291098393735938</v>
      </c>
      <c r="AO30" s="48">
        <f t="shared" si="52"/>
        <v>1.6963402695014393</v>
      </c>
      <c r="AP30" s="48">
        <f t="shared" si="52"/>
        <v>1.320939480608194</v>
      </c>
      <c r="AQ30" s="48">
        <f t="shared" si="52"/>
        <v>1.3615277935803689</v>
      </c>
      <c r="AR30" s="48">
        <f t="shared" si="52"/>
        <v>1.7214289420384981</v>
      </c>
      <c r="AS30" s="48">
        <f t="shared" si="52"/>
        <v>0.84028837197829254</v>
      </c>
      <c r="AT30" s="48">
        <f t="shared" si="45"/>
        <v>1.2628360234601994</v>
      </c>
      <c r="AU30" s="48">
        <f t="shared" si="45"/>
        <v>1.5516189376591358</v>
      </c>
      <c r="AV30" s="48">
        <f t="shared" si="49"/>
        <v>1.6562474221482355</v>
      </c>
      <c r="AW30" s="48">
        <f t="shared" ca="1" si="38"/>
        <v>1.3943030617732735</v>
      </c>
    </row>
    <row r="31" spans="1:50" x14ac:dyDescent="0.25">
      <c r="E31" s="50" t="str">
        <f>CONCATENATE("@",Schedule!A11)</f>
        <v>@LIV</v>
      </c>
      <c r="F31" s="44">
        <f t="shared" si="33"/>
        <v>2.2571101190166067</v>
      </c>
      <c r="G31" s="50" t="str">
        <f>CONCATENATE("@",Schedule!A11)</f>
        <v>@LIV</v>
      </c>
      <c r="H31" s="44">
        <f t="shared" si="34"/>
        <v>0.84028837197829254</v>
      </c>
      <c r="J31" s="41" t="str">
        <f>Schedule!A7</f>
        <v>CHE</v>
      </c>
      <c r="K31" s="48">
        <f t="shared" ref="K31:AV31" si="53">VLOOKUP(K54,$G$2:$H$41,2,FALSE)</f>
        <v>0.97431959848369332</v>
      </c>
      <c r="L31" s="48">
        <f t="shared" si="53"/>
        <v>1.328259292277824</v>
      </c>
      <c r="M31" s="48">
        <f t="shared" si="53"/>
        <v>1.5516189376591358</v>
      </c>
      <c r="N31" s="48">
        <f t="shared" si="53"/>
        <v>1.3615277935803689</v>
      </c>
      <c r="O31" s="48">
        <f t="shared" si="53"/>
        <v>1.0332294737401631</v>
      </c>
      <c r="P31" s="48">
        <f t="shared" si="53"/>
        <v>1.0270191213068021</v>
      </c>
      <c r="Q31" s="48">
        <f t="shared" si="53"/>
        <v>1.6562474221482355</v>
      </c>
      <c r="R31" s="48">
        <f t="shared" si="53"/>
        <v>1.3516448107326708</v>
      </c>
      <c r="S31" s="48">
        <f t="shared" si="53"/>
        <v>1.9744391090379658</v>
      </c>
      <c r="T31" s="48">
        <f t="shared" si="53"/>
        <v>1.248547400203815</v>
      </c>
      <c r="U31" s="48">
        <f t="shared" si="53"/>
        <v>1.3879147659557232</v>
      </c>
      <c r="V31" s="48">
        <f t="shared" si="53"/>
        <v>1.6144815874100149</v>
      </c>
      <c r="W31" s="48">
        <f t="shared" si="53"/>
        <v>0.93291098393735938</v>
      </c>
      <c r="X31" s="48">
        <f t="shared" si="53"/>
        <v>2.1039687069359423</v>
      </c>
      <c r="Y31" s="48">
        <f t="shared" si="53"/>
        <v>2.0999809552592197</v>
      </c>
      <c r="Z31" s="48">
        <f t="shared" si="53"/>
        <v>1.1363227114837167</v>
      </c>
      <c r="AA31" s="48">
        <f t="shared" si="53"/>
        <v>1.7278211519665669</v>
      </c>
      <c r="AB31" s="48">
        <f t="shared" si="53"/>
        <v>1.2323134061219021</v>
      </c>
      <c r="AC31" s="48">
        <f t="shared" si="53"/>
        <v>1.65201032422882</v>
      </c>
      <c r="AD31" s="48">
        <f t="shared" si="53"/>
        <v>1.3019288131962761</v>
      </c>
      <c r="AE31" s="48">
        <f t="shared" si="53"/>
        <v>1.3551115272121927</v>
      </c>
      <c r="AF31" s="48">
        <f t="shared" si="53"/>
        <v>1.526002378026885</v>
      </c>
      <c r="AG31" s="48">
        <f t="shared" si="53"/>
        <v>1.6154501801219721</v>
      </c>
      <c r="AH31" s="48">
        <f t="shared" si="53"/>
        <v>1.5912463272398929</v>
      </c>
      <c r="AI31" s="48">
        <f t="shared" si="53"/>
        <v>1.086757602772765</v>
      </c>
      <c r="AJ31" s="48">
        <f t="shared" si="50"/>
        <v>1.190835064813403</v>
      </c>
      <c r="AK31" s="48">
        <f t="shared" si="53"/>
        <v>1.5061608297045472</v>
      </c>
      <c r="AL31" s="48">
        <f t="shared" si="53"/>
        <v>1.4136718516090092</v>
      </c>
      <c r="AM31" s="48">
        <f t="shared" si="51"/>
        <v>1.3888388695912093</v>
      </c>
      <c r="AN31" s="48">
        <f t="shared" ref="AN31:AS31" si="54">VLOOKUP(AN54,$G$2:$H$41,2,FALSE)</f>
        <v>1.7181662361211798</v>
      </c>
      <c r="AO31" s="48">
        <f t="shared" si="54"/>
        <v>1.1402245359234393</v>
      </c>
      <c r="AP31" s="48">
        <f t="shared" si="54"/>
        <v>1.7214289420384981</v>
      </c>
      <c r="AQ31" s="48">
        <f t="shared" si="54"/>
        <v>1.6963402695014393</v>
      </c>
      <c r="AR31" s="48">
        <f t="shared" si="54"/>
        <v>1.320939480608194</v>
      </c>
      <c r="AS31" s="48">
        <f t="shared" si="54"/>
        <v>1.1139772856566654</v>
      </c>
      <c r="AT31" s="48">
        <f t="shared" si="45"/>
        <v>1.8964231460278329</v>
      </c>
      <c r="AU31" s="48">
        <f t="shared" si="45"/>
        <v>0.84028837197829254</v>
      </c>
      <c r="AV31" s="48">
        <f t="shared" si="53"/>
        <v>1.2628360234601994</v>
      </c>
      <c r="AW31" s="48">
        <f t="shared" ca="1" si="38"/>
        <v>1.434842975241597</v>
      </c>
    </row>
    <row r="32" spans="1:50" x14ac:dyDescent="0.25">
      <c r="E32" s="50" t="str">
        <f>CONCATENATE("@",Schedule!A12)</f>
        <v>@MCI</v>
      </c>
      <c r="F32" s="44">
        <f t="shared" si="33"/>
        <v>2.6789660121419128</v>
      </c>
      <c r="G32" s="50" t="str">
        <f>CONCATENATE("@",Schedule!A12)</f>
        <v>@MCI</v>
      </c>
      <c r="H32" s="44">
        <f t="shared" si="34"/>
        <v>0.93291098393735938</v>
      </c>
      <c r="J32" s="41" t="str">
        <f>Schedule!A8</f>
        <v>CRY</v>
      </c>
      <c r="K32" s="48">
        <f t="shared" ref="K32:AI32" si="55">VLOOKUP(K55,$G$2:$H$41,2,FALSE)</f>
        <v>1.3888388695912093</v>
      </c>
      <c r="L32" s="48">
        <f t="shared" si="55"/>
        <v>1.1139772856566654</v>
      </c>
      <c r="M32" s="48">
        <f t="shared" si="55"/>
        <v>0.97431959848369332</v>
      </c>
      <c r="N32" s="48">
        <f t="shared" si="55"/>
        <v>2.0999809552592197</v>
      </c>
      <c r="O32" s="48">
        <f t="shared" si="55"/>
        <v>1.2323134061219021</v>
      </c>
      <c r="P32" s="48">
        <f t="shared" si="55"/>
        <v>1.2628360234601994</v>
      </c>
      <c r="Q32" s="48">
        <f t="shared" si="55"/>
        <v>1.8964231460278329</v>
      </c>
      <c r="R32" s="48">
        <f t="shared" si="55"/>
        <v>1.7214289420384981</v>
      </c>
      <c r="S32" s="48">
        <f t="shared" si="55"/>
        <v>1.1402245359234393</v>
      </c>
      <c r="T32" s="48">
        <f t="shared" si="55"/>
        <v>1.3019288131962761</v>
      </c>
      <c r="U32" s="48">
        <f t="shared" si="55"/>
        <v>1.328259292277824</v>
      </c>
      <c r="V32" s="48">
        <f t="shared" si="55"/>
        <v>0.94326130436677824</v>
      </c>
      <c r="W32" s="48">
        <f t="shared" si="55"/>
        <v>1.0270191213068021</v>
      </c>
      <c r="X32" s="48">
        <f t="shared" si="55"/>
        <v>1.248547400203815</v>
      </c>
      <c r="Y32" s="48">
        <f t="shared" si="55"/>
        <v>1.7278211519665669</v>
      </c>
      <c r="Z32" s="48">
        <f t="shared" si="55"/>
        <v>1.3879147659557232</v>
      </c>
      <c r="AA32" s="48">
        <f t="shared" si="55"/>
        <v>1.6562474221482355</v>
      </c>
      <c r="AB32" s="48">
        <f t="shared" si="55"/>
        <v>1.6154501801219721</v>
      </c>
      <c r="AC32" s="48">
        <f t="shared" si="55"/>
        <v>2.1039687069359423</v>
      </c>
      <c r="AD32" s="48">
        <f t="shared" si="55"/>
        <v>1.3516448107326708</v>
      </c>
      <c r="AE32" s="48">
        <f t="shared" si="55"/>
        <v>1.5516189376591358</v>
      </c>
      <c r="AF32" s="48">
        <f t="shared" si="55"/>
        <v>1.5912463272398929</v>
      </c>
      <c r="AG32" s="48">
        <f t="shared" si="55"/>
        <v>0.93291098393735938</v>
      </c>
      <c r="AH32" s="48">
        <f t="shared" si="55"/>
        <v>1.65201032422882</v>
      </c>
      <c r="AI32" s="48">
        <f t="shared" si="55"/>
        <v>1.3615277935803689</v>
      </c>
      <c r="AJ32" s="48">
        <f t="shared" si="50"/>
        <v>1.1363227114837167</v>
      </c>
      <c r="AK32" s="48">
        <f t="shared" ref="AK32:AL34" si="56">VLOOKUP(AK55,$G$2:$H$41,2,FALSE)</f>
        <v>1.9744391090379658</v>
      </c>
      <c r="AL32" s="48">
        <f t="shared" si="56"/>
        <v>1.3551115272121927</v>
      </c>
      <c r="AM32" s="48">
        <f t="shared" si="51"/>
        <v>1.6963402695014393</v>
      </c>
      <c r="AN32" s="48">
        <f t="shared" ref="AN32:AS32" si="57">VLOOKUP(AN55,$G$2:$H$41,2,FALSE)</f>
        <v>1.4136718516090092</v>
      </c>
      <c r="AO32" s="48">
        <f t="shared" si="57"/>
        <v>0.84028837197829254</v>
      </c>
      <c r="AP32" s="48">
        <f t="shared" si="57"/>
        <v>1.526002378026885</v>
      </c>
      <c r="AQ32" s="48">
        <f t="shared" si="57"/>
        <v>1.086757602772765</v>
      </c>
      <c r="AR32" s="48">
        <f t="shared" si="57"/>
        <v>1.1528749275593957</v>
      </c>
      <c r="AS32" s="48">
        <f t="shared" si="57"/>
        <v>1.7181662361211798</v>
      </c>
      <c r="AT32" s="48">
        <f t="shared" si="45"/>
        <v>1.190835064813403</v>
      </c>
      <c r="AU32" s="48">
        <f t="shared" si="45"/>
        <v>1.0332294737401631</v>
      </c>
      <c r="AV32" s="48">
        <f>VLOOKUP(AV55,$G$2:$H$41,2,FALSE)</f>
        <v>1.5061608297045472</v>
      </c>
      <c r="AW32" s="48">
        <f t="shared" ca="1" si="38"/>
        <v>1.4244688039368338</v>
      </c>
    </row>
    <row r="33" spans="5:50" x14ac:dyDescent="0.25">
      <c r="E33" s="50" t="str">
        <f>CONCATENATE("@",Schedule!A13)</f>
        <v>@MUN</v>
      </c>
      <c r="F33" s="44">
        <f t="shared" si="33"/>
        <v>1.8677973885236088</v>
      </c>
      <c r="G33" s="50" t="str">
        <f>CONCATENATE("@",Schedule!A13)</f>
        <v>@MUN</v>
      </c>
      <c r="H33" s="44">
        <f t="shared" si="34"/>
        <v>0.97431959848369332</v>
      </c>
      <c r="J33" s="41" t="str">
        <f>Schedule!A9</f>
        <v>EVE</v>
      </c>
      <c r="K33" s="48">
        <f t="shared" ref="K33:AI33" si="58">VLOOKUP(K56,$G$2:$H$41,2,FALSE)</f>
        <v>1.320939480608194</v>
      </c>
      <c r="L33" s="48">
        <f t="shared" si="58"/>
        <v>1.6963402695014393</v>
      </c>
      <c r="M33" s="48">
        <f t="shared" si="58"/>
        <v>1.7181662361211798</v>
      </c>
      <c r="N33" s="48">
        <f t="shared" si="58"/>
        <v>1.2628360234601994</v>
      </c>
      <c r="O33" s="48">
        <f t="shared" si="58"/>
        <v>1.4136718516090092</v>
      </c>
      <c r="P33" s="48">
        <f t="shared" si="58"/>
        <v>1.3615277935803689</v>
      </c>
      <c r="Q33" s="48">
        <f t="shared" si="58"/>
        <v>1.1402245359234393</v>
      </c>
      <c r="R33" s="48">
        <f t="shared" si="58"/>
        <v>1.248547400203815</v>
      </c>
      <c r="S33" s="48">
        <f t="shared" si="58"/>
        <v>2.1039687069359423</v>
      </c>
      <c r="T33" s="48">
        <f t="shared" si="58"/>
        <v>1.3551115272121927</v>
      </c>
      <c r="U33" s="48">
        <f t="shared" si="58"/>
        <v>1.5061608297045472</v>
      </c>
      <c r="V33" s="48">
        <f t="shared" si="58"/>
        <v>1.3516448107326708</v>
      </c>
      <c r="W33" s="48">
        <f t="shared" si="58"/>
        <v>1.8964231460278329</v>
      </c>
      <c r="X33" s="48">
        <f t="shared" si="58"/>
        <v>1.086757602772765</v>
      </c>
      <c r="Y33" s="48">
        <f t="shared" si="58"/>
        <v>0.84028837197829254</v>
      </c>
      <c r="Z33" s="48">
        <f t="shared" si="58"/>
        <v>1.1528749275593957</v>
      </c>
      <c r="AA33" s="48">
        <f t="shared" si="58"/>
        <v>0.97431959848369332</v>
      </c>
      <c r="AB33" s="48">
        <f t="shared" si="58"/>
        <v>1.5912463272398929</v>
      </c>
      <c r="AC33" s="48">
        <f t="shared" si="58"/>
        <v>1.526002378026885</v>
      </c>
      <c r="AD33" s="48">
        <f t="shared" si="58"/>
        <v>1.6154501801219721</v>
      </c>
      <c r="AE33" s="48">
        <f t="shared" si="58"/>
        <v>0.93291098393735938</v>
      </c>
      <c r="AF33" s="48">
        <f t="shared" si="58"/>
        <v>1.6562474221482355</v>
      </c>
      <c r="AG33" s="48">
        <f t="shared" si="58"/>
        <v>1.7214289420384981</v>
      </c>
      <c r="AH33" s="48">
        <f t="shared" si="58"/>
        <v>1.9744391090379658</v>
      </c>
      <c r="AI33" s="48">
        <f t="shared" si="58"/>
        <v>1.3879147659557232</v>
      </c>
      <c r="AJ33" s="48">
        <f t="shared" si="50"/>
        <v>1.6144815874100149</v>
      </c>
      <c r="AK33" s="48">
        <f t="shared" si="56"/>
        <v>1.3019288131962761</v>
      </c>
      <c r="AL33" s="48">
        <f t="shared" si="56"/>
        <v>1.190835064813403</v>
      </c>
      <c r="AM33" s="48">
        <f t="shared" si="51"/>
        <v>0.94326130436677824</v>
      </c>
      <c r="AN33" s="48">
        <f t="shared" ref="AN33:AS33" si="59">VLOOKUP(AN56,$G$2:$H$41,2,FALSE)</f>
        <v>1.0270191213068021</v>
      </c>
      <c r="AO33" s="48">
        <f t="shared" si="59"/>
        <v>1.5516189376591358</v>
      </c>
      <c r="AP33" s="48">
        <f t="shared" si="59"/>
        <v>1.328259292277824</v>
      </c>
      <c r="AQ33" s="48">
        <f t="shared" si="59"/>
        <v>1.2323134061219021</v>
      </c>
      <c r="AR33" s="48">
        <f t="shared" si="59"/>
        <v>1.65201032422882</v>
      </c>
      <c r="AS33" s="48">
        <f t="shared" si="59"/>
        <v>1.0332294737401631</v>
      </c>
      <c r="AT33" s="48">
        <f t="shared" si="45"/>
        <v>2.0999809552592197</v>
      </c>
      <c r="AU33" s="48">
        <f t="shared" si="45"/>
        <v>1.1139772856566654</v>
      </c>
      <c r="AV33" s="48">
        <f>VLOOKUP(AV56,$G$2:$H$41,2,FALSE)</f>
        <v>1.7278211519665669</v>
      </c>
      <c r="AW33" s="48">
        <f t="shared" ca="1" si="38"/>
        <v>1.4334177288368601</v>
      </c>
    </row>
    <row r="34" spans="5:50" x14ac:dyDescent="0.25">
      <c r="E34" s="50" t="str">
        <f>CONCATENATE("@",Schedule!A14)</f>
        <v>@NEW</v>
      </c>
      <c r="F34" s="44">
        <f t="shared" si="33"/>
        <v>1.0035151112002187</v>
      </c>
      <c r="G34" s="50" t="str">
        <f>CONCATENATE("@",Schedule!A14)</f>
        <v>@NEW</v>
      </c>
      <c r="H34" s="44">
        <f t="shared" si="34"/>
        <v>1.6154501801219721</v>
      </c>
      <c r="J34" s="41" t="str">
        <f>Schedule!A10</f>
        <v>LEI</v>
      </c>
      <c r="K34" s="48">
        <f t="shared" ref="K34:AI35" si="60">VLOOKUP(K57,$G$2:$H$41,2,FALSE)</f>
        <v>1.2628360234601994</v>
      </c>
      <c r="L34" s="48">
        <f t="shared" si="60"/>
        <v>0.94326130436677824</v>
      </c>
      <c r="M34" s="48">
        <f t="shared" si="60"/>
        <v>1.1139772856566654</v>
      </c>
      <c r="N34" s="48">
        <f t="shared" si="60"/>
        <v>1.7278211519665669</v>
      </c>
      <c r="O34" s="48">
        <f t="shared" si="60"/>
        <v>0.97431959848369332</v>
      </c>
      <c r="P34" s="48">
        <f t="shared" si="60"/>
        <v>1.5061608297045472</v>
      </c>
      <c r="Q34" s="48">
        <f t="shared" si="60"/>
        <v>1.9744391090379658</v>
      </c>
      <c r="R34" s="48">
        <f t="shared" si="60"/>
        <v>0.84028837197829254</v>
      </c>
      <c r="S34" s="48">
        <f t="shared" si="60"/>
        <v>1.526002378026885</v>
      </c>
      <c r="T34" s="48">
        <f t="shared" si="60"/>
        <v>1.3516448107326708</v>
      </c>
      <c r="U34" s="48">
        <f t="shared" si="60"/>
        <v>1.320939480608194</v>
      </c>
      <c r="V34" s="48">
        <f t="shared" si="60"/>
        <v>1.5912463272398929</v>
      </c>
      <c r="W34" s="48">
        <f t="shared" si="60"/>
        <v>1.3551115272121927</v>
      </c>
      <c r="X34" s="48">
        <f t="shared" si="60"/>
        <v>1.3888388695912093</v>
      </c>
      <c r="Y34" s="48">
        <f t="shared" si="60"/>
        <v>1.6963402695014393</v>
      </c>
      <c r="Z34" s="48">
        <f t="shared" si="60"/>
        <v>1.7181662361211798</v>
      </c>
      <c r="AA34" s="48">
        <f t="shared" si="60"/>
        <v>1.8964231460278329</v>
      </c>
      <c r="AB34" s="48">
        <f t="shared" si="60"/>
        <v>0.93291098393735938</v>
      </c>
      <c r="AC34" s="48">
        <f t="shared" si="60"/>
        <v>1.0270191213068021</v>
      </c>
      <c r="AD34" s="48">
        <f t="shared" si="60"/>
        <v>1.7214289420384981</v>
      </c>
      <c r="AE34" s="48">
        <f t="shared" si="60"/>
        <v>1.6154501801219721</v>
      </c>
      <c r="AF34" s="48">
        <f t="shared" si="60"/>
        <v>1.65201032422882</v>
      </c>
      <c r="AG34" s="48">
        <f t="shared" si="60"/>
        <v>1.248547400203815</v>
      </c>
      <c r="AH34" s="48">
        <f t="shared" si="60"/>
        <v>2.1039687069359423</v>
      </c>
      <c r="AI34" s="48">
        <f t="shared" si="60"/>
        <v>1.1528749275593957</v>
      </c>
      <c r="AJ34" s="48">
        <f t="shared" si="50"/>
        <v>1.0332294737401631</v>
      </c>
      <c r="AK34" s="48">
        <f t="shared" si="56"/>
        <v>1.1402245359234393</v>
      </c>
      <c r="AL34" s="48">
        <f t="shared" si="56"/>
        <v>1.5516189376591358</v>
      </c>
      <c r="AM34" s="48">
        <f t="shared" si="51"/>
        <v>2.0999809552592197</v>
      </c>
      <c r="AN34" s="48">
        <f t="shared" ref="AN34:AS34" si="61">VLOOKUP(AN57,$G$2:$H$41,2,FALSE)</f>
        <v>1.3879147659557232</v>
      </c>
      <c r="AO34" s="48">
        <f t="shared" si="61"/>
        <v>1.6562474221482355</v>
      </c>
      <c r="AP34" s="48">
        <f t="shared" si="61"/>
        <v>1.1363227114837167</v>
      </c>
      <c r="AQ34" s="48">
        <f t="shared" si="61"/>
        <v>1.6144815874100149</v>
      </c>
      <c r="AR34" s="48">
        <f t="shared" si="61"/>
        <v>1.3019288131962761</v>
      </c>
      <c r="AS34" s="48">
        <f t="shared" si="61"/>
        <v>1.4136718516090092</v>
      </c>
      <c r="AT34" s="48">
        <f t="shared" si="45"/>
        <v>1.3615277935803689</v>
      </c>
      <c r="AU34" s="48">
        <f t="shared" si="45"/>
        <v>1.2323134061219021</v>
      </c>
      <c r="AV34" s="48">
        <f>VLOOKUP(AV57,$G$2:$H$41,2,FALSE)</f>
        <v>1.190835064813403</v>
      </c>
      <c r="AW34" s="48">
        <f t="shared" ca="1" si="38"/>
        <v>1.4256810922419521</v>
      </c>
      <c r="AX34" s="49"/>
    </row>
    <row r="35" spans="5:50" x14ac:dyDescent="0.25">
      <c r="E35" s="50" t="str">
        <f>CONCATENATE("@",Schedule!A15)</f>
        <v>@NOR</v>
      </c>
      <c r="F35" s="44">
        <f t="shared" si="33"/>
        <v>1.2580794876497476</v>
      </c>
      <c r="G35" s="50" t="str">
        <f>CONCATENATE("@",Schedule!A15)</f>
        <v>@NOR</v>
      </c>
      <c r="H35" s="44">
        <f t="shared" si="34"/>
        <v>1.5516189376591358</v>
      </c>
      <c r="J35" s="41" t="str">
        <f>Schedule!A11</f>
        <v>LIV</v>
      </c>
      <c r="K35" s="48">
        <f t="shared" ref="K35:AV35" si="62">VLOOKUP(K58,$G$2:$H$41,2,FALSE)</f>
        <v>1.8964231460278329</v>
      </c>
      <c r="L35" s="48">
        <f t="shared" si="62"/>
        <v>1.3516448107326708</v>
      </c>
      <c r="M35" s="48">
        <f t="shared" si="62"/>
        <v>1.5912463272398929</v>
      </c>
      <c r="N35" s="48">
        <f t="shared" si="62"/>
        <v>1.248547400203815</v>
      </c>
      <c r="O35" s="48">
        <f t="shared" si="62"/>
        <v>1.9744391090379658</v>
      </c>
      <c r="P35" s="48">
        <f t="shared" si="62"/>
        <v>0.94326130436677824</v>
      </c>
      <c r="Q35" s="48">
        <f t="shared" si="62"/>
        <v>1.1139772856566654</v>
      </c>
      <c r="R35" s="48">
        <f t="shared" si="62"/>
        <v>1.328259292277824</v>
      </c>
      <c r="S35" s="48">
        <f t="shared" si="62"/>
        <v>0.97431959848369332</v>
      </c>
      <c r="T35" s="48">
        <f t="shared" si="62"/>
        <v>1.5061608297045472</v>
      </c>
      <c r="U35" s="48">
        <f t="shared" si="62"/>
        <v>1.7181662361211798</v>
      </c>
      <c r="V35" s="48">
        <f t="shared" si="62"/>
        <v>1.1402245359234393</v>
      </c>
      <c r="W35" s="48">
        <f t="shared" si="62"/>
        <v>1.320939480608194</v>
      </c>
      <c r="X35" s="48">
        <f t="shared" si="62"/>
        <v>1.6562474221482355</v>
      </c>
      <c r="Y35" s="48">
        <f t="shared" si="62"/>
        <v>1.3888388695912093</v>
      </c>
      <c r="Z35" s="48">
        <f t="shared" si="62"/>
        <v>1.4136718516090092</v>
      </c>
      <c r="AA35" s="48">
        <f t="shared" si="62"/>
        <v>1.6963402695014393</v>
      </c>
      <c r="AB35" s="48">
        <f t="shared" si="60"/>
        <v>1.7214289420384981</v>
      </c>
      <c r="AC35" s="48">
        <f t="shared" si="62"/>
        <v>1.086757602772765</v>
      </c>
      <c r="AD35" s="48">
        <f t="shared" si="62"/>
        <v>1.2628360234601994</v>
      </c>
      <c r="AE35" s="48">
        <f t="shared" si="62"/>
        <v>1.3615277935803689</v>
      </c>
      <c r="AF35" s="48">
        <f t="shared" si="62"/>
        <v>1.2323134061219021</v>
      </c>
      <c r="AG35" s="48">
        <f t="shared" si="62"/>
        <v>1.190835064813403</v>
      </c>
      <c r="AH35" s="48">
        <f t="shared" si="62"/>
        <v>1.0332294737401631</v>
      </c>
      <c r="AI35" s="48">
        <f t="shared" si="62"/>
        <v>1.65201032422882</v>
      </c>
      <c r="AJ35" s="48">
        <f t="shared" si="50"/>
        <v>1.5516189376591358</v>
      </c>
      <c r="AK35" s="48">
        <f t="shared" si="62"/>
        <v>2.1039687069359423</v>
      </c>
      <c r="AL35" s="48">
        <f>VLOOKUP(AL58,$G$2:$H$41,2,FALSE)</f>
        <v>1.3879147659557232</v>
      </c>
      <c r="AM35" s="48">
        <f t="shared" si="51"/>
        <v>1.7278211519665669</v>
      </c>
      <c r="AN35" s="48">
        <f t="shared" ref="AN35:AS35" si="63">VLOOKUP(AN58,$G$2:$H$41,2,FALSE)</f>
        <v>1.1363227114837167</v>
      </c>
      <c r="AO35" s="48">
        <f t="shared" si="63"/>
        <v>1.6144815874100149</v>
      </c>
      <c r="AP35" s="48">
        <f t="shared" si="63"/>
        <v>0.93291098393735938</v>
      </c>
      <c r="AQ35" s="48">
        <f t="shared" si="63"/>
        <v>2.0999809552592197</v>
      </c>
      <c r="AR35" s="48">
        <f t="shared" si="63"/>
        <v>1.3551115272121927</v>
      </c>
      <c r="AS35" s="48">
        <f t="shared" si="63"/>
        <v>1.526002378026885</v>
      </c>
      <c r="AT35" s="48">
        <f t="shared" si="45"/>
        <v>1.3019288131962761</v>
      </c>
      <c r="AU35" s="48">
        <f t="shared" si="45"/>
        <v>1.1528749275593957</v>
      </c>
      <c r="AV35" s="48">
        <f t="shared" si="62"/>
        <v>1.6154501801219721</v>
      </c>
      <c r="AW35" s="48">
        <f t="shared" ca="1" si="38"/>
        <v>1.3921458559996205</v>
      </c>
    </row>
    <row r="36" spans="5:50" x14ac:dyDescent="0.25">
      <c r="E36" s="50" t="str">
        <f>CONCATENATE("@",Schedule!A16)</f>
        <v>@SHU</v>
      </c>
      <c r="F36" s="44">
        <f t="shared" si="33"/>
        <v>1.2824264313871103</v>
      </c>
      <c r="G36" s="50" t="str">
        <f>CONCATENATE("@",Schedule!A16)</f>
        <v>@SHU</v>
      </c>
      <c r="H36" s="44">
        <f t="shared" si="34"/>
        <v>1.1139772856566654</v>
      </c>
      <c r="J36" s="41" t="str">
        <f>Schedule!A12</f>
        <v>MCI</v>
      </c>
      <c r="K36" s="48">
        <f t="shared" ref="K36:AV36" si="64">VLOOKUP(K59,$G$2:$H$41,2,FALSE)</f>
        <v>1.7214289420384981</v>
      </c>
      <c r="L36" s="48">
        <f t="shared" si="64"/>
        <v>1.5061608297045472</v>
      </c>
      <c r="M36" s="48">
        <f t="shared" si="64"/>
        <v>1.4136718516090092</v>
      </c>
      <c r="N36" s="48">
        <f t="shared" si="64"/>
        <v>1.6562474221482355</v>
      </c>
      <c r="O36" s="48">
        <f t="shared" si="64"/>
        <v>1.5516189376591358</v>
      </c>
      <c r="P36" s="48">
        <f t="shared" si="64"/>
        <v>1.6963402695014393</v>
      </c>
      <c r="Q36" s="48">
        <f t="shared" si="64"/>
        <v>1.1363227114837167</v>
      </c>
      <c r="R36" s="48">
        <f t="shared" si="64"/>
        <v>1.2628360234601994</v>
      </c>
      <c r="S36" s="48">
        <f t="shared" si="64"/>
        <v>1.320939480608194</v>
      </c>
      <c r="T36" s="48">
        <f t="shared" si="64"/>
        <v>2.0999809552592197</v>
      </c>
      <c r="U36" s="48">
        <f t="shared" si="64"/>
        <v>1.65201032422882</v>
      </c>
      <c r="V36" s="48">
        <f t="shared" si="64"/>
        <v>0.84028837197829254</v>
      </c>
      <c r="W36" s="48">
        <f t="shared" si="64"/>
        <v>1.1528749275593957</v>
      </c>
      <c r="X36" s="48">
        <f t="shared" si="64"/>
        <v>1.6154501801219721</v>
      </c>
      <c r="Y36" s="48">
        <f t="shared" si="64"/>
        <v>1.248547400203815</v>
      </c>
      <c r="Z36" s="48">
        <f t="shared" si="64"/>
        <v>1.190835064813403</v>
      </c>
      <c r="AA36" s="48">
        <f t="shared" si="64"/>
        <v>1.3019288131962761</v>
      </c>
      <c r="AB36" s="48">
        <f t="shared" si="64"/>
        <v>1.328259292277824</v>
      </c>
      <c r="AC36" s="48">
        <f t="shared" si="64"/>
        <v>1.0332294737401631</v>
      </c>
      <c r="AD36" s="48">
        <f t="shared" si="64"/>
        <v>1.3615277935803689</v>
      </c>
      <c r="AE36" s="48">
        <f t="shared" si="64"/>
        <v>1.3888388695912093</v>
      </c>
      <c r="AF36" s="48">
        <f t="shared" si="64"/>
        <v>1.7181662361211798</v>
      </c>
      <c r="AG36" s="48">
        <f t="shared" si="64"/>
        <v>1.6144815874100149</v>
      </c>
      <c r="AH36" s="48">
        <f t="shared" si="64"/>
        <v>1.1139772856566654</v>
      </c>
      <c r="AI36" s="48">
        <f t="shared" si="64"/>
        <v>1.2323134061219021</v>
      </c>
      <c r="AJ36" s="48">
        <f t="shared" si="64"/>
        <v>2.1039687069359423</v>
      </c>
      <c r="AK36" s="48">
        <f t="shared" si="64"/>
        <v>1.086757602772765</v>
      </c>
      <c r="AL36" s="48">
        <f>VLOOKUP(AL59,$G$2:$H$41,2,FALSE)</f>
        <v>1.5912463272398929</v>
      </c>
      <c r="AM36" s="48">
        <f t="shared" si="51"/>
        <v>0.97431959848369332</v>
      </c>
      <c r="AN36" s="48">
        <f t="shared" ref="AN36:AS36" si="65">VLOOKUP(AN59,$G$2:$H$41,2,FALSE)</f>
        <v>1.526002378026885</v>
      </c>
      <c r="AO36" s="48">
        <f t="shared" si="65"/>
        <v>0.94326130436677824</v>
      </c>
      <c r="AP36" s="48">
        <f t="shared" si="65"/>
        <v>1.0270191213068021</v>
      </c>
      <c r="AQ36" s="48">
        <f t="shared" si="65"/>
        <v>1.3516448107326708</v>
      </c>
      <c r="AR36" s="48">
        <f t="shared" si="65"/>
        <v>1.9744391090379658</v>
      </c>
      <c r="AS36" s="48">
        <f t="shared" si="65"/>
        <v>1.3551115272121927</v>
      </c>
      <c r="AT36" s="48">
        <f t="shared" si="45"/>
        <v>1.7278211519665669</v>
      </c>
      <c r="AU36" s="48">
        <f t="shared" si="45"/>
        <v>1.3879147659557232</v>
      </c>
      <c r="AV36" s="48">
        <f t="shared" si="64"/>
        <v>1.8964231460278329</v>
      </c>
      <c r="AW36" s="48">
        <f t="shared" ca="1" si="38"/>
        <v>1.4063310580029398</v>
      </c>
    </row>
    <row r="37" spans="5:50" x14ac:dyDescent="0.25">
      <c r="E37" s="50" t="str">
        <f>CONCATENATE("@",Schedule!A17)</f>
        <v>@SOU</v>
      </c>
      <c r="F37" s="44">
        <f t="shared" si="33"/>
        <v>1.5673803498578791</v>
      </c>
      <c r="G37" s="50" t="str">
        <f>CONCATENATE("@",Schedule!A17)</f>
        <v>@SOU</v>
      </c>
      <c r="H37" s="44">
        <f t="shared" si="34"/>
        <v>1.3516448107326708</v>
      </c>
      <c r="J37" s="41" t="str">
        <f>Schedule!A13</f>
        <v>MUN</v>
      </c>
      <c r="K37" s="48">
        <f t="shared" ref="K37:N45" si="66">VLOOKUP(K60,$G$2:$H$41,2,FALSE)</f>
        <v>1.1528749275593957</v>
      </c>
      <c r="L37" s="48">
        <f t="shared" si="66"/>
        <v>1.0332294737401631</v>
      </c>
      <c r="M37" s="48">
        <f t="shared" si="66"/>
        <v>1.6144815874100149</v>
      </c>
      <c r="N37" s="48">
        <f t="shared" si="66"/>
        <v>1.3516448107326708</v>
      </c>
      <c r="O37" s="48">
        <f t="shared" ref="O37:AK37" si="67">VLOOKUP(O60,$G$2:$H$41,2,FALSE)</f>
        <v>1.328259292277824</v>
      </c>
      <c r="P37" s="48">
        <f t="shared" si="67"/>
        <v>1.7214289420384981</v>
      </c>
      <c r="Q37" s="48">
        <f t="shared" si="67"/>
        <v>1.5912463272398929</v>
      </c>
      <c r="R37" s="48">
        <f t="shared" si="67"/>
        <v>1.6154501801219721</v>
      </c>
      <c r="S37" s="48">
        <f t="shared" si="67"/>
        <v>1.0270191213068021</v>
      </c>
      <c r="T37" s="48">
        <f t="shared" si="67"/>
        <v>1.5516189376591358</v>
      </c>
      <c r="U37" s="48">
        <f t="shared" si="67"/>
        <v>1.4136718516090092</v>
      </c>
      <c r="V37" s="48">
        <f t="shared" si="67"/>
        <v>1.6562474221482355</v>
      </c>
      <c r="W37" s="48">
        <f t="shared" si="67"/>
        <v>1.1139772856566654</v>
      </c>
      <c r="X37" s="48">
        <f t="shared" si="67"/>
        <v>2.0999809552592197</v>
      </c>
      <c r="Y37" s="48">
        <f t="shared" si="67"/>
        <v>1.5061608297045472</v>
      </c>
      <c r="Z37" s="48">
        <f t="shared" si="67"/>
        <v>0.93291098393735938</v>
      </c>
      <c r="AA37" s="48">
        <f t="shared" si="67"/>
        <v>1.3888388695912093</v>
      </c>
      <c r="AB37" s="48">
        <f t="shared" si="67"/>
        <v>1.3879147659557232</v>
      </c>
      <c r="AC37" s="48">
        <f t="shared" si="67"/>
        <v>1.9744391090379658</v>
      </c>
      <c r="AD37" s="48">
        <f t="shared" si="67"/>
        <v>1.248547400203815</v>
      </c>
      <c r="AE37" s="48">
        <f t="shared" si="67"/>
        <v>1.3019288131962761</v>
      </c>
      <c r="AF37" s="48">
        <f t="shared" si="67"/>
        <v>1.8964231460278329</v>
      </c>
      <c r="AG37" s="48">
        <f t="shared" si="67"/>
        <v>0.84028837197829254</v>
      </c>
      <c r="AH37" s="48">
        <f t="shared" si="67"/>
        <v>1.526002378026885</v>
      </c>
      <c r="AI37" s="48">
        <f t="shared" si="67"/>
        <v>1.2628360234601994</v>
      </c>
      <c r="AJ37" s="48">
        <f t="shared" si="67"/>
        <v>0.94326130436677824</v>
      </c>
      <c r="AK37" s="48">
        <f t="shared" si="67"/>
        <v>1.6963402695014393</v>
      </c>
      <c r="AL37" s="48">
        <f>VLOOKUP(AL60,$G$2:$H$41,2,FALSE)</f>
        <v>1.1363227114837167</v>
      </c>
      <c r="AM37" s="48">
        <f t="shared" si="51"/>
        <v>1.1402245359234393</v>
      </c>
      <c r="AN37" s="48">
        <f t="shared" ref="AN37:AS37" si="68">VLOOKUP(AN60,$G$2:$H$41,2,FALSE)</f>
        <v>1.2323134061219021</v>
      </c>
      <c r="AO37" s="48">
        <f t="shared" si="68"/>
        <v>1.3615277935803689</v>
      </c>
      <c r="AP37" s="48">
        <f t="shared" si="68"/>
        <v>1.3551115272121927</v>
      </c>
      <c r="AQ37" s="48">
        <f t="shared" si="68"/>
        <v>1.7278211519665669</v>
      </c>
      <c r="AR37" s="48">
        <f t="shared" si="68"/>
        <v>1.7181662361211798</v>
      </c>
      <c r="AS37" s="48">
        <f t="shared" si="68"/>
        <v>1.65201032422882</v>
      </c>
      <c r="AT37" s="48">
        <f t="shared" si="45"/>
        <v>1.320939480608194</v>
      </c>
      <c r="AU37" s="48">
        <f t="shared" si="45"/>
        <v>2.1039687069359423</v>
      </c>
      <c r="AV37" s="48">
        <f>VLOOKUP(AV60,$G$2:$H$41,2,FALSE)</f>
        <v>1.086757602772765</v>
      </c>
      <c r="AW37" s="48">
        <f t="shared" ca="1" si="38"/>
        <v>1.4214968722351844</v>
      </c>
    </row>
    <row r="38" spans="5:50" x14ac:dyDescent="0.25">
      <c r="E38" s="50" t="str">
        <f>CONCATENATE("@",Schedule!A18)</f>
        <v>@TOT</v>
      </c>
      <c r="F38" s="44">
        <f t="shared" si="33"/>
        <v>1.4506141975275653</v>
      </c>
      <c r="G38" s="50" t="str">
        <f>CONCATENATE("@",Schedule!A18)</f>
        <v>@TOT</v>
      </c>
      <c r="H38" s="44">
        <f t="shared" si="34"/>
        <v>1.2323134061219021</v>
      </c>
      <c r="J38" s="41" t="str">
        <f>Schedule!A14</f>
        <v>NEW</v>
      </c>
      <c r="K38" s="48">
        <f t="shared" si="66"/>
        <v>1.5912463272398929</v>
      </c>
      <c r="L38" s="48">
        <f t="shared" si="66"/>
        <v>1.5516189376591358</v>
      </c>
      <c r="M38" s="48">
        <f t="shared" si="66"/>
        <v>1.2323134061219021</v>
      </c>
      <c r="N38" s="48">
        <f>VLOOKUP(N61,$G$2:$H$41,2,FALSE)</f>
        <v>1.6963402695014393</v>
      </c>
      <c r="O38" s="48">
        <f t="shared" ref="O38:AV38" si="69">VLOOKUP(O61,$G$2:$H$41,2,FALSE)</f>
        <v>0.84028837197829254</v>
      </c>
      <c r="P38" s="48">
        <f t="shared" si="69"/>
        <v>1.6562474221482355</v>
      </c>
      <c r="Q38" s="48">
        <f t="shared" si="69"/>
        <v>1.086757602772765</v>
      </c>
      <c r="R38" s="48">
        <f t="shared" si="69"/>
        <v>1.190835064813403</v>
      </c>
      <c r="S38" s="48">
        <f t="shared" si="69"/>
        <v>0.94326130436677824</v>
      </c>
      <c r="T38" s="48">
        <f t="shared" si="69"/>
        <v>1.2628360234601994</v>
      </c>
      <c r="U38" s="48">
        <f t="shared" si="69"/>
        <v>1.7214289420384981</v>
      </c>
      <c r="V38" s="48">
        <f t="shared" si="69"/>
        <v>1.7278211519665669</v>
      </c>
      <c r="W38" s="48">
        <f t="shared" si="69"/>
        <v>1.7181662361211798</v>
      </c>
      <c r="X38" s="48">
        <f t="shared" si="69"/>
        <v>1.1402245359234393</v>
      </c>
      <c r="Y38" s="48">
        <f t="shared" si="69"/>
        <v>1.1139772856566654</v>
      </c>
      <c r="Z38" s="48">
        <f t="shared" si="69"/>
        <v>1.65201032422882</v>
      </c>
      <c r="AA38" s="48">
        <f>VLOOKUP(AA61,$G$2:$H$41,2,FALSE)</f>
        <v>1.248547400203815</v>
      </c>
      <c r="AB38" s="48">
        <f t="shared" si="69"/>
        <v>1.6144815874100149</v>
      </c>
      <c r="AC38" s="48">
        <f t="shared" si="69"/>
        <v>0.97431959848369332</v>
      </c>
      <c r="AD38" s="48">
        <f t="shared" si="69"/>
        <v>1.3888388695912093</v>
      </c>
      <c r="AE38" s="48">
        <f t="shared" si="69"/>
        <v>1.328259292277824</v>
      </c>
      <c r="AF38" s="48">
        <f t="shared" si="69"/>
        <v>1.0332294737401631</v>
      </c>
      <c r="AG38" s="48">
        <f t="shared" si="69"/>
        <v>1.1528749275593957</v>
      </c>
      <c r="AH38" s="48">
        <f t="shared" si="69"/>
        <v>1.1363227114837167</v>
      </c>
      <c r="AI38" s="48">
        <f t="shared" si="69"/>
        <v>1.8964231460278329</v>
      </c>
      <c r="AJ38" s="48">
        <f t="shared" si="69"/>
        <v>1.3019288131962761</v>
      </c>
      <c r="AK38" s="48">
        <f t="shared" si="69"/>
        <v>1.320939480608194</v>
      </c>
      <c r="AL38" s="48">
        <f>VLOOKUP(AL61,$G$2:$H$41,2,FALSE)</f>
        <v>1.526002378026885</v>
      </c>
      <c r="AM38" s="48">
        <f t="shared" si="51"/>
        <v>1.3516448107326708</v>
      </c>
      <c r="AN38" s="48">
        <f t="shared" ref="AN38:AS38" si="70">VLOOKUP(AN61,$G$2:$H$41,2,FALSE)</f>
        <v>1.3615277935803689</v>
      </c>
      <c r="AO38" s="48">
        <f t="shared" si="70"/>
        <v>2.0999809552592197</v>
      </c>
      <c r="AP38" s="48">
        <f t="shared" si="70"/>
        <v>1.4136718516090092</v>
      </c>
      <c r="AQ38" s="48">
        <f t="shared" si="70"/>
        <v>2.1039687069359423</v>
      </c>
      <c r="AR38" s="48">
        <f t="shared" si="70"/>
        <v>0.93291098393735938</v>
      </c>
      <c r="AS38" s="48">
        <f t="shared" si="70"/>
        <v>1.3879147659557232</v>
      </c>
      <c r="AT38" s="48">
        <f t="shared" si="45"/>
        <v>1.5061608297045472</v>
      </c>
      <c r="AU38" s="48">
        <f t="shared" si="45"/>
        <v>1.3551115272121927</v>
      </c>
      <c r="AV38" s="48">
        <f t="shared" si="69"/>
        <v>1.0270191213068021</v>
      </c>
      <c r="AW38" s="48">
        <f t="shared" ca="1" si="38"/>
        <v>1.3559468085109954</v>
      </c>
    </row>
    <row r="39" spans="5:50" x14ac:dyDescent="0.25">
      <c r="E39" s="50" t="str">
        <f>CONCATENATE("@",Schedule!A19)</f>
        <v>@WAT</v>
      </c>
      <c r="F39" s="44">
        <f t="shared" si="33"/>
        <v>1.316520342161851</v>
      </c>
      <c r="G39" s="50" t="str">
        <f>CONCATENATE("@",Schedule!A19)</f>
        <v>@WAT</v>
      </c>
      <c r="H39" s="44">
        <f t="shared" si="34"/>
        <v>1.3879147659557232</v>
      </c>
      <c r="J39" s="41" t="str">
        <f>Schedule!A15</f>
        <v>NOR</v>
      </c>
      <c r="K39" s="48">
        <f t="shared" si="66"/>
        <v>0.84028837197829254</v>
      </c>
      <c r="L39" s="48">
        <f t="shared" si="66"/>
        <v>1.9744391090379658</v>
      </c>
      <c r="M39" s="48">
        <f t="shared" si="66"/>
        <v>1.1528749275593957</v>
      </c>
      <c r="N39" s="48">
        <f>VLOOKUP(N62,$G$2:$H$41,2,FALSE)</f>
        <v>1.7214289420384981</v>
      </c>
      <c r="O39" s="48">
        <f t="shared" ref="O39:Z39" si="71">VLOOKUP(O62,$G$2:$H$41,2,FALSE)</f>
        <v>1.1402245359234393</v>
      </c>
      <c r="P39" s="48">
        <f t="shared" si="71"/>
        <v>1.248547400203815</v>
      </c>
      <c r="Q39" s="48">
        <f t="shared" si="71"/>
        <v>1.320939480608194</v>
      </c>
      <c r="R39" s="48">
        <f t="shared" si="71"/>
        <v>2.0999809552592197</v>
      </c>
      <c r="S39" s="48">
        <f t="shared" si="71"/>
        <v>1.4136718516090092</v>
      </c>
      <c r="T39" s="48">
        <f t="shared" si="71"/>
        <v>1.190835064813403</v>
      </c>
      <c r="U39" s="48">
        <f t="shared" si="71"/>
        <v>1.3551115272121927</v>
      </c>
      <c r="V39" s="48">
        <f t="shared" si="71"/>
        <v>1.6963402695014393</v>
      </c>
      <c r="W39" s="48">
        <f t="shared" si="71"/>
        <v>1.1363227114837167</v>
      </c>
      <c r="X39" s="48">
        <f t="shared" si="71"/>
        <v>1.5912463272398929</v>
      </c>
      <c r="Y39" s="48">
        <f t="shared" si="71"/>
        <v>1.3516448107326708</v>
      </c>
      <c r="Z39" s="48">
        <f t="shared" si="71"/>
        <v>1.3615277935803689</v>
      </c>
      <c r="AA39" s="48">
        <f>VLOOKUP(AA62,$G$2:$H$41,2,FALSE)</f>
        <v>1.086757602772765</v>
      </c>
      <c r="AB39" s="48">
        <f t="shared" ref="AB39:AL40" si="72">VLOOKUP(AB62,$G$2:$H$41,2,FALSE)</f>
        <v>1.2628360234601994</v>
      </c>
      <c r="AC39" s="48">
        <f t="shared" si="72"/>
        <v>1.7181662361211798</v>
      </c>
      <c r="AD39" s="48">
        <f t="shared" si="72"/>
        <v>1.5061608297045472</v>
      </c>
      <c r="AE39" s="48">
        <f t="shared" si="72"/>
        <v>1.6144815874100149</v>
      </c>
      <c r="AF39" s="48">
        <f t="shared" si="72"/>
        <v>0.97431959848369332</v>
      </c>
      <c r="AG39" s="48">
        <f t="shared" si="72"/>
        <v>1.7278211519665669</v>
      </c>
      <c r="AH39" s="48">
        <f t="shared" si="72"/>
        <v>1.2323134061219021</v>
      </c>
      <c r="AI39" s="48">
        <f t="shared" si="72"/>
        <v>1.6154501801219721</v>
      </c>
      <c r="AJ39" s="48">
        <f t="shared" si="72"/>
        <v>1.0270191213068021</v>
      </c>
      <c r="AK39" s="48">
        <f t="shared" si="72"/>
        <v>1.0332294737401631</v>
      </c>
      <c r="AL39" s="48">
        <f t="shared" si="72"/>
        <v>1.328259292277824</v>
      </c>
      <c r="AM39" s="48">
        <f t="shared" si="51"/>
        <v>1.1139772856566654</v>
      </c>
      <c r="AN39" s="48">
        <f t="shared" ref="AN39:AS39" si="73">VLOOKUP(AN62,$G$2:$H$41,2,FALSE)</f>
        <v>1.65201032422882</v>
      </c>
      <c r="AO39" s="48">
        <f t="shared" si="73"/>
        <v>1.3888388695912093</v>
      </c>
      <c r="AP39" s="48">
        <f t="shared" si="73"/>
        <v>1.3019288131962761</v>
      </c>
      <c r="AQ39" s="48">
        <f t="shared" si="73"/>
        <v>1.6562474221482355</v>
      </c>
      <c r="AR39" s="48">
        <f t="shared" si="73"/>
        <v>1.3879147659557232</v>
      </c>
      <c r="AS39" s="48">
        <f t="shared" si="73"/>
        <v>2.1039687069359423</v>
      </c>
      <c r="AT39" s="48">
        <f t="shared" si="45"/>
        <v>0.94326130436677824</v>
      </c>
      <c r="AU39" s="48">
        <f t="shared" si="45"/>
        <v>1.526002378026885</v>
      </c>
      <c r="AV39" s="48">
        <f>VLOOKUP(AV62,$G$2:$H$41,2,FALSE)</f>
        <v>0.93291098393735938</v>
      </c>
      <c r="AW39" s="48">
        <f t="shared" ca="1" si="38"/>
        <v>1.4133492277977746</v>
      </c>
    </row>
    <row r="40" spans="5:50" x14ac:dyDescent="0.25">
      <c r="E40" s="50" t="str">
        <f>CONCATENATE("@",Schedule!A20)</f>
        <v>@WHU</v>
      </c>
      <c r="F40" s="44">
        <f t="shared" si="33"/>
        <v>1.3691853983851319</v>
      </c>
      <c r="G40" s="50" t="str">
        <f>CONCATENATE("@",Schedule!A20)</f>
        <v>@WHU</v>
      </c>
      <c r="H40" s="44">
        <f t="shared" si="34"/>
        <v>1.7214289420384981</v>
      </c>
      <c r="J40" s="41" t="str">
        <f>Schedule!A16</f>
        <v>SHU</v>
      </c>
      <c r="K40" s="48">
        <f t="shared" si="66"/>
        <v>1.4136718516090092</v>
      </c>
      <c r="L40" s="48">
        <f t="shared" si="66"/>
        <v>1.6144815874100149</v>
      </c>
      <c r="M40" s="48">
        <f t="shared" si="66"/>
        <v>1.328259292277824</v>
      </c>
      <c r="N40" s="48">
        <f t="shared" si="66"/>
        <v>0.94326130436677824</v>
      </c>
      <c r="O40" s="48">
        <f t="shared" ref="O40:Z40" si="74">VLOOKUP(O63,$G$2:$H$41,2,FALSE)</f>
        <v>1.65201032422882</v>
      </c>
      <c r="P40" s="48">
        <f t="shared" si="74"/>
        <v>1.1363227114837167</v>
      </c>
      <c r="Q40" s="48">
        <f t="shared" si="74"/>
        <v>1.0270191213068021</v>
      </c>
      <c r="R40" s="48">
        <f t="shared" si="74"/>
        <v>1.3879147659557232</v>
      </c>
      <c r="S40" s="48">
        <f t="shared" si="74"/>
        <v>1.5912463272398929</v>
      </c>
      <c r="T40" s="48">
        <f t="shared" si="74"/>
        <v>1.7214289420384981</v>
      </c>
      <c r="U40" s="48">
        <f t="shared" si="74"/>
        <v>1.526002378026885</v>
      </c>
      <c r="V40" s="48">
        <f t="shared" si="74"/>
        <v>1.2323134061219021</v>
      </c>
      <c r="W40" s="48">
        <f t="shared" si="74"/>
        <v>1.190835064813403</v>
      </c>
      <c r="X40" s="48">
        <f t="shared" si="74"/>
        <v>1.0332294737401631</v>
      </c>
      <c r="Y40" s="48">
        <f t="shared" si="74"/>
        <v>1.9744391090379658</v>
      </c>
      <c r="Z40" s="48">
        <f t="shared" si="74"/>
        <v>1.5516189376591358</v>
      </c>
      <c r="AA40" s="48">
        <f>VLOOKUP(AA63,$G$2:$H$41,2,FALSE)</f>
        <v>2.0999809552592197</v>
      </c>
      <c r="AB40" s="48">
        <f t="shared" ref="AB40:AK40" si="75">VLOOKUP(AB63,$G$2:$H$41,2,FALSE)</f>
        <v>1.3551115272121927</v>
      </c>
      <c r="AC40" s="48">
        <f t="shared" si="75"/>
        <v>1.6963402695014393</v>
      </c>
      <c r="AD40" s="48">
        <f t="shared" si="75"/>
        <v>0.93291098393735938</v>
      </c>
      <c r="AE40" s="48">
        <f t="shared" si="75"/>
        <v>0.84028837197829254</v>
      </c>
      <c r="AF40" s="48">
        <f t="shared" si="75"/>
        <v>2.1039687069359423</v>
      </c>
      <c r="AG40" s="48">
        <f t="shared" si="75"/>
        <v>1.3019288131962761</v>
      </c>
      <c r="AH40" s="48">
        <f t="shared" si="75"/>
        <v>1.1402245359234393</v>
      </c>
      <c r="AI40" s="48">
        <f t="shared" si="75"/>
        <v>1.320939480608194</v>
      </c>
      <c r="AJ40" s="48">
        <f t="shared" si="75"/>
        <v>1.7278211519665669</v>
      </c>
      <c r="AK40" s="48">
        <f t="shared" si="75"/>
        <v>1.6562474221482355</v>
      </c>
      <c r="AL40" s="48">
        <f t="shared" si="72"/>
        <v>1.7181662361211798</v>
      </c>
      <c r="AM40" s="48">
        <f t="shared" si="51"/>
        <v>1.8964231460278329</v>
      </c>
      <c r="AN40" s="48">
        <f t="shared" ref="AN40:AS40" si="76">VLOOKUP(AN63,$G$2:$H$41,2,FALSE)</f>
        <v>1.6154501801219721</v>
      </c>
      <c r="AO40" s="48">
        <f t="shared" si="76"/>
        <v>0.97431959848369332</v>
      </c>
      <c r="AP40" s="48">
        <f t="shared" si="76"/>
        <v>1.5061608297045472</v>
      </c>
      <c r="AQ40" s="48">
        <f t="shared" si="76"/>
        <v>1.248547400203815</v>
      </c>
      <c r="AR40" s="48">
        <f t="shared" si="76"/>
        <v>1.2628360234601994</v>
      </c>
      <c r="AS40" s="48">
        <f t="shared" si="76"/>
        <v>1.1528749275593957</v>
      </c>
      <c r="AT40" s="48">
        <f t="shared" si="45"/>
        <v>1.086757602772765</v>
      </c>
      <c r="AU40" s="48">
        <f t="shared" si="45"/>
        <v>1.3888388695912093</v>
      </c>
      <c r="AV40" s="48">
        <f>VLOOKUP(AV63,$G$2:$H$41,2,FALSE)</f>
        <v>1.3516448107326708</v>
      </c>
      <c r="AW40" s="48">
        <f t="shared" ca="1" si="38"/>
        <v>1.4046299296747555</v>
      </c>
    </row>
    <row r="41" spans="5:50" x14ac:dyDescent="0.25">
      <c r="E41" s="50" t="str">
        <f>CONCATENATE("@",Schedule!A21)</f>
        <v>@WOL</v>
      </c>
      <c r="F41" s="44">
        <f t="shared" si="33"/>
        <v>1.5516295748881774</v>
      </c>
      <c r="G41" s="50" t="str">
        <f>CONCATENATE("@",Schedule!A21)</f>
        <v>@WOL</v>
      </c>
      <c r="H41" s="44">
        <f t="shared" si="34"/>
        <v>1.0332294737401631</v>
      </c>
      <c r="J41" s="41" t="str">
        <f>Schedule!A17</f>
        <v>SOU</v>
      </c>
      <c r="K41" s="48">
        <f t="shared" si="66"/>
        <v>1.248547400203815</v>
      </c>
      <c r="L41" s="48">
        <f t="shared" si="66"/>
        <v>1.0270191213068021</v>
      </c>
      <c r="M41" s="48">
        <f t="shared" si="66"/>
        <v>1.3551115272121927</v>
      </c>
      <c r="N41" s="48">
        <f>VLOOKUP(N64,$G$2:$H$41,2,FALSE)</f>
        <v>1.190835064813403</v>
      </c>
      <c r="O41" s="48">
        <f t="shared" ref="O41:Z41" si="77">VLOOKUP(O64,$G$2:$H$41,2,FALSE)</f>
        <v>1.1139772856566654</v>
      </c>
      <c r="P41" s="48">
        <f t="shared" si="77"/>
        <v>1.7278211519665669</v>
      </c>
      <c r="Q41" s="48">
        <f t="shared" si="77"/>
        <v>1.2323134061219021</v>
      </c>
      <c r="R41" s="48">
        <f t="shared" si="77"/>
        <v>1.1528749275593957</v>
      </c>
      <c r="S41" s="48">
        <f t="shared" si="77"/>
        <v>1.0332294737401631</v>
      </c>
      <c r="T41" s="48">
        <f t="shared" si="77"/>
        <v>1.328259292277824</v>
      </c>
      <c r="U41" s="48">
        <f t="shared" si="77"/>
        <v>0.93291098393735938</v>
      </c>
      <c r="V41" s="48">
        <f t="shared" si="77"/>
        <v>1.3888388695912093</v>
      </c>
      <c r="W41" s="48">
        <f t="shared" si="77"/>
        <v>1.3019288131962761</v>
      </c>
      <c r="X41" s="48">
        <f t="shared" si="77"/>
        <v>1.6963402695014393</v>
      </c>
      <c r="Y41" s="48">
        <f t="shared" si="77"/>
        <v>1.8964231460278329</v>
      </c>
      <c r="Z41" s="48">
        <f t="shared" si="77"/>
        <v>1.6154501801219721</v>
      </c>
      <c r="AA41" s="48">
        <f>VLOOKUP(AA64,$G$2:$H$41,2,FALSE)</f>
        <v>2.1039687069359423</v>
      </c>
      <c r="AB41" s="48">
        <f t="shared" ref="AB41:AK41" si="78">VLOOKUP(AB64,$G$2:$H$41,2,FALSE)</f>
        <v>1.7181662361211798</v>
      </c>
      <c r="AC41" s="48">
        <f t="shared" si="78"/>
        <v>0.94326130436677824</v>
      </c>
      <c r="AD41" s="48">
        <f t="shared" si="78"/>
        <v>1.6144815874100149</v>
      </c>
      <c r="AE41" s="48">
        <f t="shared" si="78"/>
        <v>1.5061608297045472</v>
      </c>
      <c r="AF41" s="48">
        <f t="shared" si="78"/>
        <v>1.086757602772765</v>
      </c>
      <c r="AG41" s="48">
        <f t="shared" si="78"/>
        <v>1.2628360234601994</v>
      </c>
      <c r="AH41" s="48">
        <f t="shared" si="78"/>
        <v>1.320939480608194</v>
      </c>
      <c r="AI41" s="48">
        <f t="shared" si="78"/>
        <v>0.84028837197829254</v>
      </c>
      <c r="AJ41" s="48">
        <f t="shared" si="78"/>
        <v>1.526002378026885</v>
      </c>
      <c r="AK41" s="48">
        <f t="shared" si="78"/>
        <v>2.0999809552592197</v>
      </c>
      <c r="AL41" s="48">
        <f>VLOOKUP(AL64,$G$2:$H$41,2,FALSE)</f>
        <v>1.7214289420384981</v>
      </c>
      <c r="AM41" s="48">
        <f t="shared" si="51"/>
        <v>1.9744391090379658</v>
      </c>
      <c r="AN41" s="48">
        <f t="shared" ref="AN41:AS41" si="79">VLOOKUP(AN64,$G$2:$H$41,2,FALSE)</f>
        <v>1.5516189376591358</v>
      </c>
      <c r="AO41" s="48">
        <f t="shared" si="79"/>
        <v>1.5912463272398929</v>
      </c>
      <c r="AP41" s="48">
        <f t="shared" si="79"/>
        <v>1.3879147659557232</v>
      </c>
      <c r="AQ41" s="48">
        <f t="shared" si="79"/>
        <v>1.1402245359234393</v>
      </c>
      <c r="AR41" s="48">
        <f t="shared" si="79"/>
        <v>1.1363227114837167</v>
      </c>
      <c r="AS41" s="48">
        <f t="shared" si="79"/>
        <v>0.97431959848369332</v>
      </c>
      <c r="AT41" s="48">
        <f t="shared" si="45"/>
        <v>1.6562474221482355</v>
      </c>
      <c r="AU41" s="48">
        <f t="shared" si="45"/>
        <v>1.4136718516090092</v>
      </c>
      <c r="AV41" s="48">
        <f>VLOOKUP(AV64,$G$2:$H$41,2,FALSE)</f>
        <v>1.3615277935803689</v>
      </c>
      <c r="AW41" s="48">
        <f t="shared" ca="1" si="38"/>
        <v>1.3455496422637092</v>
      </c>
    </row>
    <row r="42" spans="5:50" x14ac:dyDescent="0.25">
      <c r="J42" s="41" t="str">
        <f>Schedule!A18</f>
        <v>TOT</v>
      </c>
      <c r="K42" s="48">
        <f t="shared" si="66"/>
        <v>2.0999809552592197</v>
      </c>
      <c r="L42" s="48">
        <f t="shared" si="66"/>
        <v>0.93291098393735938</v>
      </c>
      <c r="M42" s="48">
        <f t="shared" si="66"/>
        <v>1.9744391090379658</v>
      </c>
      <c r="N42" s="48">
        <f>VLOOKUP(N65,$G$2:$H$41,2,FALSE)</f>
        <v>1.3019288131962761</v>
      </c>
      <c r="O42" s="48">
        <f t="shared" ref="O42:AV42" si="80">VLOOKUP(O65,$G$2:$H$41,2,FALSE)</f>
        <v>1.6144815874100149</v>
      </c>
      <c r="P42" s="48">
        <f t="shared" si="80"/>
        <v>1.086757602772765</v>
      </c>
      <c r="Q42" s="48">
        <f t="shared" si="80"/>
        <v>1.65201032422882</v>
      </c>
      <c r="R42" s="48">
        <f t="shared" si="80"/>
        <v>1.3551115272121927</v>
      </c>
      <c r="S42" s="48">
        <f t="shared" si="80"/>
        <v>1.6963402695014393</v>
      </c>
      <c r="T42" s="48">
        <f t="shared" si="80"/>
        <v>0.84028837197829254</v>
      </c>
      <c r="U42" s="48">
        <f t="shared" si="80"/>
        <v>1.1363227114837167</v>
      </c>
      <c r="V42" s="48">
        <f t="shared" si="80"/>
        <v>1.3615277935803689</v>
      </c>
      <c r="W42" s="48">
        <f t="shared" si="80"/>
        <v>1.7214289420384981</v>
      </c>
      <c r="X42" s="48">
        <f t="shared" si="80"/>
        <v>1.7278211519665669</v>
      </c>
      <c r="Y42" s="48">
        <f t="shared" si="80"/>
        <v>0.97431959848369332</v>
      </c>
      <c r="Z42" s="48">
        <f t="shared" si="80"/>
        <v>1.526002378026885</v>
      </c>
      <c r="AA42" s="48">
        <f t="shared" si="80"/>
        <v>1.0332294737401631</v>
      </c>
      <c r="AB42" s="48">
        <f t="shared" si="80"/>
        <v>1.1528749275593957</v>
      </c>
      <c r="AC42" s="48">
        <f t="shared" si="80"/>
        <v>1.6562474221482355</v>
      </c>
      <c r="AD42" s="48">
        <f t="shared" si="80"/>
        <v>1.5516189376591358</v>
      </c>
      <c r="AE42" s="48">
        <f t="shared" si="80"/>
        <v>1.3516448107326708</v>
      </c>
      <c r="AF42" s="48">
        <f t="shared" si="80"/>
        <v>1.0270191213068021</v>
      </c>
      <c r="AG42" s="48">
        <f t="shared" si="80"/>
        <v>1.3879147659557232</v>
      </c>
      <c r="AH42" s="48">
        <f t="shared" si="80"/>
        <v>1.8964231460278329</v>
      </c>
      <c r="AI42" s="48">
        <f t="shared" si="80"/>
        <v>1.1402245359234393</v>
      </c>
      <c r="AJ42" s="48">
        <f t="shared" si="80"/>
        <v>1.7181662361211798</v>
      </c>
      <c r="AK42" s="48">
        <f t="shared" si="80"/>
        <v>0.94326130436677824</v>
      </c>
      <c r="AL42" s="48">
        <f>VLOOKUP(AL65,$G$2:$H$41,2,FALSE)</f>
        <v>1.2628360234601994</v>
      </c>
      <c r="AM42" s="48">
        <f t="shared" si="51"/>
        <v>1.248547400203815</v>
      </c>
      <c r="AN42" s="48">
        <f t="shared" ref="AN42:AS42" si="81">VLOOKUP(AN65,$G$2:$H$41,2,FALSE)</f>
        <v>1.190835064813403</v>
      </c>
      <c r="AO42" s="48">
        <f t="shared" si="81"/>
        <v>2.1039687069359423</v>
      </c>
      <c r="AP42" s="48">
        <f t="shared" si="81"/>
        <v>1.1139772856566654</v>
      </c>
      <c r="AQ42" s="48">
        <f t="shared" si="81"/>
        <v>1.3888388695912093</v>
      </c>
      <c r="AR42" s="48">
        <f t="shared" si="81"/>
        <v>1.4136718516090092</v>
      </c>
      <c r="AS42" s="48">
        <f t="shared" si="81"/>
        <v>1.5912463272398929</v>
      </c>
      <c r="AT42" s="48">
        <f t="shared" si="45"/>
        <v>1.6154501801219721</v>
      </c>
      <c r="AU42" s="48">
        <f t="shared" si="45"/>
        <v>1.328259292277824</v>
      </c>
      <c r="AV42" s="48">
        <f t="shared" si="80"/>
        <v>1.320939480608194</v>
      </c>
      <c r="AW42" s="48">
        <f t="shared" ca="1" si="38"/>
        <v>1.407954770446699</v>
      </c>
    </row>
    <row r="43" spans="5:50" x14ac:dyDescent="0.25">
      <c r="J43" s="41" t="str">
        <f>Schedule!A19</f>
        <v>WAT</v>
      </c>
      <c r="K43" s="48">
        <f t="shared" si="66"/>
        <v>1.6562474221482355</v>
      </c>
      <c r="L43" s="48">
        <f t="shared" si="66"/>
        <v>1.1363227114837167</v>
      </c>
      <c r="M43" s="48">
        <f t="shared" si="66"/>
        <v>2.1039687069359423</v>
      </c>
      <c r="N43" s="48">
        <f>VLOOKUP(N66,$G$2:$H$41,2,FALSE)</f>
        <v>1.6154501801219721</v>
      </c>
      <c r="O43" s="48">
        <f t="shared" ref="O43:AK44" si="82">VLOOKUP(O66,$G$2:$H$41,2,FALSE)</f>
        <v>1.5912463272398929</v>
      </c>
      <c r="P43" s="48">
        <f t="shared" si="82"/>
        <v>0.93291098393735938</v>
      </c>
      <c r="Q43" s="48">
        <f t="shared" si="82"/>
        <v>1.0332294737401631</v>
      </c>
      <c r="R43" s="48">
        <f t="shared" si="82"/>
        <v>1.3615277935803689</v>
      </c>
      <c r="S43" s="48">
        <f t="shared" si="82"/>
        <v>1.2323134061219021</v>
      </c>
      <c r="T43" s="48">
        <f t="shared" si="82"/>
        <v>1.7278211519665669</v>
      </c>
      <c r="U43" s="48">
        <f t="shared" si="82"/>
        <v>1.1528749275593957</v>
      </c>
      <c r="V43" s="48">
        <f t="shared" si="82"/>
        <v>1.5516189376591358</v>
      </c>
      <c r="W43" s="48">
        <f t="shared" si="82"/>
        <v>1.526002378026885</v>
      </c>
      <c r="X43" s="48">
        <f t="shared" si="82"/>
        <v>1.3516448107326708</v>
      </c>
      <c r="Y43" s="48">
        <f t="shared" si="82"/>
        <v>1.086757602772765</v>
      </c>
      <c r="Z43" s="48">
        <f t="shared" si="82"/>
        <v>1.6144815874100149</v>
      </c>
      <c r="AA43" s="48">
        <f t="shared" si="82"/>
        <v>0.84028837197829254</v>
      </c>
      <c r="AB43" s="48">
        <f t="shared" si="82"/>
        <v>1.190835064813403</v>
      </c>
      <c r="AC43" s="48">
        <f t="shared" si="82"/>
        <v>1.1139772856566654</v>
      </c>
      <c r="AD43" s="48">
        <f t="shared" si="82"/>
        <v>2.0999809552592197</v>
      </c>
      <c r="AE43" s="48">
        <f t="shared" si="82"/>
        <v>1.2628360234601994</v>
      </c>
      <c r="AF43" s="48">
        <f t="shared" si="82"/>
        <v>1.4136718516090092</v>
      </c>
      <c r="AG43" s="48">
        <f t="shared" si="82"/>
        <v>1.5061608297045472</v>
      </c>
      <c r="AH43" s="48">
        <f t="shared" si="82"/>
        <v>1.7181662361211798</v>
      </c>
      <c r="AI43" s="48">
        <f t="shared" si="82"/>
        <v>1.3888388695912093</v>
      </c>
      <c r="AJ43" s="48">
        <f t="shared" si="82"/>
        <v>1.3551115272121927</v>
      </c>
      <c r="AK43" s="48">
        <f t="shared" si="82"/>
        <v>0.97431959848369332</v>
      </c>
      <c r="AL43" s="48">
        <f>VLOOKUP(AL66,$G$2:$H$41,2,FALSE)</f>
        <v>1.0270191213068021</v>
      </c>
      <c r="AM43" s="48">
        <f t="shared" si="51"/>
        <v>1.320939480608194</v>
      </c>
      <c r="AN43" s="48">
        <f t="shared" ref="AN43:AS43" si="83">VLOOKUP(AN66,$G$2:$H$41,2,FALSE)</f>
        <v>1.328259292277824</v>
      </c>
      <c r="AO43" s="48">
        <f t="shared" si="83"/>
        <v>1.248547400203815</v>
      </c>
      <c r="AP43" s="48">
        <f t="shared" si="83"/>
        <v>1.65201032422882</v>
      </c>
      <c r="AQ43" s="48">
        <f t="shared" si="83"/>
        <v>0.94326130436677824</v>
      </c>
      <c r="AR43" s="48">
        <f t="shared" si="83"/>
        <v>1.8964231460278329</v>
      </c>
      <c r="AS43" s="48">
        <f t="shared" si="83"/>
        <v>1.9744391090379658</v>
      </c>
      <c r="AT43" s="48">
        <f t="shared" si="45"/>
        <v>1.7214289420384981</v>
      </c>
      <c r="AU43" s="48">
        <f t="shared" si="45"/>
        <v>1.1402245359234393</v>
      </c>
      <c r="AV43" s="48">
        <f>VLOOKUP(AV66,$G$2:$H$41,2,FALSE)</f>
        <v>1.3019288131962761</v>
      </c>
      <c r="AW43" s="48">
        <f t="shared" ca="1" si="38"/>
        <v>1.4083669555852285</v>
      </c>
    </row>
    <row r="44" spans="5:50" x14ac:dyDescent="0.25">
      <c r="J44" s="41" t="str">
        <f>Schedule!A20</f>
        <v>WHU</v>
      </c>
      <c r="K44" s="48">
        <f t="shared" si="66"/>
        <v>1.1402245359234393</v>
      </c>
      <c r="L44" s="48">
        <f t="shared" si="66"/>
        <v>1.3551115272121927</v>
      </c>
      <c r="M44" s="48">
        <f t="shared" si="66"/>
        <v>1.3879147659557232</v>
      </c>
      <c r="N44" s="48">
        <f>VLOOKUP(N67,$G$2:$H$41,2,FALSE)</f>
        <v>1.8964231460278329</v>
      </c>
      <c r="O44" s="48">
        <f t="shared" ref="O44:AV44" si="84">VLOOKUP(O67,$G$2:$H$41,2,FALSE)</f>
        <v>1.7181662361211798</v>
      </c>
      <c r="P44" s="48">
        <f t="shared" si="84"/>
        <v>1.190835064813403</v>
      </c>
      <c r="Q44" s="48">
        <f t="shared" si="84"/>
        <v>1.4136718516090092</v>
      </c>
      <c r="R44" s="48">
        <f t="shared" si="84"/>
        <v>1.6144815874100149</v>
      </c>
      <c r="S44" s="48">
        <f t="shared" si="84"/>
        <v>1.1363227114837167</v>
      </c>
      <c r="T44" s="48">
        <f t="shared" si="84"/>
        <v>1.3615277935803689</v>
      </c>
      <c r="U44" s="48">
        <f t="shared" si="84"/>
        <v>1.9744391090379658</v>
      </c>
      <c r="V44" s="48">
        <f t="shared" si="84"/>
        <v>1.248547400203815</v>
      </c>
      <c r="W44" s="48">
        <f t="shared" si="84"/>
        <v>1.5061608297045472</v>
      </c>
      <c r="X44" s="48">
        <f t="shared" si="84"/>
        <v>0.94326130436677824</v>
      </c>
      <c r="Y44" s="48">
        <f t="shared" si="84"/>
        <v>1.0332294737401631</v>
      </c>
      <c r="Z44" s="48">
        <f t="shared" si="84"/>
        <v>1.5912463272398929</v>
      </c>
      <c r="AA44" s="48">
        <f t="shared" si="84"/>
        <v>1.3516448107326708</v>
      </c>
      <c r="AB44" s="48">
        <f t="shared" si="82"/>
        <v>1.0270191213068021</v>
      </c>
      <c r="AC44" s="48">
        <f>VLOOKUP(AC67,$G$2:$H$41,2,FALSE)</f>
        <v>1.320939480608194</v>
      </c>
      <c r="AD44" s="48">
        <f t="shared" si="84"/>
        <v>1.328259292277824</v>
      </c>
      <c r="AE44" s="48">
        <f t="shared" si="84"/>
        <v>1.7278211519665669</v>
      </c>
      <c r="AF44" s="48">
        <f t="shared" si="84"/>
        <v>1.1139772856566654</v>
      </c>
      <c r="AG44" s="48">
        <f t="shared" si="84"/>
        <v>1.3888388695912093</v>
      </c>
      <c r="AH44" s="48">
        <f t="shared" si="84"/>
        <v>1.086757602772765</v>
      </c>
      <c r="AI44" s="48">
        <f t="shared" si="84"/>
        <v>1.6562474221482355</v>
      </c>
      <c r="AJ44" s="48">
        <f t="shared" si="84"/>
        <v>0.93291098393735938</v>
      </c>
      <c r="AK44" s="48">
        <f t="shared" si="84"/>
        <v>0.84028837197829254</v>
      </c>
      <c r="AL44" s="48">
        <f>VLOOKUP(AL67,$G$2:$H$41,2,FALSE)</f>
        <v>1.65201032422882</v>
      </c>
      <c r="AM44" s="48">
        <f t="shared" si="51"/>
        <v>1.3019288131962761</v>
      </c>
      <c r="AN44" s="48">
        <f t="shared" ref="AN44:AS44" si="85">VLOOKUP(AN67,$G$2:$H$41,2,FALSE)</f>
        <v>1.2628360234601994</v>
      </c>
      <c r="AO44" s="48">
        <f t="shared" si="85"/>
        <v>1.2323134061219021</v>
      </c>
      <c r="AP44" s="48">
        <f t="shared" si="85"/>
        <v>1.1528749275593957</v>
      </c>
      <c r="AQ44" s="48">
        <f t="shared" si="85"/>
        <v>1.6154501801219721</v>
      </c>
      <c r="AR44" s="48">
        <f t="shared" si="85"/>
        <v>1.526002378026885</v>
      </c>
      <c r="AS44" s="48">
        <f t="shared" si="85"/>
        <v>1.5516189376591358</v>
      </c>
      <c r="AT44" s="48">
        <f t="shared" si="45"/>
        <v>1.6963402695014393</v>
      </c>
      <c r="AU44" s="48">
        <f t="shared" si="45"/>
        <v>0.97431959848369332</v>
      </c>
      <c r="AV44" s="48">
        <f t="shared" si="84"/>
        <v>2.0999809552592197</v>
      </c>
      <c r="AW44" s="48">
        <f t="shared" ca="1" si="38"/>
        <v>1.3805227480596391</v>
      </c>
    </row>
    <row r="45" spans="5:50" x14ac:dyDescent="0.25">
      <c r="J45" s="41" t="str">
        <f>Schedule!A21</f>
        <v>WOL</v>
      </c>
      <c r="K45" s="48">
        <f t="shared" si="66"/>
        <v>1.086757602772765</v>
      </c>
      <c r="L45" s="48">
        <f t="shared" si="66"/>
        <v>1.190835064813403</v>
      </c>
      <c r="M45" s="48">
        <f t="shared" si="66"/>
        <v>1.526002378026885</v>
      </c>
      <c r="N45" s="48">
        <f>VLOOKUP(N68,$G$2:$H$41,2,FALSE)</f>
        <v>1.1363227114837167</v>
      </c>
      <c r="O45" s="48">
        <f t="shared" ref="O45:AV45" si="86">VLOOKUP(O68,$G$2:$H$41,2,FALSE)</f>
        <v>1.1528749275593957</v>
      </c>
      <c r="P45" s="48">
        <f t="shared" si="86"/>
        <v>1.320939480608194</v>
      </c>
      <c r="Q45" s="48">
        <f t="shared" si="86"/>
        <v>1.6963402695014393</v>
      </c>
      <c r="R45" s="48">
        <f t="shared" si="86"/>
        <v>0.93291098393735938</v>
      </c>
      <c r="S45" s="48">
        <f t="shared" si="86"/>
        <v>1.65201032422882</v>
      </c>
      <c r="T45" s="48">
        <f t="shared" si="86"/>
        <v>1.6154501801219721</v>
      </c>
      <c r="U45" s="48">
        <f t="shared" si="86"/>
        <v>1.3019288131962761</v>
      </c>
      <c r="V45" s="48">
        <f t="shared" si="86"/>
        <v>2.0999809552592197</v>
      </c>
      <c r="W45" s="48">
        <f t="shared" si="86"/>
        <v>1.4136718516090092</v>
      </c>
      <c r="X45" s="48">
        <f t="shared" si="86"/>
        <v>1.3615277935803689</v>
      </c>
      <c r="Y45" s="48">
        <f t="shared" si="86"/>
        <v>2.1039687069359423</v>
      </c>
      <c r="Z45" s="48">
        <f t="shared" si="86"/>
        <v>1.3551115272121927</v>
      </c>
      <c r="AA45" s="48">
        <f t="shared" si="86"/>
        <v>1.5061608297045472</v>
      </c>
      <c r="AB45" s="48">
        <f t="shared" si="86"/>
        <v>1.5516189376591358</v>
      </c>
      <c r="AC45" s="48">
        <f t="shared" si="86"/>
        <v>1.1402245359234393</v>
      </c>
      <c r="AD45" s="48">
        <f t="shared" si="86"/>
        <v>0.84028837197829254</v>
      </c>
      <c r="AE45" s="48">
        <f t="shared" si="86"/>
        <v>1.3879147659557232</v>
      </c>
      <c r="AF45" s="48">
        <f t="shared" si="86"/>
        <v>1.9744391090379658</v>
      </c>
      <c r="AG45" s="48">
        <f t="shared" si="86"/>
        <v>1.3516448107326708</v>
      </c>
      <c r="AH45" s="48">
        <f t="shared" si="86"/>
        <v>1.0270191213068021</v>
      </c>
      <c r="AI45" s="48">
        <f t="shared" si="86"/>
        <v>0.97431959848369332</v>
      </c>
      <c r="AJ45" s="48">
        <f t="shared" si="86"/>
        <v>1.328259292277824</v>
      </c>
      <c r="AK45" s="48">
        <f t="shared" si="86"/>
        <v>1.8964231460278329</v>
      </c>
      <c r="AL45" s="48">
        <f t="shared" si="86"/>
        <v>1.2323134061219021</v>
      </c>
      <c r="AM45" s="48">
        <f t="shared" si="51"/>
        <v>1.6562474221482355</v>
      </c>
      <c r="AN45" s="48">
        <f t="shared" ref="AN45:AS45" si="87">VLOOKUP(AN68,$G$2:$H$41,2,FALSE)</f>
        <v>1.7214289420384981</v>
      </c>
      <c r="AO45" s="48">
        <f t="shared" si="87"/>
        <v>1.7278211519665669</v>
      </c>
      <c r="AP45" s="48">
        <f t="shared" si="87"/>
        <v>1.7181662361211798</v>
      </c>
      <c r="AQ45" s="48">
        <f t="shared" si="87"/>
        <v>1.5912463272398929</v>
      </c>
      <c r="AR45" s="48">
        <f t="shared" si="87"/>
        <v>1.1139772856566654</v>
      </c>
      <c r="AS45" s="48">
        <f t="shared" si="87"/>
        <v>1.3888388695912093</v>
      </c>
      <c r="AT45" s="48">
        <f t="shared" si="45"/>
        <v>1.248547400203815</v>
      </c>
      <c r="AU45" s="48">
        <f t="shared" si="45"/>
        <v>1.6144815874100149</v>
      </c>
      <c r="AV45" s="48">
        <f t="shared" si="86"/>
        <v>0.94326130436677824</v>
      </c>
      <c r="AW45" s="48">
        <f t="shared" ca="1" si="38"/>
        <v>1.3880105460651695</v>
      </c>
    </row>
    <row r="48" spans="5:50" x14ac:dyDescent="0.25">
      <c r="J48" s="51" t="s">
        <v>0</v>
      </c>
      <c r="K48" s="51">
        <v>1</v>
      </c>
      <c r="L48" s="51">
        <v>2</v>
      </c>
      <c r="M48" s="51">
        <v>3</v>
      </c>
      <c r="N48" s="51">
        <v>4</v>
      </c>
      <c r="O48" s="51">
        <v>5</v>
      </c>
      <c r="P48" s="51">
        <v>6</v>
      </c>
      <c r="Q48" s="51">
        <v>7</v>
      </c>
      <c r="R48" s="51">
        <v>8</v>
      </c>
      <c r="S48" s="51">
        <v>9</v>
      </c>
      <c r="T48" s="51">
        <v>10</v>
      </c>
      <c r="U48" s="51">
        <v>11</v>
      </c>
      <c r="V48" s="51">
        <v>12</v>
      </c>
      <c r="W48" s="51">
        <v>13</v>
      </c>
      <c r="X48" s="51">
        <v>14</v>
      </c>
      <c r="Y48" s="51">
        <v>15</v>
      </c>
      <c r="Z48" s="51">
        <v>16</v>
      </c>
      <c r="AA48" s="51">
        <v>17</v>
      </c>
      <c r="AB48" s="51">
        <v>18</v>
      </c>
      <c r="AC48" s="51">
        <v>19</v>
      </c>
      <c r="AD48" s="51">
        <v>20</v>
      </c>
      <c r="AE48" s="51">
        <v>21</v>
      </c>
      <c r="AF48" s="51">
        <v>22</v>
      </c>
      <c r="AG48" s="51">
        <v>23</v>
      </c>
      <c r="AH48" s="51">
        <v>24</v>
      </c>
      <c r="AI48" s="51">
        <v>25</v>
      </c>
      <c r="AJ48" s="51">
        <v>26</v>
      </c>
      <c r="AK48" s="51">
        <v>27</v>
      </c>
      <c r="AL48" s="51">
        <v>28</v>
      </c>
      <c r="AM48" s="51">
        <v>29</v>
      </c>
      <c r="AN48" s="51">
        <v>30</v>
      </c>
      <c r="AO48" s="51">
        <v>31</v>
      </c>
      <c r="AP48" s="51">
        <v>32</v>
      </c>
      <c r="AQ48" s="51">
        <v>33</v>
      </c>
      <c r="AR48" s="51">
        <v>34</v>
      </c>
      <c r="AS48" s="51">
        <v>35</v>
      </c>
      <c r="AT48" s="51">
        <v>36</v>
      </c>
      <c r="AU48" s="51">
        <v>37</v>
      </c>
      <c r="AV48" s="51">
        <v>38</v>
      </c>
    </row>
    <row r="49" spans="10:48" x14ac:dyDescent="0.25">
      <c r="J49" s="51" t="str">
        <f>Schedule!A2</f>
        <v>ARS</v>
      </c>
      <c r="K49" s="52" t="str">
        <f>Schedule!B2</f>
        <v>@NEW</v>
      </c>
      <c r="L49" s="52" t="str">
        <f>Schedule!C2</f>
        <v>BUR</v>
      </c>
      <c r="M49" s="52" t="str">
        <f>Schedule!D2</f>
        <v>@LIV</v>
      </c>
      <c r="N49" s="52" t="str">
        <f>Schedule!E2</f>
        <v>TOT</v>
      </c>
      <c r="O49" s="52" t="str">
        <f>Schedule!F2</f>
        <v>@WAT</v>
      </c>
      <c r="P49" s="52" t="str">
        <f>Schedule!G2</f>
        <v>AVL</v>
      </c>
      <c r="Q49" s="52" t="str">
        <f>Schedule!H2</f>
        <v>@MUN</v>
      </c>
      <c r="R49" s="52" t="str">
        <f>Schedule!I2</f>
        <v>BOU</v>
      </c>
      <c r="S49" s="52" t="str">
        <f>Schedule!J2</f>
        <v>@SHU</v>
      </c>
      <c r="T49" s="52" t="str">
        <f>Schedule!K2</f>
        <v>CRY</v>
      </c>
      <c r="U49" s="52" t="str">
        <f>Schedule!L2</f>
        <v>WOL</v>
      </c>
      <c r="V49" s="52" t="str">
        <f>Schedule!M2</f>
        <v>@LEI</v>
      </c>
      <c r="W49" s="52" t="str">
        <f>Schedule!N2</f>
        <v>SOU</v>
      </c>
      <c r="X49" s="52" t="str">
        <f>Schedule!O2</f>
        <v>@NOR</v>
      </c>
      <c r="Y49" s="52" t="str">
        <f>Schedule!P2</f>
        <v>BRI</v>
      </c>
      <c r="Z49" s="52" t="str">
        <f>Schedule!Q2</f>
        <v>@WHU</v>
      </c>
      <c r="AA49" s="52" t="str">
        <f>Schedule!R2</f>
        <v>MCI</v>
      </c>
      <c r="AB49" s="52" t="str">
        <f>Schedule!S2</f>
        <v>@EVE</v>
      </c>
      <c r="AC49" s="52" t="str">
        <f>Schedule!T2</f>
        <v>@BOU</v>
      </c>
      <c r="AD49" s="52" t="str">
        <f>Schedule!U2</f>
        <v>CHE</v>
      </c>
      <c r="AE49" s="52" t="str">
        <f>Schedule!V2</f>
        <v>MUN</v>
      </c>
      <c r="AF49" s="52" t="str">
        <f>Schedule!W2</f>
        <v>@CRY</v>
      </c>
      <c r="AG49" s="52" t="str">
        <f>Schedule!X2</f>
        <v>SHU</v>
      </c>
      <c r="AH49" s="52" t="str">
        <f>Schedule!Y2</f>
        <v>@CHE</v>
      </c>
      <c r="AI49" s="52" t="str">
        <f>Schedule!Z2</f>
        <v>@BUR</v>
      </c>
      <c r="AJ49" s="52" t="str">
        <f>Schedule!AA2</f>
        <v>NEW</v>
      </c>
      <c r="AK49" s="52" t="str">
        <f>Schedule!AB2</f>
        <v>EVE</v>
      </c>
      <c r="AL49" s="52" t="str">
        <f>Schedule!AC2</f>
        <v>@MCI</v>
      </c>
      <c r="AM49" s="52" t="str">
        <f>Schedule!AD2</f>
        <v>WHU</v>
      </c>
      <c r="AN49" s="52" t="str">
        <f>Schedule!AE2</f>
        <v>@BRI</v>
      </c>
      <c r="AO49" s="52" t="str">
        <f>Schedule!AF2</f>
        <v>@SOU</v>
      </c>
      <c r="AP49" s="52" t="str">
        <f>Schedule!AG2</f>
        <v>NOR</v>
      </c>
      <c r="AQ49" s="52" t="str">
        <f>Schedule!AH2</f>
        <v>@WOL</v>
      </c>
      <c r="AR49" s="52" t="str">
        <f>Schedule!AI2</f>
        <v>LEI</v>
      </c>
      <c r="AS49" s="52" t="str">
        <f>Schedule!AJ2</f>
        <v>@TOT</v>
      </c>
      <c r="AT49" s="52" t="str">
        <f>Schedule!AK2</f>
        <v>LIV</v>
      </c>
      <c r="AU49" s="52" t="str">
        <f>Schedule!AL2</f>
        <v>@AVL</v>
      </c>
      <c r="AV49" s="52" t="str">
        <f>Schedule!AM2</f>
        <v>WAT</v>
      </c>
    </row>
    <row r="50" spans="10:48" x14ac:dyDescent="0.25">
      <c r="J50" s="51" t="str">
        <f>Schedule!A3</f>
        <v>AVL</v>
      </c>
      <c r="K50" s="52" t="str">
        <f>Schedule!B3</f>
        <v>@TOT</v>
      </c>
      <c r="L50" s="52" t="str">
        <f>Schedule!C3</f>
        <v>BOU</v>
      </c>
      <c r="M50" s="52" t="str">
        <f>Schedule!D3</f>
        <v>EVE</v>
      </c>
      <c r="N50" s="52" t="str">
        <f>Schedule!E3</f>
        <v>@CRY</v>
      </c>
      <c r="O50" s="52" t="str">
        <f>Schedule!F3</f>
        <v>WHU</v>
      </c>
      <c r="P50" s="52" t="str">
        <f>Schedule!G3</f>
        <v>@ARS</v>
      </c>
      <c r="Q50" s="52" t="str">
        <f>Schedule!H3</f>
        <v>BUR</v>
      </c>
      <c r="R50" s="52" t="str">
        <f>Schedule!I3</f>
        <v>@NOR</v>
      </c>
      <c r="S50" s="52" t="str">
        <f>Schedule!J3</f>
        <v>BRI</v>
      </c>
      <c r="T50" s="52" t="str">
        <f>Schedule!K3</f>
        <v>@MCI</v>
      </c>
      <c r="U50" s="52" t="str">
        <f>Schedule!L3</f>
        <v>LIV</v>
      </c>
      <c r="V50" s="52" t="str">
        <f>Schedule!M3</f>
        <v>@WOL</v>
      </c>
      <c r="W50" s="52" t="str">
        <f>Schedule!N3</f>
        <v>NEW</v>
      </c>
      <c r="X50" s="52" t="str">
        <f>Schedule!O3</f>
        <v>@MUN</v>
      </c>
      <c r="Y50" s="52" t="str">
        <f>Schedule!P3</f>
        <v>@CHE</v>
      </c>
      <c r="Z50" s="52" t="str">
        <f>Schedule!Q3</f>
        <v>LEI</v>
      </c>
      <c r="AA50" s="52" t="str">
        <f>Schedule!R3</f>
        <v>@SHU</v>
      </c>
      <c r="AB50" s="52" t="str">
        <f>Schedule!S3</f>
        <v>SOU</v>
      </c>
      <c r="AC50" s="52" t="str">
        <f>Schedule!T3</f>
        <v>NOR</v>
      </c>
      <c r="AD50" s="52" t="str">
        <f>Schedule!U3</f>
        <v>@WAT</v>
      </c>
      <c r="AE50" s="52" t="str">
        <f>Schedule!V3</f>
        <v>@BUR</v>
      </c>
      <c r="AF50" s="52" t="str">
        <f>Schedule!W3</f>
        <v>MCI</v>
      </c>
      <c r="AG50" s="52" t="str">
        <f>Schedule!X3</f>
        <v>@BRI</v>
      </c>
      <c r="AH50" s="52" t="str">
        <f>Schedule!Y3</f>
        <v>WAT</v>
      </c>
      <c r="AI50" s="52" t="str">
        <f>Schedule!Z3</f>
        <v>@BOU</v>
      </c>
      <c r="AJ50" s="52" t="str">
        <f>Schedule!AA3</f>
        <v>TOT</v>
      </c>
      <c r="AK50" s="52" t="str">
        <f>Schedule!AB3</f>
        <v>@SOU</v>
      </c>
      <c r="AL50" s="52" t="str">
        <f>Schedule!AC3</f>
        <v>SHU</v>
      </c>
      <c r="AM50" s="52" t="str">
        <f>Schedule!AD3</f>
        <v>@LEI</v>
      </c>
      <c r="AN50" s="52" t="str">
        <f>Schedule!AE3</f>
        <v>CHE</v>
      </c>
      <c r="AO50" s="52" t="str">
        <f>Schedule!AF3</f>
        <v>@NEW</v>
      </c>
      <c r="AP50" s="52" t="str">
        <f>Schedule!AG3</f>
        <v>WOL</v>
      </c>
      <c r="AQ50" s="52" t="str">
        <f>Schedule!AH3</f>
        <v>@LIV</v>
      </c>
      <c r="AR50" s="52" t="str">
        <f>Schedule!AI3</f>
        <v>MUN</v>
      </c>
      <c r="AS50" s="52" t="str">
        <f>Schedule!AJ3</f>
        <v>CRY</v>
      </c>
      <c r="AT50" s="52" t="str">
        <f>Schedule!AK3</f>
        <v>@EVE</v>
      </c>
      <c r="AU50" s="52" t="str">
        <f>Schedule!AL3</f>
        <v>ARS</v>
      </c>
      <c r="AV50" s="52" t="str">
        <f>Schedule!AM3</f>
        <v>@WHU</v>
      </c>
    </row>
    <row r="51" spans="10:48" x14ac:dyDescent="0.25">
      <c r="J51" s="51" t="str">
        <f>Schedule!A4</f>
        <v>BOU</v>
      </c>
      <c r="K51" s="52" t="str">
        <f>Schedule!B4</f>
        <v>SHU</v>
      </c>
      <c r="L51" s="52" t="str">
        <f>Schedule!C4</f>
        <v>@AVL</v>
      </c>
      <c r="M51" s="52" t="str">
        <f>Schedule!D4</f>
        <v>MCI</v>
      </c>
      <c r="N51" s="52" t="str">
        <f>Schedule!E4</f>
        <v>@LEI</v>
      </c>
      <c r="O51" s="52" t="str">
        <f>Schedule!F4</f>
        <v>EVE</v>
      </c>
      <c r="P51" s="52" t="str">
        <f>Schedule!G4</f>
        <v>@SOU</v>
      </c>
      <c r="Q51" s="52" t="str">
        <f>Schedule!H4</f>
        <v>WHU</v>
      </c>
      <c r="R51" s="52" t="str">
        <f>Schedule!I4</f>
        <v>@ARS</v>
      </c>
      <c r="S51" s="52" t="str">
        <f>Schedule!J4</f>
        <v>NOR</v>
      </c>
      <c r="T51" s="52" t="str">
        <f>Schedule!K4</f>
        <v>@WAT</v>
      </c>
      <c r="U51" s="52" t="str">
        <f>Schedule!L4</f>
        <v>MUN</v>
      </c>
      <c r="V51" s="52" t="str">
        <f>Schedule!M4</f>
        <v>@NEW</v>
      </c>
      <c r="W51" s="52" t="str">
        <f>Schedule!N4</f>
        <v>WOL</v>
      </c>
      <c r="X51" s="52" t="str">
        <f>Schedule!O4</f>
        <v>@TOT</v>
      </c>
      <c r="Y51" s="52" t="str">
        <f>Schedule!P4</f>
        <v>@CRY</v>
      </c>
      <c r="Z51" s="52" t="str">
        <f>Schedule!Q4</f>
        <v>LIV</v>
      </c>
      <c r="AA51" s="52" t="str">
        <f>Schedule!R4</f>
        <v>@CHE</v>
      </c>
      <c r="AB51" s="52" t="str">
        <f>Schedule!S4</f>
        <v>BUR</v>
      </c>
      <c r="AC51" s="52" t="str">
        <f>Schedule!T4</f>
        <v>ARS</v>
      </c>
      <c r="AD51" s="52" t="str">
        <f>Schedule!U4</f>
        <v>@BRI</v>
      </c>
      <c r="AE51" s="52" t="str">
        <f>Schedule!V4</f>
        <v>@WHU</v>
      </c>
      <c r="AF51" s="52" t="str">
        <f>Schedule!W4</f>
        <v>WAT</v>
      </c>
      <c r="AG51" s="52" t="str">
        <f>Schedule!X4</f>
        <v>@NOR</v>
      </c>
      <c r="AH51" s="52" t="str">
        <f>Schedule!Y4</f>
        <v>BRI</v>
      </c>
      <c r="AI51" s="52" t="str">
        <f>Schedule!Z4</f>
        <v>AVL</v>
      </c>
      <c r="AJ51" s="52" t="str">
        <f>Schedule!AA4</f>
        <v>@SHU</v>
      </c>
      <c r="AK51" s="52" t="str">
        <f>Schedule!AB4</f>
        <v>@BUR</v>
      </c>
      <c r="AL51" s="52" t="str">
        <f>Schedule!AC4</f>
        <v>CHE</v>
      </c>
      <c r="AM51" s="52" t="str">
        <f>Schedule!AD4</f>
        <v>@LIV</v>
      </c>
      <c r="AN51" s="52" t="str">
        <f>Schedule!AE4</f>
        <v>CRY</v>
      </c>
      <c r="AO51" s="52" t="str">
        <f>Schedule!AF4</f>
        <v>@WOL</v>
      </c>
      <c r="AP51" s="52" t="str">
        <f>Schedule!AG4</f>
        <v>NEW</v>
      </c>
      <c r="AQ51" s="52" t="str">
        <f>Schedule!AH4</f>
        <v>@MUN</v>
      </c>
      <c r="AR51" s="52" t="str">
        <f>Schedule!AI4</f>
        <v>TOT</v>
      </c>
      <c r="AS51" s="52" t="str">
        <f>Schedule!AJ4</f>
        <v>LEI</v>
      </c>
      <c r="AT51" s="52" t="str">
        <f>Schedule!AK4</f>
        <v>@MCI</v>
      </c>
      <c r="AU51" s="52" t="str">
        <f>Schedule!AL4</f>
        <v>SOU</v>
      </c>
      <c r="AV51" s="52" t="str">
        <f>Schedule!AM4</f>
        <v>@EVE</v>
      </c>
    </row>
    <row r="52" spans="10:48" x14ac:dyDescent="0.25">
      <c r="J52" s="51" t="str">
        <f>Schedule!A5</f>
        <v>BRI</v>
      </c>
      <c r="K52" s="52" t="str">
        <f>Schedule!B5</f>
        <v>@WAT</v>
      </c>
      <c r="L52" s="52" t="str">
        <f>Schedule!C5</f>
        <v>WHU</v>
      </c>
      <c r="M52" s="52" t="str">
        <f>Schedule!D5</f>
        <v>SOU</v>
      </c>
      <c r="N52" s="52" t="str">
        <f>Schedule!E5</f>
        <v>@MCI</v>
      </c>
      <c r="O52" s="52" t="str">
        <f>Schedule!F5</f>
        <v>BUR</v>
      </c>
      <c r="P52" s="52" t="str">
        <f>Schedule!G5</f>
        <v>@NEW</v>
      </c>
      <c r="Q52" s="52" t="str">
        <f>Schedule!H5</f>
        <v>@CHE</v>
      </c>
      <c r="R52" s="52" t="str">
        <f>Schedule!I5</f>
        <v>TOT</v>
      </c>
      <c r="S52" s="52" t="str">
        <f>Schedule!J5</f>
        <v>@AVL</v>
      </c>
      <c r="T52" s="52" t="str">
        <f>Schedule!K5</f>
        <v>EVE</v>
      </c>
      <c r="U52" s="52" t="str">
        <f>Schedule!L5</f>
        <v>NOR</v>
      </c>
      <c r="V52" s="52" t="str">
        <f>Schedule!M5</f>
        <v>@MUN</v>
      </c>
      <c r="W52" s="52" t="str">
        <f>Schedule!N5</f>
        <v>LEI</v>
      </c>
      <c r="X52" s="52" t="str">
        <f>Schedule!O5</f>
        <v>@LIV</v>
      </c>
      <c r="Y52" s="52" t="str">
        <f>Schedule!P5</f>
        <v>@ARS</v>
      </c>
      <c r="Z52" s="52" t="str">
        <f>Schedule!Q5</f>
        <v>WOL</v>
      </c>
      <c r="AA52" s="52" t="str">
        <f>Schedule!R5</f>
        <v>@CRY</v>
      </c>
      <c r="AB52" s="52" t="str">
        <f>Schedule!S5</f>
        <v>SHU</v>
      </c>
      <c r="AC52" s="52" t="str">
        <f>Schedule!T5</f>
        <v>@TOT</v>
      </c>
      <c r="AD52" s="52" t="str">
        <f>Schedule!U5</f>
        <v>BOU</v>
      </c>
      <c r="AE52" s="52" t="str">
        <f>Schedule!V5</f>
        <v>CHE</v>
      </c>
      <c r="AF52" s="52" t="str">
        <f>Schedule!W5</f>
        <v>@EVE</v>
      </c>
      <c r="AG52" s="52" t="str">
        <f>Schedule!X5</f>
        <v>AVL</v>
      </c>
      <c r="AH52" s="52" t="str">
        <f>Schedule!Y5</f>
        <v>@BOU</v>
      </c>
      <c r="AI52" s="52" t="str">
        <f>Schedule!Z5</f>
        <v>@WHU</v>
      </c>
      <c r="AJ52" s="52" t="str">
        <f>Schedule!AA5</f>
        <v>WAT</v>
      </c>
      <c r="AK52" s="52" t="str">
        <f>Schedule!AB5</f>
        <v>@SHU</v>
      </c>
      <c r="AL52" s="52" t="str">
        <f>Schedule!AC5</f>
        <v>CRY</v>
      </c>
      <c r="AM52" s="52" t="str">
        <f>Schedule!AD5</f>
        <v>@WOL</v>
      </c>
      <c r="AN52" s="52" t="str">
        <f>Schedule!AE5</f>
        <v>ARS</v>
      </c>
      <c r="AO52" s="52" t="str">
        <f>Schedule!AF5</f>
        <v>@LEI</v>
      </c>
      <c r="AP52" s="52" t="str">
        <f>Schedule!AG5</f>
        <v>MUN</v>
      </c>
      <c r="AQ52" s="52" t="str">
        <f>Schedule!AH5</f>
        <v>@NOR</v>
      </c>
      <c r="AR52" s="52" t="str">
        <f>Schedule!AI5</f>
        <v>LIV</v>
      </c>
      <c r="AS52" s="52" t="str">
        <f>Schedule!AJ5</f>
        <v>MCI</v>
      </c>
      <c r="AT52" s="52" t="str">
        <f>Schedule!AK5</f>
        <v>@SOU</v>
      </c>
      <c r="AU52" s="52" t="str">
        <f>Schedule!AL5</f>
        <v>NEW</v>
      </c>
      <c r="AV52" s="52" t="str">
        <f>Schedule!AM5</f>
        <v>@BUR</v>
      </c>
    </row>
    <row r="53" spans="10:48" x14ac:dyDescent="0.25">
      <c r="J53" s="51" t="str">
        <f>Schedule!A6</f>
        <v>BUR</v>
      </c>
      <c r="K53" s="52" t="str">
        <f>Schedule!B6</f>
        <v>SOU</v>
      </c>
      <c r="L53" s="52" t="str">
        <f>Schedule!C6</f>
        <v>@ARS</v>
      </c>
      <c r="M53" s="52" t="str">
        <f>Schedule!D6</f>
        <v>@WOL</v>
      </c>
      <c r="N53" s="52" t="str">
        <f>Schedule!E6</f>
        <v>LIV</v>
      </c>
      <c r="O53" s="52" t="str">
        <f>Schedule!F6</f>
        <v>@BRI</v>
      </c>
      <c r="P53" s="52" t="str">
        <f>Schedule!G6</f>
        <v>NOR</v>
      </c>
      <c r="Q53" s="52" t="str">
        <f>Schedule!H6</f>
        <v>@AVL</v>
      </c>
      <c r="R53" s="52" t="str">
        <f>Schedule!I6</f>
        <v>EVE</v>
      </c>
      <c r="S53" s="52" t="str">
        <f>Schedule!J6</f>
        <v>@LEI</v>
      </c>
      <c r="T53" s="52" t="str">
        <f>Schedule!K6</f>
        <v>CHE</v>
      </c>
      <c r="U53" s="52" t="str">
        <f>Schedule!L6</f>
        <v>@SHU</v>
      </c>
      <c r="V53" s="52" t="str">
        <f>Schedule!M6</f>
        <v>WHU</v>
      </c>
      <c r="W53" s="52" t="str">
        <f>Schedule!N6</f>
        <v>@WAT</v>
      </c>
      <c r="X53" s="52" t="str">
        <f>Schedule!O6</f>
        <v>CRY</v>
      </c>
      <c r="Y53" s="52" t="str">
        <f>Schedule!P6</f>
        <v>MCI</v>
      </c>
      <c r="Z53" s="52" t="str">
        <f>Schedule!Q6</f>
        <v>@TOT</v>
      </c>
      <c r="AA53" s="52" t="str">
        <f>Schedule!R6</f>
        <v>NEW</v>
      </c>
      <c r="AB53" s="52" t="str">
        <f>Schedule!S6</f>
        <v>@BOU</v>
      </c>
      <c r="AC53" s="52" t="str">
        <f>Schedule!T6</f>
        <v>@EVE</v>
      </c>
      <c r="AD53" s="52" t="str">
        <f>Schedule!U6</f>
        <v>MUN</v>
      </c>
      <c r="AE53" s="52" t="str">
        <f>Schedule!V6</f>
        <v>AVL</v>
      </c>
      <c r="AF53" s="52" t="str">
        <f>Schedule!W6</f>
        <v>@CHE</v>
      </c>
      <c r="AG53" s="52" t="str">
        <f>Schedule!X6</f>
        <v>LEI</v>
      </c>
      <c r="AH53" s="52" t="str">
        <f>Schedule!Y6</f>
        <v>@MUN</v>
      </c>
      <c r="AI53" s="52" t="str">
        <f>Schedule!Z6</f>
        <v>ARS</v>
      </c>
      <c r="AJ53" s="52" t="str">
        <f>Schedule!AA6</f>
        <v>@SOU</v>
      </c>
      <c r="AK53" s="52" t="str">
        <f>Schedule!AB6</f>
        <v>BOU</v>
      </c>
      <c r="AL53" s="52" t="str">
        <f>Schedule!AC6</f>
        <v>@NEW</v>
      </c>
      <c r="AM53" s="52" t="str">
        <f>Schedule!AD6</f>
        <v>TOT</v>
      </c>
      <c r="AN53" s="52" t="str">
        <f>Schedule!AE6</f>
        <v>@MCI</v>
      </c>
      <c r="AO53" s="52" t="str">
        <f>Schedule!AF6</f>
        <v>WAT</v>
      </c>
      <c r="AP53" s="52" t="str">
        <f>Schedule!AG6</f>
        <v>@CRY</v>
      </c>
      <c r="AQ53" s="52" t="str">
        <f>Schedule!AH6</f>
        <v>SHU</v>
      </c>
      <c r="AR53" s="52" t="str">
        <f>Schedule!AI6</f>
        <v>@WHU</v>
      </c>
      <c r="AS53" s="52" t="str">
        <f>Schedule!AJ6</f>
        <v>@LIV</v>
      </c>
      <c r="AT53" s="52" t="str">
        <f>Schedule!AK6</f>
        <v>WOL</v>
      </c>
      <c r="AU53" s="52" t="str">
        <f>Schedule!AL6</f>
        <v>@NOR</v>
      </c>
      <c r="AV53" s="52" t="str">
        <f>Schedule!AM6</f>
        <v>BRI</v>
      </c>
    </row>
    <row r="54" spans="10:48" x14ac:dyDescent="0.25">
      <c r="J54" s="51" t="str">
        <f>Schedule!A7</f>
        <v>CHE</v>
      </c>
      <c r="K54" s="52" t="str">
        <f>Schedule!B7</f>
        <v>@MUN</v>
      </c>
      <c r="L54" s="52" t="str">
        <f>Schedule!C7</f>
        <v>LEI</v>
      </c>
      <c r="M54" s="52" t="str">
        <f>Schedule!D7</f>
        <v>@NOR</v>
      </c>
      <c r="N54" s="52" t="str">
        <f>Schedule!E7</f>
        <v>SHU</v>
      </c>
      <c r="O54" s="52" t="str">
        <f>Schedule!F7</f>
        <v>@WOL</v>
      </c>
      <c r="P54" s="52" t="str">
        <f>Schedule!G7</f>
        <v>LIV</v>
      </c>
      <c r="Q54" s="52" t="str">
        <f>Schedule!H7</f>
        <v>BRI</v>
      </c>
      <c r="R54" s="52" t="str">
        <f>Schedule!I7</f>
        <v>@SOU</v>
      </c>
      <c r="S54" s="52" t="str">
        <f>Schedule!J7</f>
        <v>NEW</v>
      </c>
      <c r="T54" s="52" t="str">
        <f>Schedule!K7</f>
        <v>@BUR</v>
      </c>
      <c r="U54" s="52" t="str">
        <f>Schedule!L7</f>
        <v>@WAT</v>
      </c>
      <c r="V54" s="52" t="str">
        <f>Schedule!M7</f>
        <v>CRY</v>
      </c>
      <c r="W54" s="52" t="str">
        <f>Schedule!N7</f>
        <v>@MCI</v>
      </c>
      <c r="X54" s="52" t="str">
        <f>Schedule!O7</f>
        <v>WHU</v>
      </c>
      <c r="Y54" s="52" t="str">
        <f>Schedule!P7</f>
        <v>AVL</v>
      </c>
      <c r="Z54" s="52" t="str">
        <f>Schedule!Q7</f>
        <v>@EVE</v>
      </c>
      <c r="AA54" s="52" t="str">
        <f>Schedule!R7</f>
        <v>BOU</v>
      </c>
      <c r="AB54" s="52" t="str">
        <f>Schedule!S7</f>
        <v>@TOT</v>
      </c>
      <c r="AC54" s="52" t="str">
        <f>Schedule!T7</f>
        <v>SOU</v>
      </c>
      <c r="AD54" s="52" t="str">
        <f>Schedule!U7</f>
        <v>@ARS</v>
      </c>
      <c r="AE54" s="52" t="str">
        <f>Schedule!V7</f>
        <v>@BRI</v>
      </c>
      <c r="AF54" s="52" t="str">
        <f>Schedule!W7</f>
        <v>BUR</v>
      </c>
      <c r="AG54" s="52" t="str">
        <f>Schedule!X7</f>
        <v>@NEW</v>
      </c>
      <c r="AH54" s="52" t="str">
        <f>Schedule!Y7</f>
        <v>ARS</v>
      </c>
      <c r="AI54" s="52" t="str">
        <f>Schedule!Z7</f>
        <v>@LEI</v>
      </c>
      <c r="AJ54" s="52" t="str">
        <f>Schedule!AA7</f>
        <v>MUN</v>
      </c>
      <c r="AK54" s="52" t="str">
        <f>Schedule!AB7</f>
        <v>TOT</v>
      </c>
      <c r="AL54" s="52" t="str">
        <f>Schedule!AC7</f>
        <v>@BOU</v>
      </c>
      <c r="AM54" s="52" t="str">
        <f>Schedule!AD7</f>
        <v>EVE</v>
      </c>
      <c r="AN54" s="52" t="str">
        <f>Schedule!AE7</f>
        <v>@AVL</v>
      </c>
      <c r="AO54" s="52" t="str">
        <f>Schedule!AF7</f>
        <v>MCI</v>
      </c>
      <c r="AP54" s="52" t="str">
        <f>Schedule!AG7</f>
        <v>@WHU</v>
      </c>
      <c r="AQ54" s="52" t="str">
        <f>Schedule!AH7</f>
        <v>WAT</v>
      </c>
      <c r="AR54" s="52" t="str">
        <f>Schedule!AI7</f>
        <v>@CRY</v>
      </c>
      <c r="AS54" s="52" t="str">
        <f>Schedule!AJ7</f>
        <v>@SHU</v>
      </c>
      <c r="AT54" s="52" t="str">
        <f>Schedule!AK7</f>
        <v>NOR</v>
      </c>
      <c r="AU54" s="52" t="str">
        <f>Schedule!AL7</f>
        <v>@LIV</v>
      </c>
      <c r="AV54" s="52" t="str">
        <f>Schedule!AM7</f>
        <v>WOL</v>
      </c>
    </row>
    <row r="55" spans="10:48" x14ac:dyDescent="0.25">
      <c r="J55" s="51" t="str">
        <f>Schedule!A8</f>
        <v>CRY</v>
      </c>
      <c r="K55" s="52" t="str">
        <f>Schedule!B8</f>
        <v>EVE</v>
      </c>
      <c r="L55" s="52" t="str">
        <f>Schedule!C8</f>
        <v>@SHU</v>
      </c>
      <c r="M55" s="52" t="str">
        <f>Schedule!D8</f>
        <v>@MUN</v>
      </c>
      <c r="N55" s="52" t="str">
        <f>Schedule!E8</f>
        <v>AVL</v>
      </c>
      <c r="O55" s="52" t="str">
        <f>Schedule!F8</f>
        <v>@TOT</v>
      </c>
      <c r="P55" s="52" t="str">
        <f>Schedule!G8</f>
        <v>WOL</v>
      </c>
      <c r="Q55" s="52" t="str">
        <f>Schedule!H8</f>
        <v>NOR</v>
      </c>
      <c r="R55" s="52" t="str">
        <f>Schedule!I8</f>
        <v>@WHU</v>
      </c>
      <c r="S55" s="52" t="str">
        <f>Schedule!J8</f>
        <v>MCI</v>
      </c>
      <c r="T55" s="52" t="str">
        <f>Schedule!K8</f>
        <v>@ARS</v>
      </c>
      <c r="U55" s="52" t="str">
        <f>Schedule!L8</f>
        <v>LEI</v>
      </c>
      <c r="V55" s="52" t="str">
        <f>Schedule!M8</f>
        <v>@CHE</v>
      </c>
      <c r="W55" s="52" t="str">
        <f>Schedule!N8</f>
        <v>LIV</v>
      </c>
      <c r="X55" s="52" t="str">
        <f>Schedule!O8</f>
        <v>@BUR</v>
      </c>
      <c r="Y55" s="52" t="str">
        <f>Schedule!P8</f>
        <v>BOU</v>
      </c>
      <c r="Z55" s="52" t="str">
        <f>Schedule!Q8</f>
        <v>@WAT</v>
      </c>
      <c r="AA55" s="52" t="str">
        <f>Schedule!R8</f>
        <v>BRI</v>
      </c>
      <c r="AB55" s="52" t="str">
        <f>Schedule!S8</f>
        <v>@NEW</v>
      </c>
      <c r="AC55" s="52" t="str">
        <f>Schedule!T8</f>
        <v>WHU</v>
      </c>
      <c r="AD55" s="52" t="str">
        <f>Schedule!U8</f>
        <v>@SOU</v>
      </c>
      <c r="AE55" s="52" t="str">
        <f>Schedule!V8</f>
        <v>@NOR</v>
      </c>
      <c r="AF55" s="52" t="str">
        <f>Schedule!W8</f>
        <v>ARS</v>
      </c>
      <c r="AG55" s="52" t="str">
        <f>Schedule!X8</f>
        <v>@MCI</v>
      </c>
      <c r="AH55" s="52" t="str">
        <f>Schedule!Y8</f>
        <v>SOU</v>
      </c>
      <c r="AI55" s="52" t="str">
        <f>Schedule!Z8</f>
        <v>SHU</v>
      </c>
      <c r="AJ55" s="52" t="str">
        <f>Schedule!AA8</f>
        <v>@EVE</v>
      </c>
      <c r="AK55" s="52" t="str">
        <f>Schedule!AB8</f>
        <v>NEW</v>
      </c>
      <c r="AL55" s="52" t="str">
        <f>Schedule!AC8</f>
        <v>@BRI</v>
      </c>
      <c r="AM55" s="52" t="str">
        <f>Schedule!AD8</f>
        <v>WAT</v>
      </c>
      <c r="AN55" s="52" t="str">
        <f>Schedule!AE8</f>
        <v>@BOU</v>
      </c>
      <c r="AO55" s="52" t="str">
        <f>Schedule!AF8</f>
        <v>@LIV</v>
      </c>
      <c r="AP55" s="52" t="str">
        <f>Schedule!AG8</f>
        <v>BUR</v>
      </c>
      <c r="AQ55" s="52" t="str">
        <f>Schedule!AH8</f>
        <v>@LEI</v>
      </c>
      <c r="AR55" s="52" t="str">
        <f>Schedule!AI8</f>
        <v>CHE</v>
      </c>
      <c r="AS55" s="52" t="str">
        <f>Schedule!AJ8</f>
        <v>@AVL</v>
      </c>
      <c r="AT55" s="52" t="str">
        <f>Schedule!AK8</f>
        <v>MUN</v>
      </c>
      <c r="AU55" s="52" t="str">
        <f>Schedule!AL8</f>
        <v>@WOL</v>
      </c>
      <c r="AV55" s="52" t="str">
        <f>Schedule!AM8</f>
        <v>TOT</v>
      </c>
    </row>
    <row r="56" spans="10:48" x14ac:dyDescent="0.25">
      <c r="J56" s="51" t="str">
        <f>Schedule!A9</f>
        <v>EVE</v>
      </c>
      <c r="K56" s="52" t="str">
        <f>Schedule!B9</f>
        <v>@CRY</v>
      </c>
      <c r="L56" s="52" t="str">
        <f>Schedule!C9</f>
        <v>WAT</v>
      </c>
      <c r="M56" s="52" t="str">
        <f>Schedule!D9</f>
        <v>@AVL</v>
      </c>
      <c r="N56" s="52" t="str">
        <f>Schedule!E9</f>
        <v>WOL</v>
      </c>
      <c r="O56" s="52" t="str">
        <f>Schedule!F9</f>
        <v>@BOU</v>
      </c>
      <c r="P56" s="52" t="str">
        <f>Schedule!G9</f>
        <v>SHU</v>
      </c>
      <c r="Q56" s="52" t="str">
        <f>Schedule!H9</f>
        <v>MCI</v>
      </c>
      <c r="R56" s="52" t="str">
        <f>Schedule!I9</f>
        <v>@BUR</v>
      </c>
      <c r="S56" s="52" t="str">
        <f>Schedule!J9</f>
        <v>WHU</v>
      </c>
      <c r="T56" s="52" t="str">
        <f>Schedule!K9</f>
        <v>@BRI</v>
      </c>
      <c r="U56" s="52" t="str">
        <f>Schedule!L9</f>
        <v>TOT</v>
      </c>
      <c r="V56" s="52" t="str">
        <f>Schedule!M9</f>
        <v>@SOU</v>
      </c>
      <c r="W56" s="52" t="str">
        <f>Schedule!N9</f>
        <v>NOR</v>
      </c>
      <c r="X56" s="52" t="str">
        <f>Schedule!O9</f>
        <v>@LEI</v>
      </c>
      <c r="Y56" s="52" t="str">
        <f>Schedule!P9</f>
        <v>@LIV</v>
      </c>
      <c r="Z56" s="52" t="str">
        <f>Schedule!Q9</f>
        <v>CHE</v>
      </c>
      <c r="AA56" s="52" t="str">
        <f>Schedule!R9</f>
        <v>@MUN</v>
      </c>
      <c r="AB56" s="52" t="str">
        <f>Schedule!S9</f>
        <v>ARS</v>
      </c>
      <c r="AC56" s="52" t="str">
        <f>Schedule!T9</f>
        <v>BUR</v>
      </c>
      <c r="AD56" s="52" t="str">
        <f>Schedule!U9</f>
        <v>@NEW</v>
      </c>
      <c r="AE56" s="52" t="str">
        <f>Schedule!V9</f>
        <v>@MCI</v>
      </c>
      <c r="AF56" s="52" t="str">
        <f>Schedule!W9</f>
        <v>BRI</v>
      </c>
      <c r="AG56" s="52" t="str">
        <f>Schedule!X9</f>
        <v>@WHU</v>
      </c>
      <c r="AH56" s="52" t="str">
        <f>Schedule!Y9</f>
        <v>NEW</v>
      </c>
      <c r="AI56" s="52" t="str">
        <f>Schedule!Z9</f>
        <v>@WAT</v>
      </c>
      <c r="AJ56" s="52" t="str">
        <f>Schedule!AA9</f>
        <v>CRY</v>
      </c>
      <c r="AK56" s="52" t="str">
        <f>Schedule!AB9</f>
        <v>@ARS</v>
      </c>
      <c r="AL56" s="52" t="str">
        <f>Schedule!AC9</f>
        <v>MUN</v>
      </c>
      <c r="AM56" s="52" t="str">
        <f>Schedule!AD9</f>
        <v>@CHE</v>
      </c>
      <c r="AN56" s="52" t="str">
        <f>Schedule!AE9</f>
        <v>LIV</v>
      </c>
      <c r="AO56" s="52" t="str">
        <f>Schedule!AF9</f>
        <v>@NOR</v>
      </c>
      <c r="AP56" s="52" t="str">
        <f>Schedule!AG9</f>
        <v>LEI</v>
      </c>
      <c r="AQ56" s="52" t="str">
        <f>Schedule!AH9</f>
        <v>@TOT</v>
      </c>
      <c r="AR56" s="52" t="str">
        <f>Schedule!AI9</f>
        <v>SOU</v>
      </c>
      <c r="AS56" s="52" t="str">
        <f>Schedule!AJ9</f>
        <v>@WOL</v>
      </c>
      <c r="AT56" s="52" t="str">
        <f>Schedule!AK9</f>
        <v>AVL</v>
      </c>
      <c r="AU56" s="52" t="str">
        <f>Schedule!AL9</f>
        <v>@SHU</v>
      </c>
      <c r="AV56" s="52" t="str">
        <f>Schedule!AM9</f>
        <v>BOU</v>
      </c>
    </row>
    <row r="57" spans="10:48" x14ac:dyDescent="0.25">
      <c r="J57" s="51" t="str">
        <f>Schedule!A10</f>
        <v>LEI</v>
      </c>
      <c r="K57" s="52" t="str">
        <f>Schedule!B10</f>
        <v>WOL</v>
      </c>
      <c r="L57" s="52" t="str">
        <f>Schedule!C10</f>
        <v>@CHE</v>
      </c>
      <c r="M57" s="52" t="str">
        <f>Schedule!D10</f>
        <v>@SHU</v>
      </c>
      <c r="N57" s="52" t="str">
        <f>Schedule!E10</f>
        <v>BOU</v>
      </c>
      <c r="O57" s="52" t="str">
        <f>Schedule!F10</f>
        <v>@MUN</v>
      </c>
      <c r="P57" s="52" t="str">
        <f>Schedule!G10</f>
        <v>TOT</v>
      </c>
      <c r="Q57" s="52" t="str">
        <f>Schedule!H10</f>
        <v>NEW</v>
      </c>
      <c r="R57" s="52" t="str">
        <f>Schedule!I10</f>
        <v>@LIV</v>
      </c>
      <c r="S57" s="52" t="str">
        <f>Schedule!J10</f>
        <v>BUR</v>
      </c>
      <c r="T57" s="52" t="str">
        <f>Schedule!K10</f>
        <v>@SOU</v>
      </c>
      <c r="U57" s="52" t="str">
        <f>Schedule!L10</f>
        <v>@CRY</v>
      </c>
      <c r="V57" s="52" t="str">
        <f>Schedule!M10</f>
        <v>ARS</v>
      </c>
      <c r="W57" s="52" t="str">
        <f>Schedule!N10</f>
        <v>@BRI</v>
      </c>
      <c r="X57" s="52" t="str">
        <f>Schedule!O10</f>
        <v>EVE</v>
      </c>
      <c r="Y57" s="52" t="str">
        <f>Schedule!P10</f>
        <v>WAT</v>
      </c>
      <c r="Z57" s="52" t="str">
        <f>Schedule!Q10</f>
        <v>@AVL</v>
      </c>
      <c r="AA57" s="52" t="str">
        <f>Schedule!R10</f>
        <v>NOR</v>
      </c>
      <c r="AB57" s="52" t="str">
        <f>Schedule!S10</f>
        <v>@MCI</v>
      </c>
      <c r="AC57" s="52" t="str">
        <f>Schedule!T10</f>
        <v>LIV</v>
      </c>
      <c r="AD57" s="52" t="str">
        <f>Schedule!U10</f>
        <v>@WHU</v>
      </c>
      <c r="AE57" s="52" t="str">
        <f>Schedule!V10</f>
        <v>@NEW</v>
      </c>
      <c r="AF57" s="52" t="str">
        <f>Schedule!W10</f>
        <v>SOU</v>
      </c>
      <c r="AG57" s="52" t="str">
        <f>Schedule!X10</f>
        <v>@BUR</v>
      </c>
      <c r="AH57" s="52" t="str">
        <f>Schedule!Y10</f>
        <v>WHU</v>
      </c>
      <c r="AI57" s="52" t="str">
        <f>Schedule!Z10</f>
        <v>CHE</v>
      </c>
      <c r="AJ57" s="52" t="str">
        <f>Schedule!AA10</f>
        <v>@WOL</v>
      </c>
      <c r="AK57" s="52" t="str">
        <f>Schedule!AB10</f>
        <v>MCI</v>
      </c>
      <c r="AL57" s="52" t="str">
        <f>Schedule!AC10</f>
        <v>@NOR</v>
      </c>
      <c r="AM57" s="52" t="str">
        <f>Schedule!AD10</f>
        <v>AVL</v>
      </c>
      <c r="AN57" s="52" t="str">
        <f>Schedule!AE10</f>
        <v>@WAT</v>
      </c>
      <c r="AO57" s="52" t="str">
        <f>Schedule!AF10</f>
        <v>BRI</v>
      </c>
      <c r="AP57" s="52" t="str">
        <f>Schedule!AG10</f>
        <v>@EVE</v>
      </c>
      <c r="AQ57" s="52" t="str">
        <f>Schedule!AH10</f>
        <v>CRY</v>
      </c>
      <c r="AR57" s="52" t="str">
        <f>Schedule!AI10</f>
        <v>@ARS</v>
      </c>
      <c r="AS57" s="52" t="str">
        <f>Schedule!AJ10</f>
        <v>@BOU</v>
      </c>
      <c r="AT57" s="52" t="str">
        <f>Schedule!AK10</f>
        <v>SHU</v>
      </c>
      <c r="AU57" s="52" t="str">
        <f>Schedule!AL10</f>
        <v>@TOT</v>
      </c>
      <c r="AV57" s="52" t="str">
        <f>Schedule!AM10</f>
        <v>MUN</v>
      </c>
    </row>
    <row r="58" spans="10:48" x14ac:dyDescent="0.25">
      <c r="J58" s="51" t="str">
        <f>Schedule!A11</f>
        <v>LIV</v>
      </c>
      <c r="K58" s="52" t="str">
        <f>Schedule!B11</f>
        <v>NOR</v>
      </c>
      <c r="L58" s="52" t="str">
        <f>Schedule!C11</f>
        <v>@SOU</v>
      </c>
      <c r="M58" s="52" t="str">
        <f>Schedule!D11</f>
        <v>ARS</v>
      </c>
      <c r="N58" s="52" t="str">
        <f>Schedule!E11</f>
        <v>@BUR</v>
      </c>
      <c r="O58" s="52" t="str">
        <f>Schedule!F11</f>
        <v>NEW</v>
      </c>
      <c r="P58" s="52" t="str">
        <f>Schedule!G11</f>
        <v>@CHE</v>
      </c>
      <c r="Q58" s="52" t="str">
        <f>Schedule!H11</f>
        <v>@SHU</v>
      </c>
      <c r="R58" s="52" t="str">
        <f>Schedule!I11</f>
        <v>LEI</v>
      </c>
      <c r="S58" s="52" t="str">
        <f>Schedule!J11</f>
        <v>@MUN</v>
      </c>
      <c r="T58" s="52" t="str">
        <f>Schedule!K11</f>
        <v>TOT</v>
      </c>
      <c r="U58" s="52" t="str">
        <f>Schedule!L11</f>
        <v>@AVL</v>
      </c>
      <c r="V58" s="52" t="str">
        <f>Schedule!M11</f>
        <v>MCI</v>
      </c>
      <c r="W58" s="52" t="str">
        <f>Schedule!N11</f>
        <v>@CRY</v>
      </c>
      <c r="X58" s="52" t="str">
        <f>Schedule!O11</f>
        <v>BRI</v>
      </c>
      <c r="Y58" s="52" t="str">
        <f>Schedule!P11</f>
        <v>EVE</v>
      </c>
      <c r="Z58" s="52" t="str">
        <f>Schedule!Q11</f>
        <v>@BOU</v>
      </c>
      <c r="AA58" s="52" t="str">
        <f>Schedule!R11</f>
        <v>WAT</v>
      </c>
      <c r="AB58" s="52" t="str">
        <f>Schedule!S11</f>
        <v>@WHU</v>
      </c>
      <c r="AC58" s="52" t="str">
        <f>Schedule!T11</f>
        <v>@LEI</v>
      </c>
      <c r="AD58" s="52" t="str">
        <f>Schedule!U11</f>
        <v>WOL</v>
      </c>
      <c r="AE58" s="52" t="str">
        <f>Schedule!V11</f>
        <v>SHU</v>
      </c>
      <c r="AF58" s="52" t="str">
        <f>Schedule!W11</f>
        <v>@TOT</v>
      </c>
      <c r="AG58" s="52" t="str">
        <f>Schedule!X11</f>
        <v>MUN</v>
      </c>
      <c r="AH58" s="52" t="str">
        <f>Schedule!Y11</f>
        <v>@WOL</v>
      </c>
      <c r="AI58" s="52" t="str">
        <f>Schedule!Z11</f>
        <v>SOU</v>
      </c>
      <c r="AJ58" s="52" t="str">
        <f>Schedule!AA11</f>
        <v>@NOR</v>
      </c>
      <c r="AK58" s="52" t="str">
        <f>Schedule!AB11</f>
        <v>WHU</v>
      </c>
      <c r="AL58" s="52" t="str">
        <f>Schedule!AC11</f>
        <v>@WAT</v>
      </c>
      <c r="AM58" s="52" t="str">
        <f>Schedule!AD11</f>
        <v>BOU</v>
      </c>
      <c r="AN58" s="52" t="str">
        <f>Schedule!AE11</f>
        <v>@EVE</v>
      </c>
      <c r="AO58" s="52" t="str">
        <f>Schedule!AF11</f>
        <v>CRY</v>
      </c>
      <c r="AP58" s="52" t="str">
        <f>Schedule!AG11</f>
        <v>@MCI</v>
      </c>
      <c r="AQ58" s="52" t="str">
        <f>Schedule!AH11</f>
        <v>AVL</v>
      </c>
      <c r="AR58" s="52" t="str">
        <f>Schedule!AI11</f>
        <v>@BRI</v>
      </c>
      <c r="AS58" s="52" t="str">
        <f>Schedule!AJ11</f>
        <v>BUR</v>
      </c>
      <c r="AT58" s="52" t="str">
        <f>Schedule!AK11</f>
        <v>@ARS</v>
      </c>
      <c r="AU58" s="52" t="str">
        <f>Schedule!AL11</f>
        <v>CHE</v>
      </c>
      <c r="AV58" s="52" t="str">
        <f>Schedule!AM11</f>
        <v>@NEW</v>
      </c>
    </row>
    <row r="59" spans="10:48" x14ac:dyDescent="0.25">
      <c r="J59" s="51" t="str">
        <f>Schedule!A12</f>
        <v>MCI</v>
      </c>
      <c r="K59" s="52" t="str">
        <f>Schedule!B12</f>
        <v>@WHU</v>
      </c>
      <c r="L59" s="52" t="str">
        <f>Schedule!C12</f>
        <v>TOT</v>
      </c>
      <c r="M59" s="52" t="str">
        <f>Schedule!D12</f>
        <v>@BOU</v>
      </c>
      <c r="N59" s="52" t="str">
        <f>Schedule!E12</f>
        <v>BRI</v>
      </c>
      <c r="O59" s="52" t="str">
        <f>Schedule!F12</f>
        <v>@NOR</v>
      </c>
      <c r="P59" s="52" t="str">
        <f>Schedule!G12</f>
        <v>WAT</v>
      </c>
      <c r="Q59" s="52" t="str">
        <f>Schedule!H12</f>
        <v>@EVE</v>
      </c>
      <c r="R59" s="52" t="str">
        <f>Schedule!I12</f>
        <v>WOL</v>
      </c>
      <c r="S59" s="52" t="str">
        <f>Schedule!J12</f>
        <v>@CRY</v>
      </c>
      <c r="T59" s="52" t="str">
        <f>Schedule!K12</f>
        <v>AVL</v>
      </c>
      <c r="U59" s="52" t="str">
        <f>Schedule!L12</f>
        <v>SOU</v>
      </c>
      <c r="V59" s="52" t="str">
        <f>Schedule!M12</f>
        <v>@LIV</v>
      </c>
      <c r="W59" s="52" t="str">
        <f>Schedule!N12</f>
        <v>CHE</v>
      </c>
      <c r="X59" s="52" t="str">
        <f>Schedule!O12</f>
        <v>@NEW</v>
      </c>
      <c r="Y59" s="52" t="str">
        <f>Schedule!P12</f>
        <v>@BUR</v>
      </c>
      <c r="Z59" s="52" t="str">
        <f>Schedule!Q12</f>
        <v>MUN</v>
      </c>
      <c r="AA59" s="52" t="str">
        <f>Schedule!R12</f>
        <v>@ARS</v>
      </c>
      <c r="AB59" s="52" t="str">
        <f>Schedule!S12</f>
        <v>LEI</v>
      </c>
      <c r="AC59" s="52" t="str">
        <f>Schedule!T12</f>
        <v>@WOL</v>
      </c>
      <c r="AD59" s="52" t="str">
        <f>Schedule!U12</f>
        <v>SHU</v>
      </c>
      <c r="AE59" s="52" t="str">
        <f>Schedule!V12</f>
        <v>EVE</v>
      </c>
      <c r="AF59" s="52" t="str">
        <f>Schedule!W12</f>
        <v>@AVL</v>
      </c>
      <c r="AG59" s="52" t="str">
        <f>Schedule!X12</f>
        <v>CRY</v>
      </c>
      <c r="AH59" s="52" t="str">
        <f>Schedule!Y12</f>
        <v>@SHU</v>
      </c>
      <c r="AI59" s="52" t="str">
        <f>Schedule!Z12</f>
        <v>@TOT</v>
      </c>
      <c r="AJ59" s="52" t="str">
        <f>Schedule!AA12</f>
        <v>WHU</v>
      </c>
      <c r="AK59" s="52" t="str">
        <f>Schedule!AB12</f>
        <v>@LEI</v>
      </c>
      <c r="AL59" s="52" t="str">
        <f>Schedule!AC12</f>
        <v>ARS</v>
      </c>
      <c r="AM59" s="52" t="str">
        <f>Schedule!AD12</f>
        <v>@MUN</v>
      </c>
      <c r="AN59" s="52" t="str">
        <f>Schedule!AE12</f>
        <v>BUR</v>
      </c>
      <c r="AO59" s="52" t="str">
        <f>Schedule!AF12</f>
        <v>@CHE</v>
      </c>
      <c r="AP59" s="52" t="str">
        <f>Schedule!AG12</f>
        <v>LIV</v>
      </c>
      <c r="AQ59" s="52" t="str">
        <f>Schedule!AH12</f>
        <v>@SOU</v>
      </c>
      <c r="AR59" s="52" t="str">
        <f>Schedule!AI12</f>
        <v>NEW</v>
      </c>
      <c r="AS59" s="52" t="str">
        <f>Schedule!AJ12</f>
        <v>@BRI</v>
      </c>
      <c r="AT59" s="52" t="str">
        <f>Schedule!AK12</f>
        <v>BOU</v>
      </c>
      <c r="AU59" s="52" t="str">
        <f>Schedule!AL12</f>
        <v>@WAT</v>
      </c>
      <c r="AV59" s="52" t="str">
        <f>Schedule!AM12</f>
        <v>NOR</v>
      </c>
    </row>
    <row r="60" spans="10:48" x14ac:dyDescent="0.25">
      <c r="J60" s="51" t="str">
        <f>Schedule!A13</f>
        <v>MUN</v>
      </c>
      <c r="K60" s="52" t="str">
        <f>Schedule!B13</f>
        <v>CHE</v>
      </c>
      <c r="L60" s="52" t="str">
        <f>Schedule!C13</f>
        <v>@WOL</v>
      </c>
      <c r="M60" s="52" t="str">
        <f>Schedule!D13</f>
        <v>CRY</v>
      </c>
      <c r="N60" s="52" t="str">
        <f>Schedule!E13</f>
        <v>@SOU</v>
      </c>
      <c r="O60" s="52" t="str">
        <f>Schedule!F13</f>
        <v>LEI</v>
      </c>
      <c r="P60" s="52" t="str">
        <f>Schedule!G13</f>
        <v>@WHU</v>
      </c>
      <c r="Q60" s="52" t="str">
        <f>Schedule!H13</f>
        <v>ARS</v>
      </c>
      <c r="R60" s="52" t="str">
        <f>Schedule!I13</f>
        <v>@NEW</v>
      </c>
      <c r="S60" s="52" t="str">
        <f>Schedule!J13</f>
        <v>LIV</v>
      </c>
      <c r="T60" s="52" t="str">
        <f>Schedule!K13</f>
        <v>@NOR</v>
      </c>
      <c r="U60" s="52" t="str">
        <f>Schedule!L13</f>
        <v>@BOU</v>
      </c>
      <c r="V60" s="52" t="str">
        <f>Schedule!M13</f>
        <v>BRI</v>
      </c>
      <c r="W60" s="52" t="str">
        <f>Schedule!N13</f>
        <v>@SHU</v>
      </c>
      <c r="X60" s="52" t="str">
        <f>Schedule!O13</f>
        <v>AVL</v>
      </c>
      <c r="Y60" s="52" t="str">
        <f>Schedule!P13</f>
        <v>TOT</v>
      </c>
      <c r="Z60" s="52" t="str">
        <f>Schedule!Q13</f>
        <v>@MCI</v>
      </c>
      <c r="AA60" s="52" t="str">
        <f>Schedule!R13</f>
        <v>EVE</v>
      </c>
      <c r="AB60" s="52" t="str">
        <f>Schedule!S13</f>
        <v>@WAT</v>
      </c>
      <c r="AC60" s="52" t="str">
        <f>Schedule!T13</f>
        <v>NEW</v>
      </c>
      <c r="AD60" s="52" t="str">
        <f>Schedule!U13</f>
        <v>@BUR</v>
      </c>
      <c r="AE60" s="52" t="str">
        <f>Schedule!V13</f>
        <v>@ARS</v>
      </c>
      <c r="AF60" s="52" t="str">
        <f>Schedule!W13</f>
        <v>NOR</v>
      </c>
      <c r="AG60" s="52" t="str">
        <f>Schedule!X13</f>
        <v>@LIV</v>
      </c>
      <c r="AH60" s="52" t="str">
        <f>Schedule!Y13</f>
        <v>BUR</v>
      </c>
      <c r="AI60" s="52" t="str">
        <f>Schedule!Z13</f>
        <v>WOL</v>
      </c>
      <c r="AJ60" s="52" t="str">
        <f>Schedule!AA13</f>
        <v>@CHE</v>
      </c>
      <c r="AK60" s="52" t="str">
        <f>Schedule!AB13</f>
        <v>WAT</v>
      </c>
      <c r="AL60" s="52" t="str">
        <f>Schedule!AC13</f>
        <v>@EVE</v>
      </c>
      <c r="AM60" s="52" t="str">
        <f>Schedule!AD13</f>
        <v>MCI</v>
      </c>
      <c r="AN60" s="52" t="str">
        <f>Schedule!AE13</f>
        <v>@TOT</v>
      </c>
      <c r="AO60" s="52" t="str">
        <f>Schedule!AF13</f>
        <v>SHU</v>
      </c>
      <c r="AP60" s="52" t="str">
        <f>Schedule!AG13</f>
        <v>@BRI</v>
      </c>
      <c r="AQ60" s="52" t="str">
        <f>Schedule!AH13</f>
        <v>BOU</v>
      </c>
      <c r="AR60" s="52" t="str">
        <f>Schedule!AI13</f>
        <v>@AVL</v>
      </c>
      <c r="AS60" s="52" t="str">
        <f>Schedule!AJ13</f>
        <v>SOU</v>
      </c>
      <c r="AT60" s="52" t="str">
        <f>Schedule!AK13</f>
        <v>@CRY</v>
      </c>
      <c r="AU60" s="52" t="str">
        <f>Schedule!AL13</f>
        <v>WHU</v>
      </c>
      <c r="AV60" s="52" t="str">
        <f>Schedule!AM13</f>
        <v>@LEI</v>
      </c>
    </row>
    <row r="61" spans="10:48" x14ac:dyDescent="0.25">
      <c r="J61" s="51" t="str">
        <f>Schedule!A14</f>
        <v>NEW</v>
      </c>
      <c r="K61" s="52" t="str">
        <f>Schedule!B14</f>
        <v>ARS</v>
      </c>
      <c r="L61" s="52" t="str">
        <f>Schedule!C14</f>
        <v>@NOR</v>
      </c>
      <c r="M61" s="52" t="str">
        <f>Schedule!D14</f>
        <v>@TOT</v>
      </c>
      <c r="N61" s="52" t="str">
        <f>Schedule!E14</f>
        <v>WAT</v>
      </c>
      <c r="O61" s="52" t="str">
        <f>Schedule!F14</f>
        <v>@LIV</v>
      </c>
      <c r="P61" s="52" t="str">
        <f>Schedule!G14</f>
        <v>BRI</v>
      </c>
      <c r="Q61" s="52" t="str">
        <f>Schedule!H14</f>
        <v>@LEI</v>
      </c>
      <c r="R61" s="52" t="str">
        <f>Schedule!I14</f>
        <v>MUN</v>
      </c>
      <c r="S61" s="52" t="str">
        <f>Schedule!J14</f>
        <v>@CHE</v>
      </c>
      <c r="T61" s="52" t="str">
        <f>Schedule!K14</f>
        <v>WOL</v>
      </c>
      <c r="U61" s="52" t="str">
        <f>Schedule!L14</f>
        <v>@WHU</v>
      </c>
      <c r="V61" s="52" t="str">
        <f>Schedule!M14</f>
        <v>BOU</v>
      </c>
      <c r="W61" s="52" t="str">
        <f>Schedule!N14</f>
        <v>@AVL</v>
      </c>
      <c r="X61" s="52" t="str">
        <f>Schedule!O14</f>
        <v>MCI</v>
      </c>
      <c r="Y61" s="52" t="str">
        <f>Schedule!P14</f>
        <v>@SHU</v>
      </c>
      <c r="Z61" s="52" t="str">
        <f>Schedule!Q14</f>
        <v>SOU</v>
      </c>
      <c r="AA61" s="52" t="str">
        <f>Schedule!R14</f>
        <v>@BUR</v>
      </c>
      <c r="AB61" s="52" t="str">
        <f>Schedule!S14</f>
        <v>CRY</v>
      </c>
      <c r="AC61" s="52" t="str">
        <f>Schedule!T14</f>
        <v>@MUN</v>
      </c>
      <c r="AD61" s="52" t="str">
        <f>Schedule!U14</f>
        <v>EVE</v>
      </c>
      <c r="AE61" s="52" t="str">
        <f>Schedule!V14</f>
        <v>LEI</v>
      </c>
      <c r="AF61" s="52" t="str">
        <f>Schedule!W14</f>
        <v>@WOL</v>
      </c>
      <c r="AG61" s="52" t="str">
        <f>Schedule!X14</f>
        <v>CHE</v>
      </c>
      <c r="AH61" s="52" t="str">
        <f>Schedule!Y14</f>
        <v>@EVE</v>
      </c>
      <c r="AI61" s="52" t="str">
        <f>Schedule!Z14</f>
        <v>NOR</v>
      </c>
      <c r="AJ61" s="52" t="str">
        <f>Schedule!AA14</f>
        <v>@ARS</v>
      </c>
      <c r="AK61" s="52" t="str">
        <f>Schedule!AB14</f>
        <v>@CRY</v>
      </c>
      <c r="AL61" s="52" t="str">
        <f>Schedule!AC14</f>
        <v>BUR</v>
      </c>
      <c r="AM61" s="52" t="str">
        <f>Schedule!AD14</f>
        <v>@SOU</v>
      </c>
      <c r="AN61" s="52" t="str">
        <f>Schedule!AE14</f>
        <v>SHU</v>
      </c>
      <c r="AO61" s="52" t="str">
        <f>Schedule!AF14</f>
        <v>AVL</v>
      </c>
      <c r="AP61" s="52" t="str">
        <f>Schedule!AG14</f>
        <v>@BOU</v>
      </c>
      <c r="AQ61" s="52" t="str">
        <f>Schedule!AH14</f>
        <v>WHU</v>
      </c>
      <c r="AR61" s="52" t="str">
        <f>Schedule!AI14</f>
        <v>@MCI</v>
      </c>
      <c r="AS61" s="52" t="str">
        <f>Schedule!AJ14</f>
        <v>@WAT</v>
      </c>
      <c r="AT61" s="52" t="str">
        <f>Schedule!AK14</f>
        <v>TOT</v>
      </c>
      <c r="AU61" s="52" t="str">
        <f>Schedule!AL14</f>
        <v>@BRI</v>
      </c>
      <c r="AV61" s="52" t="str">
        <f>Schedule!AM14</f>
        <v>LIV</v>
      </c>
    </row>
    <row r="62" spans="10:48" x14ac:dyDescent="0.25">
      <c r="J62" s="51" t="str">
        <f>Schedule!A15</f>
        <v>NOR</v>
      </c>
      <c r="K62" s="52" t="str">
        <f>Schedule!B15</f>
        <v>@LIV</v>
      </c>
      <c r="L62" s="52" t="str">
        <f>Schedule!C15</f>
        <v>NEW</v>
      </c>
      <c r="M62" s="52" t="str">
        <f>Schedule!D15</f>
        <v>CHE</v>
      </c>
      <c r="N62" s="52" t="str">
        <f>Schedule!E15</f>
        <v>@WHU</v>
      </c>
      <c r="O62" s="52" t="str">
        <f>Schedule!F15</f>
        <v>MCI</v>
      </c>
      <c r="P62" s="52" t="str">
        <f>Schedule!G15</f>
        <v>@BUR</v>
      </c>
      <c r="Q62" s="52" t="str">
        <f>Schedule!H15</f>
        <v>@CRY</v>
      </c>
      <c r="R62" s="52" t="str">
        <f>Schedule!I15</f>
        <v>AVL</v>
      </c>
      <c r="S62" s="52" t="str">
        <f>Schedule!J15</f>
        <v>@BOU</v>
      </c>
      <c r="T62" s="52" t="str">
        <f>Schedule!K15</f>
        <v>MUN</v>
      </c>
      <c r="U62" s="52" t="str">
        <f>Schedule!L15</f>
        <v>@BRI</v>
      </c>
      <c r="V62" s="52" t="str">
        <f>Schedule!M15</f>
        <v>WAT</v>
      </c>
      <c r="W62" s="52" t="str">
        <f>Schedule!N15</f>
        <v>@EVE</v>
      </c>
      <c r="X62" s="52" t="str">
        <f>Schedule!O15</f>
        <v>ARS</v>
      </c>
      <c r="Y62" s="52" t="str">
        <f>Schedule!P15</f>
        <v>@SOU</v>
      </c>
      <c r="Z62" s="52" t="str">
        <f>Schedule!Q15</f>
        <v>SHU</v>
      </c>
      <c r="AA62" s="52" t="str">
        <f>Schedule!R15</f>
        <v>@LEI</v>
      </c>
      <c r="AB62" s="52" t="str">
        <f>Schedule!S15</f>
        <v>WOL</v>
      </c>
      <c r="AC62" s="52" t="str">
        <f>Schedule!T15</f>
        <v>@AVL</v>
      </c>
      <c r="AD62" s="52" t="str">
        <f>Schedule!U15</f>
        <v>TOT</v>
      </c>
      <c r="AE62" s="52" t="str">
        <f>Schedule!V15</f>
        <v>CRY</v>
      </c>
      <c r="AF62" s="52" t="str">
        <f>Schedule!W15</f>
        <v>@MUN</v>
      </c>
      <c r="AG62" s="52" t="str">
        <f>Schedule!X15</f>
        <v>BOU</v>
      </c>
      <c r="AH62" s="52" t="str">
        <f>Schedule!Y15</f>
        <v>@TOT</v>
      </c>
      <c r="AI62" s="52" t="str">
        <f>Schedule!Z15</f>
        <v>@NEW</v>
      </c>
      <c r="AJ62" s="52" t="str">
        <f>Schedule!AA15</f>
        <v>LIV</v>
      </c>
      <c r="AK62" s="52" t="str">
        <f>Schedule!AB15</f>
        <v>@WOL</v>
      </c>
      <c r="AL62" s="52" t="str">
        <f>Schedule!AC15</f>
        <v>LEI</v>
      </c>
      <c r="AM62" s="52" t="str">
        <f>Schedule!AD15</f>
        <v>@SHU</v>
      </c>
      <c r="AN62" s="52" t="str">
        <f>Schedule!AE15</f>
        <v>SOU</v>
      </c>
      <c r="AO62" s="52" t="str">
        <f>Schedule!AF15</f>
        <v>EVE</v>
      </c>
      <c r="AP62" s="52" t="str">
        <f>Schedule!AG15</f>
        <v>@ARS</v>
      </c>
      <c r="AQ62" s="52" t="str">
        <f>Schedule!AH15</f>
        <v>BRI</v>
      </c>
      <c r="AR62" s="52" t="str">
        <f>Schedule!AI15</f>
        <v>@WAT</v>
      </c>
      <c r="AS62" s="52" t="str">
        <f>Schedule!AJ15</f>
        <v>WHU</v>
      </c>
      <c r="AT62" s="52" t="str">
        <f>Schedule!AK15</f>
        <v>@CHE</v>
      </c>
      <c r="AU62" s="52" t="str">
        <f>Schedule!AL15</f>
        <v>BUR</v>
      </c>
      <c r="AV62" s="52" t="str">
        <f>Schedule!AM15</f>
        <v>@MCI</v>
      </c>
    </row>
    <row r="63" spans="10:48" x14ac:dyDescent="0.25">
      <c r="J63" s="51" t="str">
        <f>Schedule!A16</f>
        <v>SHU</v>
      </c>
      <c r="K63" s="52" t="str">
        <f>Schedule!B16</f>
        <v>@BOU</v>
      </c>
      <c r="L63" s="52" t="str">
        <f>Schedule!C16</f>
        <v>CRY</v>
      </c>
      <c r="M63" s="52" t="str">
        <f>Schedule!D16</f>
        <v>LEI</v>
      </c>
      <c r="N63" s="52" t="str">
        <f>Schedule!E16</f>
        <v>@CHE</v>
      </c>
      <c r="O63" s="52" t="str">
        <f>Schedule!F16</f>
        <v>SOU</v>
      </c>
      <c r="P63" s="52" t="str">
        <f>Schedule!G16</f>
        <v>@EVE</v>
      </c>
      <c r="Q63" s="52" t="str">
        <f>Schedule!H16</f>
        <v>LIV</v>
      </c>
      <c r="R63" s="52" t="str">
        <f>Schedule!I16</f>
        <v>@WAT</v>
      </c>
      <c r="S63" s="52" t="str">
        <f>Schedule!J16</f>
        <v>ARS</v>
      </c>
      <c r="T63" s="52" t="str">
        <f>Schedule!K16</f>
        <v>@WHU</v>
      </c>
      <c r="U63" s="52" t="str">
        <f>Schedule!L16</f>
        <v>BUR</v>
      </c>
      <c r="V63" s="52" t="str">
        <f>Schedule!M16</f>
        <v>@TOT</v>
      </c>
      <c r="W63" s="52" t="str">
        <f>Schedule!N16</f>
        <v>MUN</v>
      </c>
      <c r="X63" s="52" t="str">
        <f>Schedule!O16</f>
        <v>@WOL</v>
      </c>
      <c r="Y63" s="52" t="str">
        <f>Schedule!P16</f>
        <v>NEW</v>
      </c>
      <c r="Z63" s="52" t="str">
        <f>Schedule!Q16</f>
        <v>@NOR</v>
      </c>
      <c r="AA63" s="52" t="str">
        <f>Schedule!R16</f>
        <v>AVL</v>
      </c>
      <c r="AB63" s="52" t="str">
        <f>Schedule!S16</f>
        <v>@BRI</v>
      </c>
      <c r="AC63" s="52" t="str">
        <f>Schedule!T16</f>
        <v>WAT</v>
      </c>
      <c r="AD63" s="52" t="str">
        <f>Schedule!U16</f>
        <v>@MCI</v>
      </c>
      <c r="AE63" s="52" t="str">
        <f>Schedule!V16</f>
        <v>@LIV</v>
      </c>
      <c r="AF63" s="52" t="str">
        <f>Schedule!W16</f>
        <v>WHU</v>
      </c>
      <c r="AG63" s="52" t="str">
        <f>Schedule!X16</f>
        <v>@ARS</v>
      </c>
      <c r="AH63" s="52" t="str">
        <f>Schedule!Y16</f>
        <v>MCI</v>
      </c>
      <c r="AI63" s="52" t="str">
        <f>Schedule!Z16</f>
        <v>@CRY</v>
      </c>
      <c r="AJ63" s="52" t="str">
        <f>Schedule!AA16</f>
        <v>BOU</v>
      </c>
      <c r="AK63" s="52" t="str">
        <f>Schedule!AB16</f>
        <v>BRI</v>
      </c>
      <c r="AL63" s="52" t="str">
        <f>Schedule!AC16</f>
        <v>@AVL</v>
      </c>
      <c r="AM63" s="52" t="str">
        <f>Schedule!AD16</f>
        <v>NOR</v>
      </c>
      <c r="AN63" s="52" t="str">
        <f>Schedule!AE16</f>
        <v>@NEW</v>
      </c>
      <c r="AO63" s="52" t="str">
        <f>Schedule!AF16</f>
        <v>@MUN</v>
      </c>
      <c r="AP63" s="52" t="str">
        <f>Schedule!AG16</f>
        <v>TOT</v>
      </c>
      <c r="AQ63" s="52" t="str">
        <f>Schedule!AH16</f>
        <v>@BUR</v>
      </c>
      <c r="AR63" s="52" t="str">
        <f>Schedule!AI16</f>
        <v>WOL</v>
      </c>
      <c r="AS63" s="52" t="str">
        <f>Schedule!AJ16</f>
        <v>CHE</v>
      </c>
      <c r="AT63" s="52" t="str">
        <f>Schedule!AK16</f>
        <v>@LEI</v>
      </c>
      <c r="AU63" s="52" t="str">
        <f>Schedule!AL16</f>
        <v>EVE</v>
      </c>
      <c r="AV63" s="52" t="str">
        <f>Schedule!AM16</f>
        <v>@SOU</v>
      </c>
    </row>
    <row r="64" spans="10:48" x14ac:dyDescent="0.25">
      <c r="J64" s="51" t="str">
        <f>Schedule!A17</f>
        <v>SOU</v>
      </c>
      <c r="K64" s="52" t="str">
        <f>Schedule!B17</f>
        <v>@BUR</v>
      </c>
      <c r="L64" s="52" t="str">
        <f>Schedule!C17</f>
        <v>LIV</v>
      </c>
      <c r="M64" s="52" t="str">
        <f>Schedule!D17</f>
        <v>@BRI</v>
      </c>
      <c r="N64" s="52" t="str">
        <f>Schedule!E17</f>
        <v>MUN</v>
      </c>
      <c r="O64" s="52" t="str">
        <f>Schedule!F17</f>
        <v>@SHU</v>
      </c>
      <c r="P64" s="52" t="str">
        <f>Schedule!G17</f>
        <v>BOU</v>
      </c>
      <c r="Q64" s="52" t="str">
        <f>Schedule!H17</f>
        <v>@TOT</v>
      </c>
      <c r="R64" s="52" t="str">
        <f>Schedule!I17</f>
        <v>CHE</v>
      </c>
      <c r="S64" s="52" t="str">
        <f>Schedule!J17</f>
        <v>@WOL</v>
      </c>
      <c r="T64" s="52" t="str">
        <f>Schedule!K17</f>
        <v>LEI</v>
      </c>
      <c r="U64" s="52" t="str">
        <f>Schedule!L17</f>
        <v>@MCI</v>
      </c>
      <c r="V64" s="52" t="str">
        <f>Schedule!M17</f>
        <v>EVE</v>
      </c>
      <c r="W64" s="52" t="str">
        <f>Schedule!N17</f>
        <v>@ARS</v>
      </c>
      <c r="X64" s="52" t="str">
        <f>Schedule!O17</f>
        <v>WAT</v>
      </c>
      <c r="Y64" s="52" t="str">
        <f>Schedule!P17</f>
        <v>NOR</v>
      </c>
      <c r="Z64" s="52" t="str">
        <f>Schedule!Q17</f>
        <v>@NEW</v>
      </c>
      <c r="AA64" s="52" t="str">
        <f>Schedule!R17</f>
        <v>WHU</v>
      </c>
      <c r="AB64" s="52" t="str">
        <f>Schedule!S17</f>
        <v>@AVL</v>
      </c>
      <c r="AC64" s="52" t="str">
        <f>Schedule!T17</f>
        <v>@CHE</v>
      </c>
      <c r="AD64" s="52" t="str">
        <f>Schedule!U17</f>
        <v>CRY</v>
      </c>
      <c r="AE64" s="52" t="str">
        <f>Schedule!V17</f>
        <v>TOT</v>
      </c>
      <c r="AF64" s="52" t="str">
        <f>Schedule!W17</f>
        <v>@LEI</v>
      </c>
      <c r="AG64" s="52" t="str">
        <f>Schedule!X17</f>
        <v>WOL</v>
      </c>
      <c r="AH64" s="52" t="str">
        <f>Schedule!Y17</f>
        <v>@CRY</v>
      </c>
      <c r="AI64" s="52" t="str">
        <f>Schedule!Z17</f>
        <v>@LIV</v>
      </c>
      <c r="AJ64" s="52" t="str">
        <f>Schedule!AA17</f>
        <v>BUR</v>
      </c>
      <c r="AK64" s="52" t="str">
        <f>Schedule!AB17</f>
        <v>AVL</v>
      </c>
      <c r="AL64" s="52" t="str">
        <f>Schedule!AC17</f>
        <v>@WHU</v>
      </c>
      <c r="AM64" s="52" t="str">
        <f>Schedule!AD17</f>
        <v>NEW</v>
      </c>
      <c r="AN64" s="52" t="str">
        <f>Schedule!AE17</f>
        <v>@NOR</v>
      </c>
      <c r="AO64" s="52" t="str">
        <f>Schedule!AF17</f>
        <v>ARS</v>
      </c>
      <c r="AP64" s="52" t="str">
        <f>Schedule!AG17</f>
        <v>@WAT</v>
      </c>
      <c r="AQ64" s="52" t="str">
        <f>Schedule!AH17</f>
        <v>MCI</v>
      </c>
      <c r="AR64" s="52" t="str">
        <f>Schedule!AI17</f>
        <v>@EVE</v>
      </c>
      <c r="AS64" s="52" t="str">
        <f>Schedule!AJ17</f>
        <v>@MUN</v>
      </c>
      <c r="AT64" s="52" t="str">
        <f>Schedule!AK17</f>
        <v>BRI</v>
      </c>
      <c r="AU64" s="52" t="str">
        <f>Schedule!AL17</f>
        <v>@BOU</v>
      </c>
      <c r="AV64" s="52" t="str">
        <f>Schedule!AM17</f>
        <v>SHU</v>
      </c>
    </row>
    <row r="65" spans="10:48" x14ac:dyDescent="0.25">
      <c r="J65" s="51" t="str">
        <f>Schedule!A18</f>
        <v>TOT</v>
      </c>
      <c r="K65" s="52" t="str">
        <f>Schedule!B18</f>
        <v>AVL</v>
      </c>
      <c r="L65" s="52" t="str">
        <f>Schedule!C18</f>
        <v>@MCI</v>
      </c>
      <c r="M65" s="52" t="str">
        <f>Schedule!D18</f>
        <v>NEW</v>
      </c>
      <c r="N65" s="52" t="str">
        <f>Schedule!E18</f>
        <v>@ARS</v>
      </c>
      <c r="O65" s="52" t="str">
        <f>Schedule!F18</f>
        <v>CRY</v>
      </c>
      <c r="P65" s="52" t="str">
        <f>Schedule!G18</f>
        <v>@LEI</v>
      </c>
      <c r="Q65" s="52" t="str">
        <f>Schedule!H18</f>
        <v>SOU</v>
      </c>
      <c r="R65" s="52" t="str">
        <f>Schedule!I18</f>
        <v>@BRI</v>
      </c>
      <c r="S65" s="52" t="str">
        <f>Schedule!J18</f>
        <v>WAT</v>
      </c>
      <c r="T65" s="52" t="str">
        <f>Schedule!K18</f>
        <v>@LIV</v>
      </c>
      <c r="U65" s="52" t="str">
        <f>Schedule!L18</f>
        <v>@EVE</v>
      </c>
      <c r="V65" s="52" t="str">
        <f>Schedule!M18</f>
        <v>SHU</v>
      </c>
      <c r="W65" s="52" t="str">
        <f>Schedule!N18</f>
        <v>@WHU</v>
      </c>
      <c r="X65" s="52" t="str">
        <f>Schedule!O18</f>
        <v>BOU</v>
      </c>
      <c r="Y65" s="52" t="str">
        <f>Schedule!P18</f>
        <v>@MUN</v>
      </c>
      <c r="Z65" s="52" t="str">
        <f>Schedule!Q18</f>
        <v>BUR</v>
      </c>
      <c r="AA65" s="52" t="str">
        <f>Schedule!R18</f>
        <v>@WOL</v>
      </c>
      <c r="AB65" s="52" t="str">
        <f>Schedule!S18</f>
        <v>CHE</v>
      </c>
      <c r="AC65" s="52" t="str">
        <f>Schedule!T18</f>
        <v>BRI</v>
      </c>
      <c r="AD65" s="52" t="str">
        <f>Schedule!U18</f>
        <v>@NOR</v>
      </c>
      <c r="AE65" s="52" t="str">
        <f>Schedule!V18</f>
        <v>@SOU</v>
      </c>
      <c r="AF65" s="52" t="str">
        <f>Schedule!W18</f>
        <v>LIV</v>
      </c>
      <c r="AG65" s="52" t="str">
        <f>Schedule!X18</f>
        <v>@WAT</v>
      </c>
      <c r="AH65" s="52" t="str">
        <f>Schedule!Y18</f>
        <v>NOR</v>
      </c>
      <c r="AI65" s="52" t="str">
        <f>Schedule!Z18</f>
        <v>MCI</v>
      </c>
      <c r="AJ65" s="52" t="str">
        <f>Schedule!AA18</f>
        <v>@AVL</v>
      </c>
      <c r="AK65" s="52" t="str">
        <f>Schedule!AB18</f>
        <v>@CHE</v>
      </c>
      <c r="AL65" s="52" t="str">
        <f>Schedule!AC18</f>
        <v>WOL</v>
      </c>
      <c r="AM65" s="52" t="str">
        <f>Schedule!AD18</f>
        <v>@BUR</v>
      </c>
      <c r="AN65" s="52" t="str">
        <f>Schedule!AE18</f>
        <v>MUN</v>
      </c>
      <c r="AO65" s="52" t="str">
        <f>Schedule!AF18</f>
        <v>WHU</v>
      </c>
      <c r="AP65" s="52" t="str">
        <f>Schedule!AG18</f>
        <v>@SHU</v>
      </c>
      <c r="AQ65" s="52" t="str">
        <f>Schedule!AH18</f>
        <v>EVE</v>
      </c>
      <c r="AR65" s="52" t="str">
        <f>Schedule!AI18</f>
        <v>@BOU</v>
      </c>
      <c r="AS65" s="52" t="str">
        <f>Schedule!AJ18</f>
        <v>ARS</v>
      </c>
      <c r="AT65" s="52" t="str">
        <f>Schedule!AK18</f>
        <v>@NEW</v>
      </c>
      <c r="AU65" s="52" t="str">
        <f>Schedule!AL18</f>
        <v>LEI</v>
      </c>
      <c r="AV65" s="52" t="str">
        <f>Schedule!AM18</f>
        <v>@CRY</v>
      </c>
    </row>
    <row r="66" spans="10:48" x14ac:dyDescent="0.25">
      <c r="J66" s="51" t="str">
        <f>Schedule!A19</f>
        <v>WAT</v>
      </c>
      <c r="K66" s="52" t="str">
        <f>Schedule!B19</f>
        <v>BRI</v>
      </c>
      <c r="L66" s="52" t="str">
        <f>Schedule!C19</f>
        <v>@EVE</v>
      </c>
      <c r="M66" s="52" t="str">
        <f>Schedule!D19</f>
        <v>WHU</v>
      </c>
      <c r="N66" s="52" t="str">
        <f>Schedule!E19</f>
        <v>@NEW</v>
      </c>
      <c r="O66" s="52" t="str">
        <f>Schedule!F19</f>
        <v>ARS</v>
      </c>
      <c r="P66" s="52" t="str">
        <f>Schedule!G19</f>
        <v>@MCI</v>
      </c>
      <c r="Q66" s="52" t="str">
        <f>Schedule!H19</f>
        <v>@WOL</v>
      </c>
      <c r="R66" s="52" t="str">
        <f>Schedule!I19</f>
        <v>SHU</v>
      </c>
      <c r="S66" s="52" t="str">
        <f>Schedule!J19</f>
        <v>@TOT</v>
      </c>
      <c r="T66" s="52" t="str">
        <f>Schedule!K19</f>
        <v>BOU</v>
      </c>
      <c r="U66" s="52" t="str">
        <f>Schedule!L19</f>
        <v>CHE</v>
      </c>
      <c r="V66" s="52" t="str">
        <f>Schedule!M19</f>
        <v>@NOR</v>
      </c>
      <c r="W66" s="52" t="str">
        <f>Schedule!N19</f>
        <v>BUR</v>
      </c>
      <c r="X66" s="52" t="str">
        <f>Schedule!O19</f>
        <v>@SOU</v>
      </c>
      <c r="Y66" s="52" t="str">
        <f>Schedule!P19</f>
        <v>@LEI</v>
      </c>
      <c r="Z66" s="52" t="str">
        <f>Schedule!Q19</f>
        <v>CRY</v>
      </c>
      <c r="AA66" s="52" t="str">
        <f>Schedule!R19</f>
        <v>@LIV</v>
      </c>
      <c r="AB66" s="52" t="str">
        <f>Schedule!S19</f>
        <v>MUN</v>
      </c>
      <c r="AC66" s="52" t="str">
        <f>Schedule!T19</f>
        <v>@SHU</v>
      </c>
      <c r="AD66" s="52" t="str">
        <f>Schedule!U19</f>
        <v>AVL</v>
      </c>
      <c r="AE66" s="52" t="str">
        <f>Schedule!V19</f>
        <v>WOL</v>
      </c>
      <c r="AF66" s="52" t="str">
        <f>Schedule!W19</f>
        <v>@BOU</v>
      </c>
      <c r="AG66" s="52" t="str">
        <f>Schedule!X19</f>
        <v>TOT</v>
      </c>
      <c r="AH66" s="52" t="str">
        <f>Schedule!Y19</f>
        <v>@AVL</v>
      </c>
      <c r="AI66" s="52" t="str">
        <f>Schedule!Z19</f>
        <v>EVE</v>
      </c>
      <c r="AJ66" s="52" t="str">
        <f>Schedule!AA19</f>
        <v>@BRI</v>
      </c>
      <c r="AK66" s="52" t="str">
        <f>Schedule!AB19</f>
        <v>@MUN</v>
      </c>
      <c r="AL66" s="52" t="str">
        <f>Schedule!AC19</f>
        <v>LIV</v>
      </c>
      <c r="AM66" s="52" t="str">
        <f>Schedule!AD19</f>
        <v>@CRY</v>
      </c>
      <c r="AN66" s="52" t="str">
        <f>Schedule!AE19</f>
        <v>LEI</v>
      </c>
      <c r="AO66" s="52" t="str">
        <f>Schedule!AF19</f>
        <v>@BUR</v>
      </c>
      <c r="AP66" s="52" t="str">
        <f>Schedule!AG19</f>
        <v>SOU</v>
      </c>
      <c r="AQ66" s="52" t="str">
        <f>Schedule!AH19</f>
        <v>@CHE</v>
      </c>
      <c r="AR66" s="52" t="str">
        <f>Schedule!AI19</f>
        <v>NOR</v>
      </c>
      <c r="AS66" s="52" t="str">
        <f>Schedule!AJ19</f>
        <v>NEW</v>
      </c>
      <c r="AT66" s="52" t="str">
        <f>Schedule!AK19</f>
        <v>@WHU</v>
      </c>
      <c r="AU66" s="52" t="str">
        <f>Schedule!AL19</f>
        <v>MCI</v>
      </c>
      <c r="AV66" s="52" t="str">
        <f>Schedule!AM19</f>
        <v>@ARS</v>
      </c>
    </row>
    <row r="67" spans="10:48" x14ac:dyDescent="0.25">
      <c r="J67" s="51" t="str">
        <f>Schedule!A20</f>
        <v>WHU</v>
      </c>
      <c r="K67" s="52" t="str">
        <f>Schedule!B20</f>
        <v>MCI</v>
      </c>
      <c r="L67" s="52" t="str">
        <f>Schedule!C20</f>
        <v>@BRI</v>
      </c>
      <c r="M67" s="52" t="str">
        <f>Schedule!D20</f>
        <v>@WAT</v>
      </c>
      <c r="N67" s="52" t="str">
        <f>Schedule!E20</f>
        <v>NOR</v>
      </c>
      <c r="O67" s="52" t="str">
        <f>Schedule!F20</f>
        <v>@AVL</v>
      </c>
      <c r="P67" s="52" t="str">
        <f>Schedule!G20</f>
        <v>MUN</v>
      </c>
      <c r="Q67" s="52" t="str">
        <f>Schedule!H20</f>
        <v>@BOU</v>
      </c>
      <c r="R67" s="52" t="str">
        <f>Schedule!I20</f>
        <v>CRY</v>
      </c>
      <c r="S67" s="52" t="str">
        <f>Schedule!J20</f>
        <v>@EVE</v>
      </c>
      <c r="T67" s="52" t="str">
        <f>Schedule!K20</f>
        <v>SHU</v>
      </c>
      <c r="U67" s="52" t="str">
        <f>Schedule!L20</f>
        <v>NEW</v>
      </c>
      <c r="V67" s="52" t="str">
        <f>Schedule!M20</f>
        <v>@BUR</v>
      </c>
      <c r="W67" s="52" t="str">
        <f>Schedule!N20</f>
        <v>TOT</v>
      </c>
      <c r="X67" s="52" t="str">
        <f>Schedule!O20</f>
        <v>@CHE</v>
      </c>
      <c r="Y67" s="52" t="str">
        <f>Schedule!P20</f>
        <v>@WOL</v>
      </c>
      <c r="Z67" s="52" t="str">
        <f>Schedule!Q20</f>
        <v>ARS</v>
      </c>
      <c r="AA67" s="52" t="str">
        <f>Schedule!R20</f>
        <v>@SOU</v>
      </c>
      <c r="AB67" s="52" t="str">
        <f>Schedule!S20</f>
        <v>LIV</v>
      </c>
      <c r="AC67" s="52" t="str">
        <f>Schedule!T20</f>
        <v>@CRY</v>
      </c>
      <c r="AD67" s="52" t="str">
        <f>Schedule!U20</f>
        <v>LEI</v>
      </c>
      <c r="AE67" s="52" t="str">
        <f>Schedule!V20</f>
        <v>BOU</v>
      </c>
      <c r="AF67" s="52" t="str">
        <f>Schedule!W20</f>
        <v>@SHU</v>
      </c>
      <c r="AG67" s="52" t="str">
        <f>Schedule!X20</f>
        <v>EVE</v>
      </c>
      <c r="AH67" s="52" t="str">
        <f>Schedule!Y20</f>
        <v>@LEI</v>
      </c>
      <c r="AI67" s="52" t="str">
        <f>Schedule!Z20</f>
        <v>BRI</v>
      </c>
      <c r="AJ67" s="52" t="str">
        <f>Schedule!AA20</f>
        <v>@MCI</v>
      </c>
      <c r="AK67" s="52" t="str">
        <f>Schedule!AB20</f>
        <v>@LIV</v>
      </c>
      <c r="AL67" s="52" t="str">
        <f>Schedule!AC20</f>
        <v>SOU</v>
      </c>
      <c r="AM67" s="52" t="str">
        <f>Schedule!AD20</f>
        <v>@ARS</v>
      </c>
      <c r="AN67" s="52" t="str">
        <f>Schedule!AE20</f>
        <v>WOL</v>
      </c>
      <c r="AO67" s="52" t="str">
        <f>Schedule!AF20</f>
        <v>@TOT</v>
      </c>
      <c r="AP67" s="52" t="str">
        <f>Schedule!AG20</f>
        <v>CHE</v>
      </c>
      <c r="AQ67" s="52" t="str">
        <f>Schedule!AH20</f>
        <v>@NEW</v>
      </c>
      <c r="AR67" s="52" t="str">
        <f>Schedule!AI20</f>
        <v>BUR</v>
      </c>
      <c r="AS67" s="52" t="str">
        <f>Schedule!AJ20</f>
        <v>@NOR</v>
      </c>
      <c r="AT67" s="52" t="str">
        <f>Schedule!AK20</f>
        <v>WAT</v>
      </c>
      <c r="AU67" s="52" t="str">
        <f>Schedule!AL20</f>
        <v>@MUN</v>
      </c>
      <c r="AV67" s="52" t="str">
        <f>Schedule!AM20</f>
        <v>AVL</v>
      </c>
    </row>
    <row r="68" spans="10:48" x14ac:dyDescent="0.25">
      <c r="J68" s="51" t="str">
        <f>Schedule!A21</f>
        <v>WOL</v>
      </c>
      <c r="K68" s="52" t="str">
        <f>Schedule!B21</f>
        <v>@LEI</v>
      </c>
      <c r="L68" s="52" t="str">
        <f>Schedule!C21</f>
        <v>MUN</v>
      </c>
      <c r="M68" s="52" t="str">
        <f>Schedule!D21</f>
        <v>BUR</v>
      </c>
      <c r="N68" s="52" t="str">
        <f>Schedule!E21</f>
        <v>@EVE</v>
      </c>
      <c r="O68" s="52" t="str">
        <f>Schedule!F21</f>
        <v>CHE</v>
      </c>
      <c r="P68" s="52" t="str">
        <f>Schedule!G21</f>
        <v>@CRY</v>
      </c>
      <c r="Q68" s="52" t="str">
        <f>Schedule!H21</f>
        <v>WAT</v>
      </c>
      <c r="R68" s="52" t="str">
        <f>Schedule!I21</f>
        <v>@MCI</v>
      </c>
      <c r="S68" s="52" t="str">
        <f>Schedule!J21</f>
        <v>SOU</v>
      </c>
      <c r="T68" s="52" t="str">
        <f>Schedule!K21</f>
        <v>@NEW</v>
      </c>
      <c r="U68" s="52" t="str">
        <f>Schedule!L21</f>
        <v>@ARS</v>
      </c>
      <c r="V68" s="52" t="str">
        <f>Schedule!M21</f>
        <v>AVL</v>
      </c>
      <c r="W68" s="52" t="str">
        <f>Schedule!N21</f>
        <v>@BOU</v>
      </c>
      <c r="X68" s="52" t="str">
        <f>Schedule!O21</f>
        <v>SHU</v>
      </c>
      <c r="Y68" s="52" t="str">
        <f>Schedule!P21</f>
        <v>WHU</v>
      </c>
      <c r="Z68" s="52" t="str">
        <f>Schedule!Q21</f>
        <v>@BRI</v>
      </c>
      <c r="AA68" s="52" t="str">
        <f>Schedule!R21</f>
        <v>TOT</v>
      </c>
      <c r="AB68" s="52" t="str">
        <f>Schedule!S21</f>
        <v>@NOR</v>
      </c>
      <c r="AC68" s="52" t="str">
        <f>Schedule!T21</f>
        <v>MCI</v>
      </c>
      <c r="AD68" s="52" t="str">
        <f>Schedule!U21</f>
        <v>@LIV</v>
      </c>
      <c r="AE68" s="52" t="str">
        <f>Schedule!V21</f>
        <v>@WAT</v>
      </c>
      <c r="AF68" s="52" t="str">
        <f>Schedule!W21</f>
        <v>NEW</v>
      </c>
      <c r="AG68" s="52" t="str">
        <f>Schedule!X21</f>
        <v>@SOU</v>
      </c>
      <c r="AH68" s="52" t="str">
        <f>Schedule!Y21</f>
        <v>LIV</v>
      </c>
      <c r="AI68" s="52" t="str">
        <f>Schedule!Z21</f>
        <v>@MUN</v>
      </c>
      <c r="AJ68" s="52" t="str">
        <f>Schedule!AA21</f>
        <v>LEI</v>
      </c>
      <c r="AK68" s="52" t="str">
        <f>Schedule!AB21</f>
        <v>NOR</v>
      </c>
      <c r="AL68" s="52" t="str">
        <f>Schedule!AC21</f>
        <v>@TOT</v>
      </c>
      <c r="AM68" s="52" t="str">
        <f>Schedule!AD21</f>
        <v>BRI</v>
      </c>
      <c r="AN68" s="52" t="str">
        <f>Schedule!AE21</f>
        <v>@WHU</v>
      </c>
      <c r="AO68" s="52" t="str">
        <f>Schedule!AF21</f>
        <v>BOU</v>
      </c>
      <c r="AP68" s="52" t="str">
        <f>Schedule!AG21</f>
        <v>@AVL</v>
      </c>
      <c r="AQ68" s="52" t="str">
        <f>Schedule!AH21</f>
        <v>ARS</v>
      </c>
      <c r="AR68" s="52" t="str">
        <f>Schedule!AI21</f>
        <v>@SHU</v>
      </c>
      <c r="AS68" s="52" t="str">
        <f>Schedule!AJ21</f>
        <v>EVE</v>
      </c>
      <c r="AT68" s="52" t="str">
        <f>Schedule!AK21</f>
        <v>@BUR</v>
      </c>
      <c r="AU68" s="52" t="str">
        <f>Schedule!AL21</f>
        <v>CRY</v>
      </c>
      <c r="AV68" s="52" t="str">
        <f>Schedule!AM21</f>
        <v>@CHE</v>
      </c>
    </row>
  </sheetData>
  <pageMargins left="0.7" right="0.7" top="0.75" bottom="0.75" header="0.3" footer="0.3"/>
  <pageSetup paperSize="9" orientation="portrait" r:id="rId1"/>
  <ignoredErrors>
    <ignoredError sqref="F2 F3:F4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autoPageBreaks="0"/>
  </sheetPr>
  <dimension ref="A1:R25"/>
  <sheetViews>
    <sheetView zoomScaleNormal="100" workbookViewId="0">
      <selection activeCell="J25" sqref="J25"/>
    </sheetView>
  </sheetViews>
  <sheetFormatPr defaultColWidth="9.109375" defaultRowHeight="12" x14ac:dyDescent="0.25"/>
  <cols>
    <col min="1" max="1" width="5.109375" style="1" bestFit="1" customWidth="1"/>
    <col min="2" max="2" width="8.5546875" style="1" bestFit="1" customWidth="1"/>
    <col min="3" max="3" width="7.6640625" style="1" customWidth="1"/>
    <col min="4" max="4" width="6.88671875" style="1" bestFit="1" customWidth="1"/>
    <col min="5" max="5" width="8.44140625" style="1" customWidth="1"/>
    <col min="6" max="6" width="5.6640625" style="1" bestFit="1" customWidth="1"/>
    <col min="7" max="7" width="6.5546875" style="1" bestFit="1" customWidth="1"/>
    <col min="8" max="8" width="7.5546875" style="1" bestFit="1" customWidth="1"/>
    <col min="9" max="9" width="8.6640625" style="1" bestFit="1" customWidth="1"/>
    <col min="10" max="10" width="7.44140625" style="1" bestFit="1" customWidth="1"/>
    <col min="11" max="11" width="5.44140625" style="1" bestFit="1" customWidth="1"/>
    <col min="12" max="16384" width="9.109375" style="1"/>
  </cols>
  <sheetData>
    <row r="1" spans="1:18" x14ac:dyDescent="0.25">
      <c r="A1" s="2" t="s">
        <v>12</v>
      </c>
      <c r="B1" s="16" t="s">
        <v>20</v>
      </c>
      <c r="C1" s="5" t="s">
        <v>29</v>
      </c>
      <c r="D1" s="5" t="s">
        <v>31</v>
      </c>
      <c r="E1" s="16" t="s">
        <v>21</v>
      </c>
      <c r="F1" s="5" t="s">
        <v>30</v>
      </c>
      <c r="G1" s="5" t="s">
        <v>32</v>
      </c>
      <c r="H1" s="5" t="s">
        <v>33</v>
      </c>
      <c r="I1" s="17" t="s">
        <v>36</v>
      </c>
      <c r="M1" s="2" t="s">
        <v>12</v>
      </c>
      <c r="N1" s="5" t="s">
        <v>31</v>
      </c>
      <c r="O1" s="5" t="s">
        <v>32</v>
      </c>
      <c r="P1" s="5" t="s">
        <v>33</v>
      </c>
    </row>
    <row r="2" spans="1:18" x14ac:dyDescent="0.25">
      <c r="A2" s="41" t="str">
        <f>Schedule!A2</f>
        <v>ARS</v>
      </c>
      <c r="B2" s="3">
        <f>VLOOKUP(A2,Fixtures!$A$1:$C$21,2,FALSE)</f>
        <v>1.4465875702180844</v>
      </c>
      <c r="C2" s="3">
        <f ca="1">VLOOKUP(A2,Fixtures!$J$3:$AW$22,40,FALSE)</f>
        <v>1.3915144672312476</v>
      </c>
      <c r="D2" s="18">
        <f ca="1">B2/C2 * 100</f>
        <v>103.95778155985815</v>
      </c>
      <c r="E2" s="3">
        <f>VLOOKUP(A2,Fixtures!$A$1:$C$21,3,FALSE)</f>
        <v>1.2271142124290697</v>
      </c>
      <c r="F2" s="3">
        <f ca="1">VLOOKUP(A2,Fixtures!$J$26:$AW$45,40,FALSE)</f>
        <v>1.3698200570807741</v>
      </c>
      <c r="G2" s="18">
        <f ca="1">E2/F2*100</f>
        <v>89.582146653931687</v>
      </c>
      <c r="H2" s="19">
        <f t="shared" ref="H2:H21" ca="1" si="0">G2-D2</f>
        <v>-14.375634905926461</v>
      </c>
      <c r="I2" s="20">
        <v>1</v>
      </c>
      <c r="M2" s="2" t="s">
        <v>5</v>
      </c>
      <c r="N2" s="18">
        <v>100.68753131640844</v>
      </c>
      <c r="O2" s="18">
        <v>90.605860511704478</v>
      </c>
      <c r="P2" s="19">
        <v>-10.081670804703961</v>
      </c>
    </row>
    <row r="3" spans="1:18" x14ac:dyDescent="0.25">
      <c r="A3" s="41" t="str">
        <f>Schedule!A3</f>
        <v>AVL</v>
      </c>
      <c r="B3" s="3">
        <f>VLOOKUP(A3,Fixtures!A2:C22,2,FALSE)</f>
        <v>1.9090735956901996</v>
      </c>
      <c r="C3" s="3">
        <f ca="1">VLOOKUP(A3,Fixtures!$J$3:$AW$22,40,FALSE)</f>
        <v>1.4100068672964614</v>
      </c>
      <c r="D3" s="18">
        <f t="shared" ref="D3:D21" ca="1" si="1">B3/C3 * 100</f>
        <v>135.39463104535409</v>
      </c>
      <c r="E3" s="3">
        <f>VLOOKUP(A3,Fixtures!$A$1:$C$21,3,FALSE)</f>
        <v>1.295490151204123</v>
      </c>
      <c r="F3" s="3">
        <f ca="1">VLOOKUP(A3,Fixtures!$J$26:$AW$45,40,FALSE)</f>
        <v>1.3970935662289548</v>
      </c>
      <c r="G3" s="18">
        <f t="shared" ref="G3:G21" ca="1" si="2">E3/F3*100</f>
        <v>92.727515358969086</v>
      </c>
      <c r="H3" s="19">
        <f t="shared" ca="1" si="0"/>
        <v>-42.667115686385003</v>
      </c>
      <c r="I3" s="17" t="s">
        <v>37</v>
      </c>
      <c r="M3" s="2" t="s">
        <v>111</v>
      </c>
      <c r="N3" s="18">
        <v>136.38418134726194</v>
      </c>
      <c r="O3" s="18">
        <v>95.313345327696879</v>
      </c>
      <c r="P3" s="19">
        <v>-41.070836019565064</v>
      </c>
    </row>
    <row r="4" spans="1:18" x14ac:dyDescent="0.25">
      <c r="A4" s="41" t="str">
        <f>Schedule!A4</f>
        <v>BOU</v>
      </c>
      <c r="B4" s="3">
        <f>VLOOKUP(A4,Fixtures!A3:C23,2,FALSE)</f>
        <v>1.570746501787788</v>
      </c>
      <c r="C4" s="3">
        <f ca="1">VLOOKUP(A4,Fixtures!$J$3:$AW$22,40,FALSE)</f>
        <v>1.3652270802940831</v>
      </c>
      <c r="D4" s="18">
        <f t="shared" ca="1" si="1"/>
        <v>115.05386352645701</v>
      </c>
      <c r="E4" s="3">
        <f>VLOOKUP(A4,Fixtures!$A$1:$C$21,3,FALSE)</f>
        <v>1.0879696232573273</v>
      </c>
      <c r="F4" s="3">
        <f ca="1">VLOOKUP(A4,Fixtures!$J$26:$AW$45,40,FALSE)</f>
        <v>1.4611210648288864</v>
      </c>
      <c r="G4" s="18">
        <f t="shared" ca="1" si="2"/>
        <v>74.461292048016617</v>
      </c>
      <c r="H4" s="19">
        <f t="shared" ca="1" si="0"/>
        <v>-40.592571478440391</v>
      </c>
      <c r="I4" s="20">
        <v>1</v>
      </c>
      <c r="M4" s="2" t="s">
        <v>73</v>
      </c>
      <c r="N4" s="18">
        <v>112.74830541723037</v>
      </c>
      <c r="O4" s="18">
        <v>73.321164428668283</v>
      </c>
      <c r="P4" s="19">
        <v>-39.427140988562087</v>
      </c>
    </row>
    <row r="5" spans="1:18" x14ac:dyDescent="0.25">
      <c r="A5" s="41" t="str">
        <f>Schedule!A5</f>
        <v>BRI</v>
      </c>
      <c r="B5" s="3">
        <f>VLOOKUP(A5,Fixtures!A4:C24,2,FALSE)</f>
        <v>1.505679474680214</v>
      </c>
      <c r="C5" s="3">
        <f ca="1">VLOOKUP(A5,Fixtures!$J$3:$AW$22,40,FALSE)</f>
        <v>1.4096459464874405</v>
      </c>
      <c r="D5" s="18">
        <f t="shared" ca="1" si="1"/>
        <v>106.81259918010406</v>
      </c>
      <c r="E5" s="3">
        <f>VLOOKUP(A5,Fixtures!$A$1:$C$21,3,FALSE)</f>
        <v>1.3474677384153262</v>
      </c>
      <c r="F5" s="3">
        <f ca="1">VLOOKUP(A5,Fixtures!$J$26:$AW$45,40,FALSE)</f>
        <v>1.4218248417856563</v>
      </c>
      <c r="G5" s="18">
        <f t="shared" ca="1" si="2"/>
        <v>94.770304950014392</v>
      </c>
      <c r="H5" s="19">
        <f ca="1">G5-D5</f>
        <v>-12.042294230089666</v>
      </c>
      <c r="I5" s="6"/>
      <c r="M5" s="2" t="s">
        <v>121</v>
      </c>
      <c r="N5" s="18">
        <v>108.56017844945933</v>
      </c>
      <c r="O5" s="18">
        <v>94.671024694598898</v>
      </c>
      <c r="P5" s="19">
        <v>-13.88915375486043</v>
      </c>
      <c r="R5" s="21"/>
    </row>
    <row r="6" spans="1:18" x14ac:dyDescent="0.25">
      <c r="A6" s="41" t="str">
        <f>Schedule!A6</f>
        <v>BUR</v>
      </c>
      <c r="B6" s="3">
        <f>VLOOKUP(A6,Fixtures!A5:C25,2,FALSE)</f>
        <v>1.3872748891153499</v>
      </c>
      <c r="C6" s="3">
        <f ca="1">VLOOKUP(A6,Fixtures!$J$3:$AW$22,40,FALSE)</f>
        <v>1.4374188943982003</v>
      </c>
      <c r="D6" s="18">
        <f t="shared" ca="1" si="1"/>
        <v>96.511524547348884</v>
      </c>
      <c r="E6" s="3">
        <f>VLOOKUP(A6,Fixtures!$A$1:$C$21,3,FALSE)</f>
        <v>1.1725068344942473</v>
      </c>
      <c r="F6" s="3">
        <f ca="1">VLOOKUP(A6,Fixtures!$J$26:$AW$45,40,FALSE)</f>
        <v>1.3943030617732735</v>
      </c>
      <c r="G6" s="18">
        <f t="shared" ca="1" si="2"/>
        <v>84.092681615649184</v>
      </c>
      <c r="H6" s="19">
        <f ca="1">G6-D6</f>
        <v>-12.4188429316997</v>
      </c>
      <c r="I6" s="6"/>
      <c r="M6" s="2" t="s">
        <v>61</v>
      </c>
      <c r="N6" s="18">
        <v>94.656388529793887</v>
      </c>
      <c r="O6" s="18">
        <v>82.682617547826112</v>
      </c>
      <c r="P6" s="19">
        <v>-11.973770981967775</v>
      </c>
    </row>
    <row r="7" spans="1:18" x14ac:dyDescent="0.25">
      <c r="A7" s="41" t="str">
        <f>Schedule!A7</f>
        <v>CHE</v>
      </c>
      <c r="B7" s="3">
        <f>VLOOKUP(A7,Fixtures!A6:C26,2,FALSE)</f>
        <v>1.0480681159630869</v>
      </c>
      <c r="C7" s="3">
        <f ca="1">VLOOKUP(A7,Fixtures!$J$3:$AW$22,40,FALSE)</f>
        <v>1.374158983644806</v>
      </c>
      <c r="D7" s="18">
        <f t="shared" ca="1" si="1"/>
        <v>76.26978598816865</v>
      </c>
      <c r="E7" s="3">
        <f>VLOOKUP(A7,Fixtures!$A$1:$C$21,3,FALSE)</f>
        <v>1.8516373738653755</v>
      </c>
      <c r="F7" s="3">
        <f ca="1">VLOOKUP(A7,Fixtures!$J$26:$AW$45,40,FALSE)</f>
        <v>1.434842975241597</v>
      </c>
      <c r="G7" s="18">
        <f t="shared" ca="1" si="2"/>
        <v>129.04808441171753</v>
      </c>
      <c r="H7" s="19">
        <f t="shared" ca="1" si="0"/>
        <v>52.778298423548875</v>
      </c>
      <c r="I7" s="6"/>
      <c r="M7" s="2" t="s">
        <v>7</v>
      </c>
      <c r="N7" s="18">
        <v>77.283929385374904</v>
      </c>
      <c r="O7" s="18">
        <v>130.19721891720732</v>
      </c>
      <c r="P7" s="19">
        <v>52.913289531832419</v>
      </c>
    </row>
    <row r="8" spans="1:18" x14ac:dyDescent="0.25">
      <c r="A8" s="41" t="str">
        <f>Schedule!A8</f>
        <v>CRY</v>
      </c>
      <c r="B8" s="3">
        <f>VLOOKUP(A8,Fixtures!A7:C27,2,FALSE)</f>
        <v>1.4677105340091043</v>
      </c>
      <c r="C8" s="3">
        <f ca="1">VLOOKUP(A8,Fixtures!$J$3:$AW$22,40,FALSE)</f>
        <v>1.4242943717399075</v>
      </c>
      <c r="D8" s="18">
        <f t="shared" ca="1" si="1"/>
        <v>103.04825765871419</v>
      </c>
      <c r="E8" s="3">
        <f>VLOOKUP(A8,Fixtures!$A$1:$C$21,3,FALSE)</f>
        <v>0.89812056583580624</v>
      </c>
      <c r="F8" s="3">
        <f ca="1">VLOOKUP(A8,Fixtures!$J$26:$AW$45,40,FALSE)</f>
        <v>1.4244688039368338</v>
      </c>
      <c r="G8" s="18">
        <f t="shared" ca="1" si="2"/>
        <v>63.049507532467672</v>
      </c>
      <c r="H8" s="19">
        <f t="shared" ca="1" si="0"/>
        <v>-39.99875012624652</v>
      </c>
      <c r="I8" s="6"/>
      <c r="M8" s="2" t="s">
        <v>53</v>
      </c>
      <c r="N8" s="18">
        <v>105.76438671885684</v>
      </c>
      <c r="O8" s="18">
        <v>65.005504178428069</v>
      </c>
      <c r="P8" s="19">
        <v>-40.758882540428772</v>
      </c>
    </row>
    <row r="9" spans="1:18" x14ac:dyDescent="0.25">
      <c r="A9" s="41" t="str">
        <f>Schedule!A9</f>
        <v>EVE</v>
      </c>
      <c r="B9" s="3">
        <f>VLOOKUP(A9,Fixtures!A8:C28,2,FALSE)</f>
        <v>1.2625807905374629</v>
      </c>
      <c r="C9" s="3">
        <f ca="1">VLOOKUP(A9,Fixtures!$J$3:$AW$22,40,FALSE)</f>
        <v>1.4056242473009508</v>
      </c>
      <c r="D9" s="18">
        <f t="shared" ca="1" si="1"/>
        <v>89.823492513155145</v>
      </c>
      <c r="E9" s="3">
        <f>VLOOKUP(A9,Fixtures!$A$1:$C$21,3,FALSE)</f>
        <v>1.4652001931646623</v>
      </c>
      <c r="F9" s="3">
        <f ca="1">VLOOKUP(A9,Fixtures!$J$26:$AW$45,40,FALSE)</f>
        <v>1.4334177288368601</v>
      </c>
      <c r="G9" s="18">
        <f t="shared" ca="1" si="2"/>
        <v>102.2172506791577</v>
      </c>
      <c r="H9" s="19">
        <f t="shared" ca="1" si="0"/>
        <v>12.393758166002556</v>
      </c>
      <c r="I9" s="6"/>
      <c r="M9" s="2" t="s">
        <v>4</v>
      </c>
      <c r="N9" s="18">
        <v>90.229141586375107</v>
      </c>
      <c r="O9" s="18">
        <v>100.06106030431241</v>
      </c>
      <c r="P9" s="19">
        <v>9.8319187179372989</v>
      </c>
    </row>
    <row r="10" spans="1:18" x14ac:dyDescent="0.25">
      <c r="A10" s="41" t="str">
        <f>Schedule!A10</f>
        <v>LEI</v>
      </c>
      <c r="B10" s="3">
        <f>VLOOKUP(A10,Fixtures!A9:C29,2,FALSE)</f>
        <v>1.2075084475252944</v>
      </c>
      <c r="C10" s="3">
        <f ca="1">VLOOKUP(A10,Fixtures!$J$3:$AW$22,40,FALSE)</f>
        <v>1.4002164869904277</v>
      </c>
      <c r="D10" s="18">
        <f t="shared" ca="1" si="1"/>
        <v>86.237268218478661</v>
      </c>
      <c r="E10" s="3">
        <f>VLOOKUP(A10,Fixtures!$A$1:$C$21,3,FALSE)</f>
        <v>1.7402325330251442</v>
      </c>
      <c r="F10" s="3">
        <f ca="1">VLOOKUP(A10,Fixtures!$J$26:$AW$45,40,FALSE)</f>
        <v>1.4256810922419521</v>
      </c>
      <c r="G10" s="18">
        <f t="shared" ca="1" si="2"/>
        <v>122.06323998367299</v>
      </c>
      <c r="H10" s="19">
        <f t="shared" ca="1" si="0"/>
        <v>35.825971765194325</v>
      </c>
      <c r="I10" s="6"/>
      <c r="M10" s="2" t="s">
        <v>62</v>
      </c>
      <c r="N10" s="18">
        <v>87.035186052806921</v>
      </c>
      <c r="O10" s="18">
        <v>119.76905799598252</v>
      </c>
      <c r="P10" s="19">
        <v>32.7338719431756</v>
      </c>
    </row>
    <row r="11" spans="1:18" x14ac:dyDescent="0.25">
      <c r="A11" s="41" t="str">
        <f>Schedule!A11</f>
        <v>LIV</v>
      </c>
      <c r="B11" s="3">
        <f>VLOOKUP(A11,Fixtures!A10:C30,2,FALSE)</f>
        <v>0.9336537466425473</v>
      </c>
      <c r="C11" s="3">
        <f ca="1">VLOOKUP(A11,Fixtures!$J$3:$AW$22,40,FALSE)</f>
        <v>1.3830907374374468</v>
      </c>
      <c r="D11" s="18">
        <f t="shared" ca="1" si="1"/>
        <v>67.50488029240914</v>
      </c>
      <c r="E11" s="3">
        <f>VLOOKUP(A11,Fixtures!$A$1:$C$21,3,FALSE)</f>
        <v>2.051918290015097</v>
      </c>
      <c r="F11" s="3">
        <f ca="1">VLOOKUP(A11,Fixtures!$J$26:$AW$45,40,FALSE)</f>
        <v>1.3921458559996205</v>
      </c>
      <c r="G11" s="18">
        <f t="shared" ca="1" si="2"/>
        <v>147.39247911216398</v>
      </c>
      <c r="H11" s="19">
        <f t="shared" ca="1" si="0"/>
        <v>79.887598819754842</v>
      </c>
      <c r="I11" s="6"/>
      <c r="M11" s="2" t="s">
        <v>8</v>
      </c>
      <c r="N11" s="18">
        <v>64.793959429839305</v>
      </c>
      <c r="O11" s="18">
        <v>145.7364816735558</v>
      </c>
      <c r="P11" s="19">
        <v>80.942522243716496</v>
      </c>
    </row>
    <row r="12" spans="1:18" x14ac:dyDescent="0.25">
      <c r="A12" s="41" t="str">
        <f>Schedule!A12</f>
        <v>MCI</v>
      </c>
      <c r="B12" s="3">
        <f>VLOOKUP(A12,Fixtures!A11:C31,2,FALSE)</f>
        <v>1.0365677599303993</v>
      </c>
      <c r="C12" s="3">
        <f ca="1">VLOOKUP(A12,Fixtures!$J$3:$AW$22,40,FALSE)</f>
        <v>1.3266131196433841</v>
      </c>
      <c r="D12" s="18">
        <f t="shared" ca="1" si="1"/>
        <v>78.13640198349961</v>
      </c>
      <c r="E12" s="3">
        <f>VLOOKUP(A12,Fixtures!$A$1:$C$21,3,FALSE)</f>
        <v>2.4354236474017386</v>
      </c>
      <c r="F12" s="3">
        <f ca="1">VLOOKUP(A12,Fixtures!$J$26:$AW$45,40,FALSE)</f>
        <v>1.4063310580029398</v>
      </c>
      <c r="G12" s="18">
        <f t="shared" ca="1" si="2"/>
        <v>173.17569952982205</v>
      </c>
      <c r="H12" s="19">
        <f t="shared" ca="1" si="0"/>
        <v>95.039297546322445</v>
      </c>
      <c r="I12" s="6"/>
      <c r="M12" s="2" t="s">
        <v>1</v>
      </c>
      <c r="N12" s="18">
        <v>81.850974754639012</v>
      </c>
      <c r="O12" s="18">
        <v>173.43109351489508</v>
      </c>
      <c r="P12" s="19">
        <v>91.58011876025607</v>
      </c>
    </row>
    <row r="13" spans="1:18" x14ac:dyDescent="0.25">
      <c r="A13" s="41" t="str">
        <f>Schedule!A13</f>
        <v>MUN</v>
      </c>
      <c r="B13" s="3">
        <f>VLOOKUP(A13,Fixtures!A12:C32,2,FALSE)</f>
        <v>1.0825773316485481</v>
      </c>
      <c r="C13" s="3">
        <f ca="1">VLOOKUP(A13,Fixtures!$J$3:$AW$22,40,FALSE)</f>
        <v>1.3669063406523485</v>
      </c>
      <c r="D13" s="18">
        <f t="shared" ca="1" si="1"/>
        <v>79.199086246969486</v>
      </c>
      <c r="E13" s="3">
        <f>VLOOKUP(A13,Fixtures!$A$1:$C$21,3,FALSE)</f>
        <v>1.6979976259305534</v>
      </c>
      <c r="F13" s="3">
        <f ca="1">VLOOKUP(A13,Fixtures!$J$26:$AW$45,40,FALSE)</f>
        <v>1.4214968722351844</v>
      </c>
      <c r="G13" s="18">
        <f t="shared" ca="1" si="2"/>
        <v>119.45137967560878</v>
      </c>
      <c r="H13" s="19">
        <f t="shared" ca="1" si="0"/>
        <v>40.252293428639291</v>
      </c>
      <c r="I13" s="6"/>
      <c r="M13" s="2" t="s">
        <v>6</v>
      </c>
      <c r="N13" s="18">
        <v>79.752098040887489</v>
      </c>
      <c r="O13" s="18">
        <v>120.85265508209213</v>
      </c>
      <c r="P13" s="19">
        <v>41.100557041204638</v>
      </c>
    </row>
    <row r="14" spans="1:18" x14ac:dyDescent="0.25">
      <c r="A14" s="41" t="str">
        <f>Schedule!A14</f>
        <v>NEW</v>
      </c>
      <c r="B14" s="3">
        <f>VLOOKUP(A14,Fixtures!A13:C33,2,FALSE)</f>
        <v>1.7949446445799688</v>
      </c>
      <c r="C14" s="3">
        <f ca="1">VLOOKUP(A14,Fixtures!$J$3:$AW$22,40,FALSE)</f>
        <v>1.4539548613880433</v>
      </c>
      <c r="D14" s="18">
        <f t="shared" ca="1" si="1"/>
        <v>123.45257010705227</v>
      </c>
      <c r="E14" s="3">
        <f>VLOOKUP(A14,Fixtures!$A$1:$C$21,3,FALSE)</f>
        <v>0.91228646472747144</v>
      </c>
      <c r="F14" s="3">
        <f ca="1">VLOOKUP(A14,Fixtures!$J$26:$AW$45,40,FALSE)</f>
        <v>1.3559468085109954</v>
      </c>
      <c r="G14" s="18">
        <f t="shared" ca="1" si="2"/>
        <v>67.280402077813051</v>
      </c>
      <c r="H14" s="19">
        <f t="shared" ca="1" si="0"/>
        <v>-56.172168029239216</v>
      </c>
      <c r="I14" s="6"/>
      <c r="M14" s="2" t="s">
        <v>2</v>
      </c>
      <c r="N14" s="18">
        <v>122.22181811352375</v>
      </c>
      <c r="O14" s="18">
        <v>67.655307732955634</v>
      </c>
      <c r="P14" s="19">
        <v>-54.566510380568118</v>
      </c>
    </row>
    <row r="15" spans="1:18" x14ac:dyDescent="0.25">
      <c r="A15" s="41" t="str">
        <f>Schedule!A15</f>
        <v>NOR</v>
      </c>
      <c r="B15" s="3">
        <f>VLOOKUP(A15,Fixtures!A14:C34,2,FALSE)</f>
        <v>1.7240210418434843</v>
      </c>
      <c r="C15" s="3">
        <f ca="1">VLOOKUP(A15,Fixtures!$J$3:$AW$22,40,FALSE)</f>
        <v>1.3708606772365532</v>
      </c>
      <c r="D15" s="18">
        <f t="shared" ca="1" si="1"/>
        <v>125.76194433695835</v>
      </c>
      <c r="E15" s="3">
        <f>VLOOKUP(A15,Fixtures!$A$1:$C$21,3,FALSE)</f>
        <v>1.1437086251361341</v>
      </c>
      <c r="F15" s="3">
        <f ca="1">VLOOKUP(A15,Fixtures!$J$26:$AW$45,40,FALSE)</f>
        <v>1.4133492277977746</v>
      </c>
      <c r="G15" s="18">
        <f t="shared" ca="1" si="2"/>
        <v>80.921870026293234</v>
      </c>
      <c r="H15" s="19">
        <f t="shared" ca="1" si="0"/>
        <v>-44.840074310665116</v>
      </c>
      <c r="I15" s="6"/>
      <c r="M15" s="2" t="s">
        <v>113</v>
      </c>
      <c r="N15" s="18">
        <v>127.82740736067275</v>
      </c>
      <c r="O15" s="18">
        <v>78.955876687029743</v>
      </c>
      <c r="P15" s="19">
        <v>-48.871530673643008</v>
      </c>
    </row>
    <row r="16" spans="1:18" x14ac:dyDescent="0.25">
      <c r="A16" s="41" t="str">
        <f>Schedule!A16</f>
        <v>SHU</v>
      </c>
      <c r="B16" s="3">
        <f>VLOOKUP(A16,Fixtures!A15:C35,2,FALSE)</f>
        <v>1.2377525396185172</v>
      </c>
      <c r="C16" s="3">
        <f ca="1">VLOOKUP(A16,Fixtures!$J$3:$AW$22,40,FALSE)</f>
        <v>1.4446057924929396</v>
      </c>
      <c r="D16" s="18">
        <f t="shared" ca="1" si="1"/>
        <v>85.680989654800001</v>
      </c>
      <c r="E16" s="3">
        <f>VLOOKUP(A16,Fixtures!$A$1:$C$21,3,FALSE)</f>
        <v>1.1658422103519184</v>
      </c>
      <c r="F16" s="3">
        <f ca="1">VLOOKUP(A16,Fixtures!$J$26:$AW$45,40,FALSE)</f>
        <v>1.4046299296747555</v>
      </c>
      <c r="G16" s="18">
        <f t="shared" ca="1" si="2"/>
        <v>82.999955057334645</v>
      </c>
      <c r="H16" s="19">
        <f t="shared" ca="1" si="0"/>
        <v>-2.6810345974653558</v>
      </c>
      <c r="I16" s="6"/>
      <c r="M16" s="2" t="s">
        <v>112</v>
      </c>
      <c r="N16" s="18">
        <v>85.074664737750055</v>
      </c>
      <c r="O16" s="18">
        <v>86.014225132363237</v>
      </c>
      <c r="P16" s="19">
        <v>0.93956039461318142</v>
      </c>
    </row>
    <row r="17" spans="1:16" x14ac:dyDescent="0.25">
      <c r="A17" s="41" t="str">
        <f>Schedule!A17</f>
        <v>SOU</v>
      </c>
      <c r="B17" s="3">
        <f>VLOOKUP(A17,Fixtures!A16:C36,2,FALSE)</f>
        <v>1.5018275674807453</v>
      </c>
      <c r="C17" s="3">
        <f ca="1">VLOOKUP(A17,Fixtures!$J$3:$AW$22,40,FALSE)</f>
        <v>1.4442788407122764</v>
      </c>
      <c r="D17" s="18">
        <f t="shared" ca="1" si="1"/>
        <v>103.98459945172966</v>
      </c>
      <c r="E17" s="3">
        <f>VLOOKUP(A17,Fixtures!$A$1:$C$21,3,FALSE)</f>
        <v>1.4248912271435263</v>
      </c>
      <c r="F17" s="3">
        <f ca="1">VLOOKUP(A17,Fixtures!$J$26:$AW$45,40,FALSE)</f>
        <v>1.3455496422637092</v>
      </c>
      <c r="G17" s="18">
        <f t="shared" ca="1" si="2"/>
        <v>105.89659291546727</v>
      </c>
      <c r="H17" s="19">
        <f t="shared" ca="1" si="0"/>
        <v>1.9119934637376019</v>
      </c>
      <c r="I17" s="6"/>
      <c r="M17" s="2" t="s">
        <v>10</v>
      </c>
      <c r="N17" s="18">
        <v>100.99489956194397</v>
      </c>
      <c r="O17" s="18">
        <v>107.54936319076309</v>
      </c>
      <c r="P17" s="19">
        <v>6.5544636288191214</v>
      </c>
    </row>
    <row r="18" spans="1:16" x14ac:dyDescent="0.25">
      <c r="A18" s="41" t="str">
        <f>Schedule!A18</f>
        <v>TOT</v>
      </c>
      <c r="B18" s="3">
        <f>VLOOKUP(A18,Fixtures!A17:C37,2,FALSE)</f>
        <v>1.3692371179132246</v>
      </c>
      <c r="C18" s="3">
        <f ca="1">VLOOKUP(A18,Fixtures!$J$3:$AW$22,40,FALSE)</f>
        <v>1.456414972049966</v>
      </c>
      <c r="D18" s="18">
        <f t="shared" ca="1" si="1"/>
        <v>94.014216016055173</v>
      </c>
      <c r="E18" s="3">
        <f>VLOOKUP(A18,Fixtures!$A$1:$C$21,3,FALSE)</f>
        <v>1.3187401795705138</v>
      </c>
      <c r="F18" s="3">
        <f ca="1">VLOOKUP(A18,Fixtures!$J$26:$AW$45,40,FALSE)</f>
        <v>1.407954770446699</v>
      </c>
      <c r="G18" s="18">
        <f t="shared" ca="1" si="2"/>
        <v>93.663532895457976</v>
      </c>
      <c r="H18" s="19">
        <f t="shared" ca="1" si="0"/>
        <v>-0.35068312059719631</v>
      </c>
      <c r="I18" s="6"/>
      <c r="M18" s="2" t="s">
        <v>3</v>
      </c>
      <c r="N18" s="18">
        <v>91.20868819362957</v>
      </c>
      <c r="O18" s="18">
        <v>94.844148388626792</v>
      </c>
      <c r="P18" s="19">
        <v>3.6354601949972221</v>
      </c>
    </row>
    <row r="19" spans="1:16" x14ac:dyDescent="0.25">
      <c r="A19" s="41" t="str">
        <f>Schedule!A19</f>
        <v>WAT</v>
      </c>
      <c r="B19" s="3">
        <f>VLOOKUP(A19,Fixtures!A18:C38,2,FALSE)</f>
        <v>1.5421275177285811</v>
      </c>
      <c r="C19" s="3">
        <f ca="1">VLOOKUP(A19,Fixtures!$J$3:$AW$22,40,FALSE)</f>
        <v>1.3865015510983225</v>
      </c>
      <c r="D19" s="18">
        <f t="shared" ca="1" si="1"/>
        <v>111.22436296641564</v>
      </c>
      <c r="E19" s="3">
        <f>VLOOKUP(A19,Fixtures!$A$1:$C$21,3,FALSE)</f>
        <v>1.1968366746925918</v>
      </c>
      <c r="F19" s="3">
        <f ca="1">VLOOKUP(A19,Fixtures!$J$26:$AW$45,40,FALSE)</f>
        <v>1.4083669555852285</v>
      </c>
      <c r="G19" s="18">
        <f t="shared" ca="1" si="2"/>
        <v>84.980456971547014</v>
      </c>
      <c r="H19" s="19">
        <f t="shared" ca="1" si="0"/>
        <v>-26.243905994868626</v>
      </c>
      <c r="I19" s="6"/>
      <c r="M19" s="2" t="s">
        <v>71</v>
      </c>
      <c r="N19" s="18">
        <v>109.54673163233466</v>
      </c>
      <c r="O19" s="18">
        <v>85.319215242648241</v>
      </c>
      <c r="P19" s="19">
        <v>-24.227516389686414</v>
      </c>
    </row>
    <row r="20" spans="1:16" x14ac:dyDescent="0.25">
      <c r="A20" s="41" t="str">
        <f>Schedule!A20</f>
        <v>WHU</v>
      </c>
      <c r="B20" s="3">
        <f>VLOOKUP(A20,Fixtures!A19:C39,2,FALSE)</f>
        <v>1.9126988244872201</v>
      </c>
      <c r="C20" s="3">
        <f ca="1">VLOOKUP(A20,Fixtures!$J$3:$AW$22,40,FALSE)</f>
        <v>1.3722105572487169</v>
      </c>
      <c r="D20" s="18">
        <f t="shared" ca="1" si="1"/>
        <v>139.38814377890972</v>
      </c>
      <c r="E20" s="3">
        <f>VLOOKUP(A20,Fixtures!$A$1:$C$21,3,FALSE)</f>
        <v>1.244713998531938</v>
      </c>
      <c r="F20" s="3">
        <f ca="1">VLOOKUP(A20,Fixtures!$J$26:$AW$45,40,FALSE)</f>
        <v>1.3805227480596391</v>
      </c>
      <c r="G20" s="18">
        <f t="shared" ca="1" si="2"/>
        <v>90.162512735224112</v>
      </c>
      <c r="H20" s="19">
        <f t="shared" ca="1" si="0"/>
        <v>-49.22563104368561</v>
      </c>
      <c r="I20" s="6"/>
      <c r="M20" s="2" t="s">
        <v>63</v>
      </c>
      <c r="N20" s="18">
        <v>140.82584290380004</v>
      </c>
      <c r="O20" s="18">
        <v>89.462700930929699</v>
      </c>
      <c r="P20" s="19">
        <v>-51.363141972870338</v>
      </c>
    </row>
    <row r="21" spans="1:16" x14ac:dyDescent="0.25">
      <c r="A21" s="41" t="str">
        <f>Schedule!A21</f>
        <v>WOL</v>
      </c>
      <c r="B21" s="3">
        <f>VLOOKUP(A21,Fixtures!A20:C40,2,FALSE)</f>
        <v>1.1480327486001811</v>
      </c>
      <c r="C21" s="3">
        <f ca="1">VLOOKUP(A21,Fixtures!$J$3:$AW$22,40,FALSE)</f>
        <v>1.459341614937123</v>
      </c>
      <c r="D21" s="18">
        <f t="shared" ca="1" si="1"/>
        <v>78.667855206037217</v>
      </c>
      <c r="E21" s="3">
        <f>VLOOKUP(A21,Fixtures!$A$1:$C$21,3,FALSE)</f>
        <v>1.410572340807434</v>
      </c>
      <c r="F21" s="3">
        <f ca="1">VLOOKUP(A21,Fixtures!$J$26:$AW$45,40,FALSE)</f>
        <v>1.3880105460651695</v>
      </c>
      <c r="G21" s="18">
        <f t="shared" ca="1" si="2"/>
        <v>101.62547718432143</v>
      </c>
      <c r="H21" s="19">
        <f t="shared" ca="1" si="0"/>
        <v>22.957621978284209</v>
      </c>
      <c r="I21" s="6"/>
      <c r="M21" s="2" t="s">
        <v>89</v>
      </c>
      <c r="N21" s="18">
        <v>81.258267842844631</v>
      </c>
      <c r="O21" s="18">
        <v>97.880134703933294</v>
      </c>
      <c r="P21" s="19">
        <v>16.621866861088662</v>
      </c>
    </row>
    <row r="22" spans="1:16" x14ac:dyDescent="0.25">
      <c r="D22" s="21"/>
      <c r="G22" s="21"/>
    </row>
    <row r="24" spans="1:16" x14ac:dyDescent="0.25">
      <c r="B24" s="21"/>
    </row>
    <row r="25" spans="1:16" x14ac:dyDescent="0.25">
      <c r="B25" s="21"/>
    </row>
  </sheetData>
  <sortState ref="M2:P25">
    <sortCondition ref="M2:M2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E131"/>
  <sheetViews>
    <sheetView tabSelected="1" zoomScaleNormal="100" workbookViewId="0">
      <selection activeCell="AA127" sqref="AA127"/>
    </sheetView>
  </sheetViews>
  <sheetFormatPr defaultColWidth="9.109375" defaultRowHeight="12" x14ac:dyDescent="0.3"/>
  <cols>
    <col min="1" max="1" width="4.5546875" style="60" bestFit="1" customWidth="1"/>
    <col min="2" max="2" width="5.6640625" style="60" hidden="1" customWidth="1"/>
    <col min="3" max="3" width="5.44140625" style="60" hidden="1" customWidth="1"/>
    <col min="4" max="8" width="5.6640625" style="60" hidden="1" customWidth="1"/>
    <col min="9" max="9" width="5.44140625" style="60" hidden="1" customWidth="1"/>
    <col min="10" max="14" width="5.6640625" style="60" hidden="1" customWidth="1"/>
    <col min="15" max="16" width="5.5546875" style="60" hidden="1" customWidth="1"/>
    <col min="17" max="18" width="5.6640625" style="60" hidden="1" customWidth="1"/>
    <col min="19" max="19" width="5.5546875" style="60" hidden="1" customWidth="1"/>
    <col min="20" max="26" width="5.6640625" style="60" hidden="1" customWidth="1"/>
    <col min="27" max="29" width="5.6640625" style="60" customWidth="1"/>
    <col min="30" max="30" width="5.44140625" style="60" customWidth="1"/>
    <col min="31" max="31" width="5.6640625" style="60" customWidth="1"/>
    <col min="32" max="32" width="5.6640625" style="34" customWidth="1"/>
    <col min="33" max="33" width="5.6640625" style="60" customWidth="1"/>
    <col min="34" max="34" width="5.5546875" style="60" customWidth="1"/>
    <col min="35" max="35" width="5.6640625" style="60" customWidth="1"/>
    <col min="36" max="36" width="5.5546875" style="60" hidden="1" customWidth="1"/>
    <col min="37" max="37" width="5.6640625" style="60" hidden="1" customWidth="1"/>
    <col min="38" max="38" width="5.5546875" style="60" hidden="1" customWidth="1"/>
    <col min="39" max="39" width="5.6640625" style="60" hidden="1" customWidth="1"/>
    <col min="40" max="40" width="5" style="60" customWidth="1"/>
    <col min="41" max="41" width="4.5546875" style="60" bestFit="1" customWidth="1"/>
    <col min="42" max="43" width="6.6640625" style="60" bestFit="1" customWidth="1"/>
    <col min="44" max="44" width="5.88671875" style="60" bestFit="1" customWidth="1"/>
    <col min="45" max="45" width="6.44140625" style="60" customWidth="1"/>
    <col min="46" max="46" width="5.6640625" style="60" bestFit="1" customWidth="1"/>
    <col min="47" max="47" width="5.109375" style="60" bestFit="1" customWidth="1"/>
    <col min="48" max="48" width="5.6640625" style="60" bestFit="1" customWidth="1"/>
    <col min="49" max="49" width="5.109375" style="60" bestFit="1" customWidth="1"/>
    <col min="50" max="50" width="9.109375" style="60"/>
    <col min="51" max="52" width="9.6640625" style="60" bestFit="1" customWidth="1"/>
    <col min="53" max="16384" width="9.109375" style="60"/>
  </cols>
  <sheetData>
    <row r="1" spans="1:49" x14ac:dyDescent="0.3">
      <c r="A1" s="35" t="s">
        <v>0</v>
      </c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59">
        <v>7</v>
      </c>
      <c r="I1" s="59">
        <v>8</v>
      </c>
      <c r="J1" s="59">
        <v>9</v>
      </c>
      <c r="K1" s="59">
        <v>10</v>
      </c>
      <c r="L1" s="59">
        <v>11</v>
      </c>
      <c r="M1" s="59">
        <v>12</v>
      </c>
      <c r="N1" s="59">
        <v>13</v>
      </c>
      <c r="O1" s="59">
        <v>14</v>
      </c>
      <c r="P1" s="59">
        <v>15</v>
      </c>
      <c r="Q1" s="59">
        <v>16</v>
      </c>
      <c r="R1" s="59">
        <v>17</v>
      </c>
      <c r="S1" s="59">
        <v>18</v>
      </c>
      <c r="T1" s="59">
        <v>19</v>
      </c>
      <c r="U1" s="59">
        <v>20</v>
      </c>
      <c r="V1" s="59">
        <v>21</v>
      </c>
      <c r="W1" s="59">
        <v>22</v>
      </c>
      <c r="X1" s="59">
        <v>23</v>
      </c>
      <c r="Y1" s="59">
        <v>24</v>
      </c>
      <c r="Z1" s="59">
        <v>25</v>
      </c>
      <c r="AA1" s="59">
        <v>26</v>
      </c>
      <c r="AB1" s="59">
        <v>27</v>
      </c>
      <c r="AC1" s="59">
        <v>28</v>
      </c>
      <c r="AD1" s="59">
        <v>29</v>
      </c>
      <c r="AE1" s="59">
        <v>30</v>
      </c>
      <c r="AF1" s="33">
        <v>31</v>
      </c>
      <c r="AG1" s="33">
        <v>32</v>
      </c>
      <c r="AH1" s="33">
        <v>33</v>
      </c>
      <c r="AI1" s="33">
        <v>34</v>
      </c>
      <c r="AJ1" s="33">
        <v>35</v>
      </c>
      <c r="AK1" s="33">
        <v>36</v>
      </c>
      <c r="AL1" s="33">
        <v>37</v>
      </c>
      <c r="AM1" s="33">
        <v>38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49" x14ac:dyDescent="0.25">
      <c r="A2" s="41" t="str">
        <f>Schedule!A2</f>
        <v>ARS</v>
      </c>
      <c r="B2" s="61" t="str">
        <f>Schedule!B2</f>
        <v>@NEW</v>
      </c>
      <c r="C2" s="61" t="str">
        <f>Schedule!C2</f>
        <v>BUR</v>
      </c>
      <c r="D2" s="61" t="str">
        <f>Schedule!D2</f>
        <v>@LIV</v>
      </c>
      <c r="E2" s="61" t="str">
        <f>Schedule!E2</f>
        <v>TOT</v>
      </c>
      <c r="F2" s="61" t="str">
        <f>Schedule!F2</f>
        <v>@WAT</v>
      </c>
      <c r="G2" s="61" t="str">
        <f>Schedule!G2</f>
        <v>AVL</v>
      </c>
      <c r="H2" s="61" t="str">
        <f>Schedule!H2</f>
        <v>@MUN</v>
      </c>
      <c r="I2" s="61" t="str">
        <f>Schedule!I2</f>
        <v>BOU</v>
      </c>
      <c r="J2" s="61" t="str">
        <f>Schedule!J2</f>
        <v>@SHU</v>
      </c>
      <c r="K2" s="61" t="str">
        <f>Schedule!K2</f>
        <v>CRY</v>
      </c>
      <c r="L2" s="61" t="str">
        <f>Schedule!L2</f>
        <v>WOL</v>
      </c>
      <c r="M2" s="61" t="str">
        <f>Schedule!M2</f>
        <v>@LEI</v>
      </c>
      <c r="N2" s="61" t="str">
        <f>Schedule!N2</f>
        <v>SOU</v>
      </c>
      <c r="O2" s="61" t="str">
        <f>Schedule!O2</f>
        <v>@NOR</v>
      </c>
      <c r="P2" s="61" t="str">
        <f>Schedule!P2</f>
        <v>BRI</v>
      </c>
      <c r="Q2" s="61" t="str">
        <f>Schedule!Q2</f>
        <v>@WHU</v>
      </c>
      <c r="R2" s="61" t="str">
        <f>Schedule!R2</f>
        <v>MCI</v>
      </c>
      <c r="S2" s="61" t="str">
        <f>Schedule!S2</f>
        <v>@EVE</v>
      </c>
      <c r="T2" s="61" t="str">
        <f>Schedule!T2</f>
        <v>@BOU</v>
      </c>
      <c r="U2" s="61" t="str">
        <f>Schedule!U2</f>
        <v>CHE</v>
      </c>
      <c r="V2" s="61" t="str">
        <f>Schedule!V2</f>
        <v>MUN</v>
      </c>
      <c r="W2" s="61" t="str">
        <f>Schedule!W2</f>
        <v>@CRY</v>
      </c>
      <c r="X2" s="61" t="str">
        <f>Schedule!X2</f>
        <v>SHU</v>
      </c>
      <c r="Y2" s="82" t="str">
        <f>Schedule!Y2</f>
        <v>@CHE</v>
      </c>
      <c r="Z2" s="82" t="str">
        <f>Schedule!Z2</f>
        <v>@BUR</v>
      </c>
      <c r="AA2" s="82" t="str">
        <f>Schedule!AA2</f>
        <v>NEW</v>
      </c>
      <c r="AB2" s="82" t="str">
        <f>Schedule!AB2</f>
        <v>EVE</v>
      </c>
      <c r="AC2" s="130" t="str">
        <f>Schedule!AC2</f>
        <v>@MCI</v>
      </c>
      <c r="AD2" s="82" t="str">
        <f>Schedule!AD2</f>
        <v>WHU</v>
      </c>
      <c r="AE2" s="82" t="str">
        <f>Schedule!AE2</f>
        <v>@BRI</v>
      </c>
      <c r="AF2" s="82" t="str">
        <f>Schedule!AF2</f>
        <v>@SOU</v>
      </c>
      <c r="AG2" s="82" t="str">
        <f>Schedule!AG2</f>
        <v>NOR</v>
      </c>
      <c r="AH2" s="82" t="str">
        <f>Schedule!AH2</f>
        <v>@WOL</v>
      </c>
      <c r="AI2" s="82" t="str">
        <f>Schedule!AI2</f>
        <v>LEI</v>
      </c>
      <c r="AJ2" s="82" t="str">
        <f>Schedule!AJ2</f>
        <v>@TOT</v>
      </c>
      <c r="AK2" s="82" t="str">
        <f>Schedule!AK2</f>
        <v>LIV</v>
      </c>
      <c r="AL2" s="61" t="str">
        <f>Schedule!AL2</f>
        <v>@AVL</v>
      </c>
      <c r="AM2" s="61" t="str">
        <f>Schedule!AM2</f>
        <v>WAT</v>
      </c>
      <c r="AO2" s="62"/>
      <c r="AT2" s="72" t="str">
        <f>Schedule!A2</f>
        <v>ARS</v>
      </c>
      <c r="AU2" s="3">
        <f ca="1">VLOOKUP(AT2,'Team Ratings'!$A$2:$H$21,7,FALSE)*(1-Fixtures!$D$3)</f>
        <v>80.623931988538516</v>
      </c>
      <c r="AV2" s="72" t="str">
        <f>Schedule!A2</f>
        <v>ARS</v>
      </c>
      <c r="AW2" s="3">
        <f ca="1">VLOOKUP(AV2,'Team Ratings'!$A$2:$H$21,4,FALSE)*(1+Fixtures!$D$3)</f>
        <v>114.35355971584397</v>
      </c>
    </row>
    <row r="3" spans="1:49" x14ac:dyDescent="0.25">
      <c r="A3" s="41" t="str">
        <f>Schedule!A3</f>
        <v>AVL</v>
      </c>
      <c r="B3" s="61" t="str">
        <f>Schedule!B3</f>
        <v>@TOT</v>
      </c>
      <c r="C3" s="61" t="str">
        <f>Schedule!C3</f>
        <v>BOU</v>
      </c>
      <c r="D3" s="61" t="str">
        <f>Schedule!D3</f>
        <v>EVE</v>
      </c>
      <c r="E3" s="61" t="str">
        <f>Schedule!E3</f>
        <v>@CRY</v>
      </c>
      <c r="F3" s="61" t="str">
        <f>Schedule!F3</f>
        <v>WHU</v>
      </c>
      <c r="G3" s="61" t="str">
        <f>Schedule!G3</f>
        <v>@ARS</v>
      </c>
      <c r="H3" s="61" t="str">
        <f>Schedule!H3</f>
        <v>BUR</v>
      </c>
      <c r="I3" s="61" t="str">
        <f>Schedule!I3</f>
        <v>@NOR</v>
      </c>
      <c r="J3" s="61" t="str">
        <f>Schedule!J3</f>
        <v>BRI</v>
      </c>
      <c r="K3" s="61" t="str">
        <f>Schedule!K3</f>
        <v>@MCI</v>
      </c>
      <c r="L3" s="61" t="str">
        <f>Schedule!L3</f>
        <v>LIV</v>
      </c>
      <c r="M3" s="61" t="str">
        <f>Schedule!M3</f>
        <v>@WOL</v>
      </c>
      <c r="N3" s="61" t="str">
        <f>Schedule!N3</f>
        <v>NEW</v>
      </c>
      <c r="O3" s="61" t="str">
        <f>Schedule!O3</f>
        <v>@MUN</v>
      </c>
      <c r="P3" s="61" t="str">
        <f>Schedule!P3</f>
        <v>@CHE</v>
      </c>
      <c r="Q3" s="61" t="str">
        <f>Schedule!Q3</f>
        <v>LEI</v>
      </c>
      <c r="R3" s="61" t="str">
        <f>Schedule!R3</f>
        <v>@SHU</v>
      </c>
      <c r="S3" s="61" t="str">
        <f>Schedule!S3</f>
        <v>SOU</v>
      </c>
      <c r="T3" s="61" t="str">
        <f>Schedule!T3</f>
        <v>NOR</v>
      </c>
      <c r="U3" s="61" t="str">
        <f>Schedule!U3</f>
        <v>@WAT</v>
      </c>
      <c r="V3" s="61" t="str">
        <f>Schedule!V3</f>
        <v>@BUR</v>
      </c>
      <c r="W3" s="61" t="str">
        <f>Schedule!W3</f>
        <v>MCI</v>
      </c>
      <c r="X3" s="61" t="str">
        <f>Schedule!X3</f>
        <v>@BRI</v>
      </c>
      <c r="Y3" s="82" t="str">
        <f>Schedule!Y3</f>
        <v>WAT</v>
      </c>
      <c r="Z3" s="82" t="str">
        <f>Schedule!Z3</f>
        <v>@BOU</v>
      </c>
      <c r="AA3" s="82" t="str">
        <f>Schedule!AA3</f>
        <v>TOT</v>
      </c>
      <c r="AB3" s="82" t="str">
        <f>Schedule!AB3</f>
        <v>@SOU</v>
      </c>
      <c r="AC3" s="130" t="str">
        <f>Schedule!AC3</f>
        <v>SHU</v>
      </c>
      <c r="AD3" s="82" t="str">
        <f>Schedule!AD3</f>
        <v>@LEI</v>
      </c>
      <c r="AE3" s="82" t="str">
        <f>Schedule!AE3</f>
        <v>CHE</v>
      </c>
      <c r="AF3" s="82" t="str">
        <f>Schedule!AF3</f>
        <v>@NEW</v>
      </c>
      <c r="AG3" s="82" t="str">
        <f>Schedule!AG3</f>
        <v>WOL</v>
      </c>
      <c r="AH3" s="82" t="str">
        <f>Schedule!AH3</f>
        <v>@LIV</v>
      </c>
      <c r="AI3" s="82" t="str">
        <f>Schedule!AI3</f>
        <v>MUN</v>
      </c>
      <c r="AJ3" s="82" t="str">
        <f>Schedule!AJ3</f>
        <v>CRY</v>
      </c>
      <c r="AK3" s="82" t="str">
        <f>Schedule!AK3</f>
        <v>@EVE</v>
      </c>
      <c r="AL3" s="61" t="str">
        <f>Schedule!AL3</f>
        <v>ARS</v>
      </c>
      <c r="AM3" s="61" t="str">
        <f>Schedule!AM3</f>
        <v>@WHU</v>
      </c>
      <c r="AO3" s="62"/>
      <c r="AT3" s="72" t="str">
        <f>Schedule!A3</f>
        <v>AVL</v>
      </c>
      <c r="AU3" s="3">
        <f ca="1">VLOOKUP(AT3,'Team Ratings'!$A$2:$H$21,7,FALSE)*(1-Fixtures!$D$3)</f>
        <v>83.454763823072184</v>
      </c>
      <c r="AV3" s="72" t="str">
        <f>Schedule!A3</f>
        <v>AVL</v>
      </c>
      <c r="AW3" s="3">
        <f ca="1">VLOOKUP(AV3,'Team Ratings'!$A$2:$H$21,4,FALSE)*(1+Fixtures!$D$3)</f>
        <v>148.93409414988952</v>
      </c>
    </row>
    <row r="4" spans="1:49" x14ac:dyDescent="0.25">
      <c r="A4" s="41" t="str">
        <f>Schedule!A4</f>
        <v>BOU</v>
      </c>
      <c r="B4" s="61" t="str">
        <f>Schedule!B4</f>
        <v>SHU</v>
      </c>
      <c r="C4" s="61" t="str">
        <f>Schedule!C4</f>
        <v>@AVL</v>
      </c>
      <c r="D4" s="61" t="str">
        <f>Schedule!D4</f>
        <v>MCI</v>
      </c>
      <c r="E4" s="61" t="str">
        <f>Schedule!E4</f>
        <v>@LEI</v>
      </c>
      <c r="F4" s="61" t="str">
        <f>Schedule!F4</f>
        <v>EVE</v>
      </c>
      <c r="G4" s="61" t="str">
        <f>Schedule!G4</f>
        <v>@SOU</v>
      </c>
      <c r="H4" s="61" t="str">
        <f>Schedule!H4</f>
        <v>WHU</v>
      </c>
      <c r="I4" s="61" t="str">
        <f>Schedule!I4</f>
        <v>@ARS</v>
      </c>
      <c r="J4" s="61" t="str">
        <f>Schedule!J4</f>
        <v>NOR</v>
      </c>
      <c r="K4" s="61" t="str">
        <f>Schedule!K4</f>
        <v>@WAT</v>
      </c>
      <c r="L4" s="61" t="str">
        <f>Schedule!L4</f>
        <v>MUN</v>
      </c>
      <c r="M4" s="61" t="str">
        <f>Schedule!M4</f>
        <v>@NEW</v>
      </c>
      <c r="N4" s="61" t="str">
        <f>Schedule!N4</f>
        <v>WOL</v>
      </c>
      <c r="O4" s="61" t="str">
        <f>Schedule!O4</f>
        <v>@TOT</v>
      </c>
      <c r="P4" s="61" t="str">
        <f>Schedule!P4</f>
        <v>@CRY</v>
      </c>
      <c r="Q4" s="61" t="str">
        <f>Schedule!Q4</f>
        <v>LIV</v>
      </c>
      <c r="R4" s="61" t="str">
        <f>Schedule!R4</f>
        <v>@CHE</v>
      </c>
      <c r="S4" s="61" t="str">
        <f>Schedule!S4</f>
        <v>BUR</v>
      </c>
      <c r="T4" s="61" t="str">
        <f>Schedule!T4</f>
        <v>ARS</v>
      </c>
      <c r="U4" s="61" t="str">
        <f>Schedule!U4</f>
        <v>@BRI</v>
      </c>
      <c r="V4" s="61" t="str">
        <f>Schedule!V4</f>
        <v>@WHU</v>
      </c>
      <c r="W4" s="61" t="str">
        <f>Schedule!W4</f>
        <v>WAT</v>
      </c>
      <c r="X4" s="61" t="str">
        <f>Schedule!X4</f>
        <v>@NOR</v>
      </c>
      <c r="Y4" s="82" t="str">
        <f>Schedule!Y4</f>
        <v>BRI</v>
      </c>
      <c r="Z4" s="82" t="str">
        <f>Schedule!Z4</f>
        <v>AVL</v>
      </c>
      <c r="AA4" s="82" t="str">
        <f>Schedule!AA4</f>
        <v>@SHU</v>
      </c>
      <c r="AB4" s="82" t="str">
        <f>Schedule!AB4</f>
        <v>@BUR</v>
      </c>
      <c r="AC4" s="82" t="str">
        <f>Schedule!AC4</f>
        <v>CHE</v>
      </c>
      <c r="AD4" s="82" t="str">
        <f>Schedule!AD4</f>
        <v>@LIV</v>
      </c>
      <c r="AE4" s="82" t="str">
        <f>Schedule!AE4</f>
        <v>CRY</v>
      </c>
      <c r="AF4" s="82" t="str">
        <f>Schedule!AF4</f>
        <v>@WOL</v>
      </c>
      <c r="AG4" s="82" t="str">
        <f>Schedule!AG4</f>
        <v>NEW</v>
      </c>
      <c r="AH4" s="82" t="str">
        <f>Schedule!AH4</f>
        <v>@MUN</v>
      </c>
      <c r="AI4" s="82" t="str">
        <f>Schedule!AI4</f>
        <v>TOT</v>
      </c>
      <c r="AJ4" s="82" t="str">
        <f>Schedule!AJ4</f>
        <v>LEI</v>
      </c>
      <c r="AK4" s="82" t="str">
        <f>Schedule!AK4</f>
        <v>@MCI</v>
      </c>
      <c r="AL4" s="61" t="str">
        <f>Schedule!AL4</f>
        <v>SOU</v>
      </c>
      <c r="AM4" s="61" t="str">
        <f>Schedule!AM4</f>
        <v>@EVE</v>
      </c>
      <c r="AO4" s="62"/>
      <c r="AT4" s="72" t="str">
        <f>Schedule!A4</f>
        <v>BOU</v>
      </c>
      <c r="AU4" s="3">
        <f ca="1">VLOOKUP(AT4,'Team Ratings'!$A$2:$H$21,7,FALSE)*(1-Fixtures!$D$3)</f>
        <v>67.015162843214952</v>
      </c>
      <c r="AV4" s="72" t="str">
        <f>Schedule!A4</f>
        <v>BOU</v>
      </c>
      <c r="AW4" s="3">
        <f ca="1">VLOOKUP(AV4,'Team Ratings'!$A$2:$H$21,4,FALSE)*(1+Fixtures!$D$3)</f>
        <v>126.55924987910272</v>
      </c>
    </row>
    <row r="5" spans="1:49" x14ac:dyDescent="0.25">
      <c r="A5" s="41" t="str">
        <f>Schedule!A5</f>
        <v>BRI</v>
      </c>
      <c r="B5" s="61" t="str">
        <f>Schedule!B5</f>
        <v>@WAT</v>
      </c>
      <c r="C5" s="61" t="str">
        <f>Schedule!C5</f>
        <v>WHU</v>
      </c>
      <c r="D5" s="61" t="str">
        <f>Schedule!D5</f>
        <v>SOU</v>
      </c>
      <c r="E5" s="61" t="str">
        <f>Schedule!E5</f>
        <v>@MCI</v>
      </c>
      <c r="F5" s="61" t="str">
        <f>Schedule!F5</f>
        <v>BUR</v>
      </c>
      <c r="G5" s="61" t="str">
        <f>Schedule!G5</f>
        <v>@NEW</v>
      </c>
      <c r="H5" s="61" t="str">
        <f>Schedule!H5</f>
        <v>@CHE</v>
      </c>
      <c r="I5" s="61" t="str">
        <f>Schedule!I5</f>
        <v>TOT</v>
      </c>
      <c r="J5" s="61" t="str">
        <f>Schedule!J5</f>
        <v>@AVL</v>
      </c>
      <c r="K5" s="61" t="str">
        <f>Schedule!K5</f>
        <v>EVE</v>
      </c>
      <c r="L5" s="61" t="str">
        <f>Schedule!L5</f>
        <v>NOR</v>
      </c>
      <c r="M5" s="61" t="str">
        <f>Schedule!M5</f>
        <v>@MUN</v>
      </c>
      <c r="N5" s="61" t="str">
        <f>Schedule!N5</f>
        <v>LEI</v>
      </c>
      <c r="O5" s="61" t="str">
        <f>Schedule!O5</f>
        <v>@LIV</v>
      </c>
      <c r="P5" s="61" t="str">
        <f>Schedule!P5</f>
        <v>@ARS</v>
      </c>
      <c r="Q5" s="61" t="str">
        <f>Schedule!Q5</f>
        <v>WOL</v>
      </c>
      <c r="R5" s="61" t="str">
        <f>Schedule!R5</f>
        <v>@CRY</v>
      </c>
      <c r="S5" s="61" t="str">
        <f>Schedule!S5</f>
        <v>SHU</v>
      </c>
      <c r="T5" s="61" t="str">
        <f>Schedule!T5</f>
        <v>@TOT</v>
      </c>
      <c r="U5" s="61" t="str">
        <f>Schedule!U5</f>
        <v>BOU</v>
      </c>
      <c r="V5" s="61" t="str">
        <f>Schedule!V5</f>
        <v>CHE</v>
      </c>
      <c r="W5" s="61" t="str">
        <f>Schedule!W5</f>
        <v>@EVE</v>
      </c>
      <c r="X5" s="61" t="str">
        <f>Schedule!X5</f>
        <v>AVL</v>
      </c>
      <c r="Y5" s="82" t="str">
        <f>Schedule!Y5</f>
        <v>@BOU</v>
      </c>
      <c r="Z5" s="82" t="str">
        <f>Schedule!Z5</f>
        <v>@WHU</v>
      </c>
      <c r="AA5" s="82" t="str">
        <f>Schedule!AA5</f>
        <v>WAT</v>
      </c>
      <c r="AB5" s="82" t="str">
        <f>Schedule!AB5</f>
        <v>@SHU</v>
      </c>
      <c r="AC5" s="82" t="str">
        <f>Schedule!AC5</f>
        <v>CRY</v>
      </c>
      <c r="AD5" s="82" t="str">
        <f>Schedule!AD5</f>
        <v>@WOL</v>
      </c>
      <c r="AE5" s="82" t="str">
        <f>Schedule!AE5</f>
        <v>ARS</v>
      </c>
      <c r="AF5" s="82" t="str">
        <f>Schedule!AF5</f>
        <v>@LEI</v>
      </c>
      <c r="AG5" s="82" t="str">
        <f>Schedule!AG5</f>
        <v>MUN</v>
      </c>
      <c r="AH5" s="82" t="str">
        <f>Schedule!AH5</f>
        <v>@NOR</v>
      </c>
      <c r="AI5" s="82" t="str">
        <f>Schedule!AI5</f>
        <v>LIV</v>
      </c>
      <c r="AJ5" s="82" t="str">
        <f>Schedule!AJ5</f>
        <v>MCI</v>
      </c>
      <c r="AK5" s="82" t="str">
        <f>Schedule!AK5</f>
        <v>@SOU</v>
      </c>
      <c r="AL5" s="61" t="str">
        <f>Schedule!AL5</f>
        <v>NEW</v>
      </c>
      <c r="AM5" s="61" t="str">
        <f>Schedule!AM5</f>
        <v>@BUR</v>
      </c>
      <c r="AO5" s="62"/>
      <c r="AT5" s="72" t="str">
        <f>Schedule!A5</f>
        <v>BRI</v>
      </c>
      <c r="AU5" s="3">
        <f ca="1">VLOOKUP(AT5,'Team Ratings'!$A$2:$H$21,7,FALSE)*(1-Fixtures!$D$3)</f>
        <v>85.293274455012948</v>
      </c>
      <c r="AV5" s="72" t="str">
        <f>Schedule!A5</f>
        <v>BRI</v>
      </c>
      <c r="AW5" s="3">
        <f ca="1">VLOOKUP(AV5,'Team Ratings'!$A$2:$H$21,4,FALSE)*(1+Fixtures!$D$3)</f>
        <v>117.49385909811447</v>
      </c>
    </row>
    <row r="6" spans="1:49" x14ac:dyDescent="0.25">
      <c r="A6" s="41" t="str">
        <f>Schedule!A6</f>
        <v>BUR</v>
      </c>
      <c r="B6" s="61" t="str">
        <f>Schedule!B6</f>
        <v>SOU</v>
      </c>
      <c r="C6" s="61" t="str">
        <f>Schedule!C6</f>
        <v>@ARS</v>
      </c>
      <c r="D6" s="61" t="str">
        <f>Schedule!D6</f>
        <v>@WOL</v>
      </c>
      <c r="E6" s="61" t="str">
        <f>Schedule!E6</f>
        <v>LIV</v>
      </c>
      <c r="F6" s="61" t="str">
        <f>Schedule!F6</f>
        <v>@BRI</v>
      </c>
      <c r="G6" s="61" t="str">
        <f>Schedule!G6</f>
        <v>NOR</v>
      </c>
      <c r="H6" s="61" t="str">
        <f>Schedule!H6</f>
        <v>@AVL</v>
      </c>
      <c r="I6" s="61" t="str">
        <f>Schedule!I6</f>
        <v>EVE</v>
      </c>
      <c r="J6" s="61" t="str">
        <f>Schedule!J6</f>
        <v>@LEI</v>
      </c>
      <c r="K6" s="61" t="str">
        <f>Schedule!K6</f>
        <v>CHE</v>
      </c>
      <c r="L6" s="61" t="str">
        <f>Schedule!L6</f>
        <v>@SHU</v>
      </c>
      <c r="M6" s="61" t="str">
        <f>Schedule!M6</f>
        <v>WHU</v>
      </c>
      <c r="N6" s="61" t="str">
        <f>Schedule!N6</f>
        <v>@WAT</v>
      </c>
      <c r="O6" s="61" t="str">
        <f>Schedule!O6</f>
        <v>CRY</v>
      </c>
      <c r="P6" s="61" t="str">
        <f>Schedule!P6</f>
        <v>MCI</v>
      </c>
      <c r="Q6" s="61" t="str">
        <f>Schedule!Q6</f>
        <v>@TOT</v>
      </c>
      <c r="R6" s="61" t="str">
        <f>Schedule!R6</f>
        <v>NEW</v>
      </c>
      <c r="S6" s="61" t="str">
        <f>Schedule!S6</f>
        <v>@BOU</v>
      </c>
      <c r="T6" s="61" t="str">
        <f>Schedule!T6</f>
        <v>@EVE</v>
      </c>
      <c r="U6" s="61" t="str">
        <f>Schedule!U6</f>
        <v>MUN</v>
      </c>
      <c r="V6" s="61" t="str">
        <f>Schedule!V6</f>
        <v>AVL</v>
      </c>
      <c r="W6" s="61" t="str">
        <f>Schedule!W6</f>
        <v>@CHE</v>
      </c>
      <c r="X6" s="61" t="str">
        <f>Schedule!X6</f>
        <v>LEI</v>
      </c>
      <c r="Y6" s="82" t="str">
        <f>Schedule!Y6</f>
        <v>@MUN</v>
      </c>
      <c r="Z6" s="82" t="str">
        <f>Schedule!Z6</f>
        <v>ARS</v>
      </c>
      <c r="AA6" s="82" t="str">
        <f>Schedule!AA6</f>
        <v>@SOU</v>
      </c>
      <c r="AB6" s="82" t="str">
        <f>Schedule!AB6</f>
        <v>BOU</v>
      </c>
      <c r="AC6" s="82" t="str">
        <f>Schedule!AC6</f>
        <v>@NEW</v>
      </c>
      <c r="AD6" s="82" t="str">
        <f>Schedule!AD6</f>
        <v>TOT</v>
      </c>
      <c r="AE6" s="82" t="str">
        <f>Schedule!AE6</f>
        <v>@MCI</v>
      </c>
      <c r="AF6" s="82" t="str">
        <f>Schedule!AF6</f>
        <v>WAT</v>
      </c>
      <c r="AG6" s="82" t="str">
        <f>Schedule!AG6</f>
        <v>@CRY</v>
      </c>
      <c r="AH6" s="82" t="str">
        <f>Schedule!AH6</f>
        <v>SHU</v>
      </c>
      <c r="AI6" s="82" t="str">
        <f>Schedule!AI6</f>
        <v>@WHU</v>
      </c>
      <c r="AJ6" s="82" t="str">
        <f>Schedule!AJ6</f>
        <v>@LIV</v>
      </c>
      <c r="AK6" s="82" t="str">
        <f>Schedule!AK6</f>
        <v>WOL</v>
      </c>
      <c r="AL6" s="61" t="str">
        <f>Schedule!AL6</f>
        <v>@NOR</v>
      </c>
      <c r="AM6" s="61" t="str">
        <f>Schedule!AM6</f>
        <v>BRI</v>
      </c>
      <c r="AO6" s="62"/>
      <c r="AT6" s="72" t="str">
        <f>Schedule!A6</f>
        <v>BUR</v>
      </c>
      <c r="AU6" s="3">
        <f ca="1">VLOOKUP(AT6,'Team Ratings'!$A$2:$H$21,7,FALSE)*(1-Fixtures!$D$3)</f>
        <v>75.683413454084274</v>
      </c>
      <c r="AV6" s="72" t="str">
        <f>Schedule!A6</f>
        <v>BUR</v>
      </c>
      <c r="AW6" s="3">
        <f ca="1">VLOOKUP(AV6,'Team Ratings'!$A$2:$H$21,4,FALSE)*(1+Fixtures!$D$3)</f>
        <v>106.16267700208378</v>
      </c>
    </row>
    <row r="7" spans="1:49" x14ac:dyDescent="0.25">
      <c r="A7" s="41" t="str">
        <f>Schedule!A7</f>
        <v>CHE</v>
      </c>
      <c r="B7" s="61" t="str">
        <f>Schedule!B7</f>
        <v>@MUN</v>
      </c>
      <c r="C7" s="61" t="str">
        <f>Schedule!C7</f>
        <v>LEI</v>
      </c>
      <c r="D7" s="61" t="str">
        <f>Schedule!D7</f>
        <v>@NOR</v>
      </c>
      <c r="E7" s="61" t="str">
        <f>Schedule!E7</f>
        <v>SHU</v>
      </c>
      <c r="F7" s="61" t="str">
        <f>Schedule!F7</f>
        <v>@WOL</v>
      </c>
      <c r="G7" s="61" t="str">
        <f>Schedule!G7</f>
        <v>LIV</v>
      </c>
      <c r="H7" s="61" t="str">
        <f>Schedule!H7</f>
        <v>BRI</v>
      </c>
      <c r="I7" s="61" t="str">
        <f>Schedule!I7</f>
        <v>@SOU</v>
      </c>
      <c r="J7" s="61" t="str">
        <f>Schedule!J7</f>
        <v>NEW</v>
      </c>
      <c r="K7" s="61" t="str">
        <f>Schedule!K7</f>
        <v>@BUR</v>
      </c>
      <c r="L7" s="61" t="str">
        <f>Schedule!L7</f>
        <v>@WAT</v>
      </c>
      <c r="M7" s="61" t="str">
        <f>Schedule!M7</f>
        <v>CRY</v>
      </c>
      <c r="N7" s="61" t="str">
        <f>Schedule!N7</f>
        <v>@MCI</v>
      </c>
      <c r="O7" s="61" t="str">
        <f>Schedule!O7</f>
        <v>WHU</v>
      </c>
      <c r="P7" s="61" t="str">
        <f>Schedule!P7</f>
        <v>AVL</v>
      </c>
      <c r="Q7" s="61" t="str">
        <f>Schedule!Q7</f>
        <v>@EVE</v>
      </c>
      <c r="R7" s="61" t="str">
        <f>Schedule!R7</f>
        <v>BOU</v>
      </c>
      <c r="S7" s="61" t="str">
        <f>Schedule!S7</f>
        <v>@TOT</v>
      </c>
      <c r="T7" s="61" t="str">
        <f>Schedule!T7</f>
        <v>SOU</v>
      </c>
      <c r="U7" s="61" t="str">
        <f>Schedule!U7</f>
        <v>@ARS</v>
      </c>
      <c r="V7" s="61" t="str">
        <f>Schedule!V7</f>
        <v>@BRI</v>
      </c>
      <c r="W7" s="61" t="str">
        <f>Schedule!W7</f>
        <v>BUR</v>
      </c>
      <c r="X7" s="61" t="str">
        <f>Schedule!X7</f>
        <v>@NEW</v>
      </c>
      <c r="Y7" s="82" t="str">
        <f>Schedule!Y7</f>
        <v>ARS</v>
      </c>
      <c r="Z7" s="82" t="str">
        <f>Schedule!Z7</f>
        <v>@LEI</v>
      </c>
      <c r="AA7" s="82" t="str">
        <f>Schedule!AA7</f>
        <v>MUN</v>
      </c>
      <c r="AB7" s="82" t="str">
        <f>Schedule!AB7</f>
        <v>TOT</v>
      </c>
      <c r="AC7" s="82" t="str">
        <f>Schedule!AC7</f>
        <v>@BOU</v>
      </c>
      <c r="AD7" s="82" t="str">
        <f>Schedule!AD7</f>
        <v>EVE</v>
      </c>
      <c r="AE7" s="82" t="str">
        <f>Schedule!AE7</f>
        <v>@AVL</v>
      </c>
      <c r="AF7" s="82" t="str">
        <f>Schedule!AF7</f>
        <v>MCI</v>
      </c>
      <c r="AG7" s="82" t="str">
        <f>Schedule!AG7</f>
        <v>@WHU</v>
      </c>
      <c r="AH7" s="82" t="str">
        <f>Schedule!AH7</f>
        <v>WAT</v>
      </c>
      <c r="AI7" s="82" t="str">
        <f>Schedule!AI7</f>
        <v>@CRY</v>
      </c>
      <c r="AJ7" s="82" t="str">
        <f>Schedule!AJ7</f>
        <v>@SHU</v>
      </c>
      <c r="AK7" s="82" t="str">
        <f>Schedule!AK7</f>
        <v>NOR</v>
      </c>
      <c r="AL7" s="61" t="str">
        <f>Schedule!AL7</f>
        <v>@LIV</v>
      </c>
      <c r="AM7" s="61" t="str">
        <f>Schedule!AM7</f>
        <v>WOL</v>
      </c>
      <c r="AO7" s="62"/>
      <c r="AT7" s="72" t="str">
        <f>Schedule!A7</f>
        <v>CHE</v>
      </c>
      <c r="AU7" s="3">
        <f ca="1">VLOOKUP(AT7,'Team Ratings'!$A$2:$H$21,7,FALSE)*(1-Fixtures!$D$3)</f>
        <v>116.14327597054577</v>
      </c>
      <c r="AV7" s="72" t="str">
        <f>Schedule!A7</f>
        <v>CHE</v>
      </c>
      <c r="AW7" s="3">
        <f ca="1">VLOOKUP(AV7,'Team Ratings'!$A$2:$H$21,4,FALSE)*(1+Fixtures!$D$3)</f>
        <v>83.896764586985526</v>
      </c>
    </row>
    <row r="8" spans="1:49" x14ac:dyDescent="0.25">
      <c r="A8" s="41" t="str">
        <f>Schedule!A8</f>
        <v>CRY</v>
      </c>
      <c r="B8" s="61" t="str">
        <f>Schedule!B8</f>
        <v>EVE</v>
      </c>
      <c r="C8" s="61" t="str">
        <f>Schedule!C8</f>
        <v>@SHU</v>
      </c>
      <c r="D8" s="61" t="str">
        <f>Schedule!D8</f>
        <v>@MUN</v>
      </c>
      <c r="E8" s="61" t="str">
        <f>Schedule!E8</f>
        <v>AVL</v>
      </c>
      <c r="F8" s="61" t="str">
        <f>Schedule!F8</f>
        <v>@TOT</v>
      </c>
      <c r="G8" s="61" t="str">
        <f>Schedule!G8</f>
        <v>WOL</v>
      </c>
      <c r="H8" s="61" t="str">
        <f>Schedule!H8</f>
        <v>NOR</v>
      </c>
      <c r="I8" s="61" t="str">
        <f>Schedule!I8</f>
        <v>@WHU</v>
      </c>
      <c r="J8" s="61" t="str">
        <f>Schedule!J8</f>
        <v>MCI</v>
      </c>
      <c r="K8" s="61" t="str">
        <f>Schedule!K8</f>
        <v>@ARS</v>
      </c>
      <c r="L8" s="61" t="str">
        <f>Schedule!L8</f>
        <v>LEI</v>
      </c>
      <c r="M8" s="61" t="str">
        <f>Schedule!M8</f>
        <v>@CHE</v>
      </c>
      <c r="N8" s="61" t="str">
        <f>Schedule!N8</f>
        <v>LIV</v>
      </c>
      <c r="O8" s="61" t="str">
        <f>Schedule!O8</f>
        <v>@BUR</v>
      </c>
      <c r="P8" s="61" t="str">
        <f>Schedule!P8</f>
        <v>BOU</v>
      </c>
      <c r="Q8" s="61" t="str">
        <f>Schedule!Q8</f>
        <v>@WAT</v>
      </c>
      <c r="R8" s="61" t="str">
        <f>Schedule!R8</f>
        <v>BRI</v>
      </c>
      <c r="S8" s="61" t="str">
        <f>Schedule!S8</f>
        <v>@NEW</v>
      </c>
      <c r="T8" s="61" t="str">
        <f>Schedule!T8</f>
        <v>WHU</v>
      </c>
      <c r="U8" s="61" t="str">
        <f>Schedule!U8</f>
        <v>@SOU</v>
      </c>
      <c r="V8" s="61" t="str">
        <f>Schedule!V8</f>
        <v>@NOR</v>
      </c>
      <c r="W8" s="61" t="str">
        <f>Schedule!W8</f>
        <v>ARS</v>
      </c>
      <c r="X8" s="61" t="str">
        <f>Schedule!X8</f>
        <v>@MCI</v>
      </c>
      <c r="Y8" s="82" t="str">
        <f>Schedule!Y8</f>
        <v>SOU</v>
      </c>
      <c r="Z8" s="82" t="str">
        <f>Schedule!Z8</f>
        <v>SHU</v>
      </c>
      <c r="AA8" s="82" t="str">
        <f>Schedule!AA8</f>
        <v>@EVE</v>
      </c>
      <c r="AB8" s="82" t="str">
        <f>Schedule!AB8</f>
        <v>NEW</v>
      </c>
      <c r="AC8" s="82" t="str">
        <f>Schedule!AC8</f>
        <v>@BRI</v>
      </c>
      <c r="AD8" s="82" t="str">
        <f>Schedule!AD8</f>
        <v>WAT</v>
      </c>
      <c r="AE8" s="82" t="str">
        <f>Schedule!AE8</f>
        <v>@BOU</v>
      </c>
      <c r="AF8" s="82" t="str">
        <f>Schedule!AF8</f>
        <v>@LIV</v>
      </c>
      <c r="AG8" s="82" t="str">
        <f>Schedule!AG8</f>
        <v>BUR</v>
      </c>
      <c r="AH8" s="82" t="str">
        <f>Schedule!AH8</f>
        <v>@LEI</v>
      </c>
      <c r="AI8" s="82" t="str">
        <f>Schedule!AI8</f>
        <v>CHE</v>
      </c>
      <c r="AJ8" s="82" t="str">
        <f>Schedule!AJ8</f>
        <v>@AVL</v>
      </c>
      <c r="AK8" s="82" t="str">
        <f>Schedule!AK8</f>
        <v>MUN</v>
      </c>
      <c r="AL8" s="61" t="str">
        <f>Schedule!AL8</f>
        <v>@WOL</v>
      </c>
      <c r="AM8" s="61" t="str">
        <f>Schedule!AM8</f>
        <v>TOT</v>
      </c>
      <c r="AO8" s="62"/>
      <c r="AT8" s="72" t="str">
        <f>Schedule!A8</f>
        <v>CRY</v>
      </c>
      <c r="AU8" s="3">
        <f ca="1">VLOOKUP(AT8,'Team Ratings'!$A$2:$H$21,7,FALSE)*(1-Fixtures!$D$3)</f>
        <v>56.744556779220908</v>
      </c>
      <c r="AV8" s="72" t="str">
        <f>Schedule!A8</f>
        <v>CRY</v>
      </c>
      <c r="AW8" s="3">
        <f ca="1">VLOOKUP(AV8,'Team Ratings'!$A$2:$H$21,4,FALSE)*(1+Fixtures!$D$3)</f>
        <v>113.35308342458562</v>
      </c>
    </row>
    <row r="9" spans="1:49" x14ac:dyDescent="0.25">
      <c r="A9" s="41" t="str">
        <f>Schedule!A9</f>
        <v>EVE</v>
      </c>
      <c r="B9" s="61" t="str">
        <f>Schedule!B9</f>
        <v>@CRY</v>
      </c>
      <c r="C9" s="61" t="str">
        <f>Schedule!C9</f>
        <v>WAT</v>
      </c>
      <c r="D9" s="61" t="str">
        <f>Schedule!D9</f>
        <v>@AVL</v>
      </c>
      <c r="E9" s="61" t="str">
        <f>Schedule!E9</f>
        <v>WOL</v>
      </c>
      <c r="F9" s="61" t="str">
        <f>Schedule!F9</f>
        <v>@BOU</v>
      </c>
      <c r="G9" s="61" t="str">
        <f>Schedule!G9</f>
        <v>SHU</v>
      </c>
      <c r="H9" s="61" t="str">
        <f>Schedule!H9</f>
        <v>MCI</v>
      </c>
      <c r="I9" s="61" t="str">
        <f>Schedule!I9</f>
        <v>@BUR</v>
      </c>
      <c r="J9" s="61" t="str">
        <f>Schedule!J9</f>
        <v>WHU</v>
      </c>
      <c r="K9" s="61" t="str">
        <f>Schedule!K9</f>
        <v>@BRI</v>
      </c>
      <c r="L9" s="61" t="str">
        <f>Schedule!L9</f>
        <v>TOT</v>
      </c>
      <c r="M9" s="61" t="str">
        <f>Schedule!M9</f>
        <v>@SOU</v>
      </c>
      <c r="N9" s="61" t="str">
        <f>Schedule!N9</f>
        <v>NOR</v>
      </c>
      <c r="O9" s="61" t="str">
        <f>Schedule!O9</f>
        <v>@LEI</v>
      </c>
      <c r="P9" s="61" t="str">
        <f>Schedule!P9</f>
        <v>@LIV</v>
      </c>
      <c r="Q9" s="61" t="str">
        <f>Schedule!Q9</f>
        <v>CHE</v>
      </c>
      <c r="R9" s="61" t="str">
        <f>Schedule!R9</f>
        <v>@MUN</v>
      </c>
      <c r="S9" s="61" t="str">
        <f>Schedule!S9</f>
        <v>ARS</v>
      </c>
      <c r="T9" s="61" t="str">
        <f>Schedule!T9</f>
        <v>BUR</v>
      </c>
      <c r="U9" s="61" t="str">
        <f>Schedule!U9</f>
        <v>@NEW</v>
      </c>
      <c r="V9" s="61" t="str">
        <f>Schedule!V9</f>
        <v>@MCI</v>
      </c>
      <c r="W9" s="61" t="str">
        <f>Schedule!W9</f>
        <v>BRI</v>
      </c>
      <c r="X9" s="61" t="str">
        <f>Schedule!X9</f>
        <v>@WHU</v>
      </c>
      <c r="Y9" s="82" t="str">
        <f>Schedule!Y9</f>
        <v>NEW</v>
      </c>
      <c r="Z9" s="82" t="str">
        <f>Schedule!Z9</f>
        <v>@WAT</v>
      </c>
      <c r="AA9" s="82" t="str">
        <f>Schedule!AA9</f>
        <v>CRY</v>
      </c>
      <c r="AB9" s="82" t="str">
        <f>Schedule!AB9</f>
        <v>@ARS</v>
      </c>
      <c r="AC9" s="82" t="str">
        <f>Schedule!AC9</f>
        <v>MUN</v>
      </c>
      <c r="AD9" s="82" t="str">
        <f>Schedule!AD9</f>
        <v>@CHE</v>
      </c>
      <c r="AE9" s="82" t="str">
        <f>Schedule!AE9</f>
        <v>LIV</v>
      </c>
      <c r="AF9" s="82" t="str">
        <f>Schedule!AF9</f>
        <v>@NOR</v>
      </c>
      <c r="AG9" s="82" t="str">
        <f>Schedule!AG9</f>
        <v>LEI</v>
      </c>
      <c r="AH9" s="82" t="str">
        <f>Schedule!AH9</f>
        <v>@TOT</v>
      </c>
      <c r="AI9" s="82" t="str">
        <f>Schedule!AI9</f>
        <v>SOU</v>
      </c>
      <c r="AJ9" s="82" t="str">
        <f>Schedule!AJ9</f>
        <v>@WOL</v>
      </c>
      <c r="AK9" s="82" t="str">
        <f>Schedule!AK9</f>
        <v>AVL</v>
      </c>
      <c r="AL9" s="61" t="str">
        <f>Schedule!AL9</f>
        <v>@SHU</v>
      </c>
      <c r="AM9" s="61" t="str">
        <f>Schedule!AM9</f>
        <v>BOU</v>
      </c>
      <c r="AO9" s="62"/>
      <c r="AT9" s="72" t="str">
        <f>Schedule!A9</f>
        <v>EVE</v>
      </c>
      <c r="AU9" s="3">
        <f ca="1">VLOOKUP(AT9,'Team Ratings'!$A$2:$H$21,7,FALSE)*(1-Fixtures!$D$3)</f>
        <v>91.995525611241931</v>
      </c>
      <c r="AV9" s="72" t="str">
        <f>Schedule!A9</f>
        <v>EVE</v>
      </c>
      <c r="AW9" s="3">
        <f ca="1">VLOOKUP(AV9,'Team Ratings'!$A$2:$H$21,4,FALSE)*(1+Fixtures!$D$3)</f>
        <v>98.805841764470671</v>
      </c>
    </row>
    <row r="10" spans="1:49" x14ac:dyDescent="0.25">
      <c r="A10" s="41" t="str">
        <f>Schedule!A10</f>
        <v>LEI</v>
      </c>
      <c r="B10" s="61" t="str">
        <f>Schedule!B10</f>
        <v>WOL</v>
      </c>
      <c r="C10" s="61" t="str">
        <f>Schedule!C10</f>
        <v>@CHE</v>
      </c>
      <c r="D10" s="61" t="str">
        <f>Schedule!D10</f>
        <v>@SHU</v>
      </c>
      <c r="E10" s="61" t="str">
        <f>Schedule!E10</f>
        <v>BOU</v>
      </c>
      <c r="F10" s="61" t="str">
        <f>Schedule!F10</f>
        <v>@MUN</v>
      </c>
      <c r="G10" s="61" t="str">
        <f>Schedule!G10</f>
        <v>TOT</v>
      </c>
      <c r="H10" s="61" t="str">
        <f>Schedule!H10</f>
        <v>NEW</v>
      </c>
      <c r="I10" s="61" t="str">
        <f>Schedule!I10</f>
        <v>@LIV</v>
      </c>
      <c r="J10" s="61" t="str">
        <f>Schedule!J10</f>
        <v>BUR</v>
      </c>
      <c r="K10" s="61" t="str">
        <f>Schedule!K10</f>
        <v>@SOU</v>
      </c>
      <c r="L10" s="61" t="str">
        <f>Schedule!L10</f>
        <v>@CRY</v>
      </c>
      <c r="M10" s="61" t="str">
        <f>Schedule!M10</f>
        <v>ARS</v>
      </c>
      <c r="N10" s="61" t="str">
        <f>Schedule!N10</f>
        <v>@BRI</v>
      </c>
      <c r="O10" s="61" t="str">
        <f>Schedule!O10</f>
        <v>EVE</v>
      </c>
      <c r="P10" s="61" t="str">
        <f>Schedule!P10</f>
        <v>WAT</v>
      </c>
      <c r="Q10" s="61" t="str">
        <f>Schedule!Q10</f>
        <v>@AVL</v>
      </c>
      <c r="R10" s="61" t="str">
        <f>Schedule!R10</f>
        <v>NOR</v>
      </c>
      <c r="S10" s="61" t="str">
        <f>Schedule!S10</f>
        <v>@MCI</v>
      </c>
      <c r="T10" s="61" t="str">
        <f>Schedule!T10</f>
        <v>LIV</v>
      </c>
      <c r="U10" s="61" t="str">
        <f>Schedule!U10</f>
        <v>@WHU</v>
      </c>
      <c r="V10" s="61" t="str">
        <f>Schedule!V10</f>
        <v>@NEW</v>
      </c>
      <c r="W10" s="61" t="str">
        <f>Schedule!W10</f>
        <v>SOU</v>
      </c>
      <c r="X10" s="61" t="str">
        <f>Schedule!X10</f>
        <v>@BUR</v>
      </c>
      <c r="Y10" s="82" t="str">
        <f>Schedule!Y10</f>
        <v>WHU</v>
      </c>
      <c r="Z10" s="82" t="str">
        <f>Schedule!Z10</f>
        <v>CHE</v>
      </c>
      <c r="AA10" s="82" t="str">
        <f>Schedule!AA10</f>
        <v>@WOL</v>
      </c>
      <c r="AB10" s="82" t="str">
        <f>Schedule!AB10</f>
        <v>MCI</v>
      </c>
      <c r="AC10" s="82" t="str">
        <f>Schedule!AC10</f>
        <v>@NOR</v>
      </c>
      <c r="AD10" s="82" t="str">
        <f>Schedule!AD10</f>
        <v>AVL</v>
      </c>
      <c r="AE10" s="82" t="str">
        <f>Schedule!AE10</f>
        <v>@WAT</v>
      </c>
      <c r="AF10" s="82" t="str">
        <f>Schedule!AF10</f>
        <v>BRI</v>
      </c>
      <c r="AG10" s="82" t="str">
        <f>Schedule!AG10</f>
        <v>@EVE</v>
      </c>
      <c r="AH10" s="82" t="str">
        <f>Schedule!AH10</f>
        <v>CRY</v>
      </c>
      <c r="AI10" s="82" t="str">
        <f>Schedule!AI10</f>
        <v>@ARS</v>
      </c>
      <c r="AJ10" s="82" t="str">
        <f>Schedule!AJ10</f>
        <v>@BOU</v>
      </c>
      <c r="AK10" s="82" t="str">
        <f>Schedule!AK10</f>
        <v>SHU</v>
      </c>
      <c r="AL10" s="61" t="str">
        <f>Schedule!AL10</f>
        <v>@TOT</v>
      </c>
      <c r="AM10" s="61" t="str">
        <f>Schedule!AM10</f>
        <v>MUN</v>
      </c>
      <c r="AO10" s="62"/>
      <c r="AT10" s="72" t="str">
        <f>Schedule!A10</f>
        <v>LEI</v>
      </c>
      <c r="AU10" s="3">
        <f ca="1">VLOOKUP(AT10,'Team Ratings'!$A$2:$H$21,7,FALSE)*(1-Fixtures!$D$3)</f>
        <v>109.85691598530569</v>
      </c>
      <c r="AV10" s="72" t="str">
        <f>Schedule!A10</f>
        <v>LEI</v>
      </c>
      <c r="AW10" s="3">
        <f ca="1">VLOOKUP(AV10,'Team Ratings'!$A$2:$H$21,4,FALSE)*(1+Fixtures!$D$3)</f>
        <v>94.860995040326529</v>
      </c>
    </row>
    <row r="11" spans="1:49" x14ac:dyDescent="0.25">
      <c r="A11" s="41" t="str">
        <f>Schedule!A11</f>
        <v>LIV</v>
      </c>
      <c r="B11" s="61" t="str">
        <f>Schedule!B11</f>
        <v>NOR</v>
      </c>
      <c r="C11" s="61" t="str">
        <f>Schedule!C11</f>
        <v>@SOU</v>
      </c>
      <c r="D11" s="61" t="str">
        <f>Schedule!D11</f>
        <v>ARS</v>
      </c>
      <c r="E11" s="61" t="str">
        <f>Schedule!E11</f>
        <v>@BUR</v>
      </c>
      <c r="F11" s="61" t="str">
        <f>Schedule!F11</f>
        <v>NEW</v>
      </c>
      <c r="G11" s="61" t="str">
        <f>Schedule!G11</f>
        <v>@CHE</v>
      </c>
      <c r="H11" s="61" t="str">
        <f>Schedule!H11</f>
        <v>@SHU</v>
      </c>
      <c r="I11" s="61" t="str">
        <f>Schedule!I11</f>
        <v>LEI</v>
      </c>
      <c r="J11" s="61" t="str">
        <f>Schedule!J11</f>
        <v>@MUN</v>
      </c>
      <c r="K11" s="61" t="str">
        <f>Schedule!K11</f>
        <v>TOT</v>
      </c>
      <c r="L11" s="61" t="str">
        <f>Schedule!L11</f>
        <v>@AVL</v>
      </c>
      <c r="M11" s="61" t="str">
        <f>Schedule!M11</f>
        <v>MCI</v>
      </c>
      <c r="N11" s="61" t="str">
        <f>Schedule!N11</f>
        <v>@CRY</v>
      </c>
      <c r="O11" s="61" t="str">
        <f>Schedule!O11</f>
        <v>BRI</v>
      </c>
      <c r="P11" s="61" t="str">
        <f>Schedule!P11</f>
        <v>EVE</v>
      </c>
      <c r="Q11" s="61" t="str">
        <f>Schedule!Q11</f>
        <v>@BOU</v>
      </c>
      <c r="R11" s="61" t="str">
        <f>Schedule!R11</f>
        <v>WAT</v>
      </c>
      <c r="S11" s="90" t="str">
        <f>Schedule!S11</f>
        <v>@WHU</v>
      </c>
      <c r="T11" s="61" t="str">
        <f>Schedule!T11</f>
        <v>@LEI</v>
      </c>
      <c r="U11" s="61" t="str">
        <f>Schedule!U11</f>
        <v>WOL</v>
      </c>
      <c r="V11" s="61" t="str">
        <f>Schedule!V11</f>
        <v>SHU</v>
      </c>
      <c r="W11" s="61" t="str">
        <f>Schedule!W11</f>
        <v>@TOT</v>
      </c>
      <c r="X11" s="61" t="str">
        <f>Schedule!X11</f>
        <v>MUN</v>
      </c>
      <c r="Y11" s="90" t="str">
        <f>Schedule!Y11</f>
        <v>@WOL</v>
      </c>
      <c r="Z11" s="82" t="str">
        <f>Schedule!Z11</f>
        <v>SOU</v>
      </c>
      <c r="AA11" s="82" t="str">
        <f>Schedule!AA11</f>
        <v>@NOR</v>
      </c>
      <c r="AB11" s="82" t="str">
        <f>Schedule!AB11</f>
        <v>WHU</v>
      </c>
      <c r="AC11" s="82" t="str">
        <f>Schedule!AC11</f>
        <v>@WAT</v>
      </c>
      <c r="AD11" s="82" t="str">
        <f>Schedule!AD11</f>
        <v>BOU</v>
      </c>
      <c r="AE11" s="82" t="str">
        <f>Schedule!AE11</f>
        <v>@EVE</v>
      </c>
      <c r="AF11" s="82" t="str">
        <f>Schedule!AF11</f>
        <v>CRY</v>
      </c>
      <c r="AG11" s="82" t="str">
        <f>Schedule!AG11</f>
        <v>@MCI</v>
      </c>
      <c r="AH11" s="82" t="str">
        <f>Schedule!AH11</f>
        <v>AVL</v>
      </c>
      <c r="AI11" s="82" t="str">
        <f>Schedule!AI11</f>
        <v>@BRI</v>
      </c>
      <c r="AJ11" s="82" t="str">
        <f>Schedule!AJ11</f>
        <v>BUR</v>
      </c>
      <c r="AK11" s="82" t="str">
        <f>Schedule!AK11</f>
        <v>@ARS</v>
      </c>
      <c r="AL11" s="61" t="str">
        <f>Schedule!AL11</f>
        <v>CHE</v>
      </c>
      <c r="AM11" s="61" t="str">
        <f>Schedule!AM11</f>
        <v>@NEW</v>
      </c>
      <c r="AO11" s="62"/>
      <c r="AT11" s="72" t="str">
        <f>Schedule!A11</f>
        <v>LIV</v>
      </c>
      <c r="AU11" s="3">
        <f ca="1">VLOOKUP(AT11,'Team Ratings'!$A$2:$H$21,7,FALSE)*(1-Fixtures!$D$3)</f>
        <v>132.6532312009476</v>
      </c>
      <c r="AV11" s="72" t="str">
        <f>Schedule!A11</f>
        <v>LIV</v>
      </c>
      <c r="AW11" s="3">
        <f ca="1">VLOOKUP(AV11,'Team Ratings'!$A$2:$H$21,4,FALSE)*(1+Fixtures!$D$3)</f>
        <v>74.255368321650067</v>
      </c>
    </row>
    <row r="12" spans="1:49" x14ac:dyDescent="0.25">
      <c r="A12" s="41" t="str">
        <f>Schedule!A12</f>
        <v>MCI</v>
      </c>
      <c r="B12" s="61" t="str">
        <f>Schedule!B12</f>
        <v>@WHU</v>
      </c>
      <c r="C12" s="61" t="str">
        <f>Schedule!C12</f>
        <v>TOT</v>
      </c>
      <c r="D12" s="61" t="str">
        <f>Schedule!D12</f>
        <v>@BOU</v>
      </c>
      <c r="E12" s="61" t="str">
        <f>Schedule!E12</f>
        <v>BRI</v>
      </c>
      <c r="F12" s="61" t="str">
        <f>Schedule!F12</f>
        <v>@NOR</v>
      </c>
      <c r="G12" s="61" t="str">
        <f>Schedule!G12</f>
        <v>WAT</v>
      </c>
      <c r="H12" s="61" t="str">
        <f>Schedule!H12</f>
        <v>@EVE</v>
      </c>
      <c r="I12" s="61" t="str">
        <f>Schedule!I12</f>
        <v>WOL</v>
      </c>
      <c r="J12" s="61" t="str">
        <f>Schedule!J12</f>
        <v>@CRY</v>
      </c>
      <c r="K12" s="61" t="str">
        <f>Schedule!K12</f>
        <v>AVL</v>
      </c>
      <c r="L12" s="61" t="str">
        <f>Schedule!L12</f>
        <v>SOU</v>
      </c>
      <c r="M12" s="61" t="str">
        <f>Schedule!M12</f>
        <v>@LIV</v>
      </c>
      <c r="N12" s="61" t="str">
        <f>Schedule!N12</f>
        <v>CHE</v>
      </c>
      <c r="O12" s="61" t="str">
        <f>Schedule!O12</f>
        <v>@NEW</v>
      </c>
      <c r="P12" s="61" t="str">
        <f>Schedule!P12</f>
        <v>@BUR</v>
      </c>
      <c r="Q12" s="61" t="str">
        <f>Schedule!Q12</f>
        <v>MUN</v>
      </c>
      <c r="R12" s="61" t="str">
        <f>Schedule!R12</f>
        <v>@ARS</v>
      </c>
      <c r="S12" s="61" t="str">
        <f>Schedule!S12</f>
        <v>LEI</v>
      </c>
      <c r="T12" s="61" t="str">
        <f>Schedule!T12</f>
        <v>@WOL</v>
      </c>
      <c r="U12" s="61" t="str">
        <f>Schedule!U12</f>
        <v>SHU</v>
      </c>
      <c r="V12" s="61" t="str">
        <f>Schedule!V12</f>
        <v>EVE</v>
      </c>
      <c r="W12" s="61" t="str">
        <f>Schedule!W12</f>
        <v>@AVL</v>
      </c>
      <c r="X12" s="61" t="str">
        <f>Schedule!X12</f>
        <v>CRY</v>
      </c>
      <c r="Y12" s="82" t="str">
        <f>Schedule!Y12</f>
        <v>@SHU</v>
      </c>
      <c r="Z12" s="82" t="str">
        <f>Schedule!Z12</f>
        <v>@TOT</v>
      </c>
      <c r="AA12" s="82" t="str">
        <f>Schedule!AA12</f>
        <v>WHU</v>
      </c>
      <c r="AB12" s="82" t="str">
        <f>Schedule!AB12</f>
        <v>@LEI</v>
      </c>
      <c r="AC12" s="130" t="str">
        <f>Schedule!AC12</f>
        <v>ARS</v>
      </c>
      <c r="AD12" s="82" t="str">
        <f>Schedule!AD12</f>
        <v>@MUN</v>
      </c>
      <c r="AE12" s="82" t="str">
        <f>Schedule!AE12</f>
        <v>BUR</v>
      </c>
      <c r="AF12" s="82" t="str">
        <f>Schedule!AF12</f>
        <v>@CHE</v>
      </c>
      <c r="AG12" s="82" t="str">
        <f>Schedule!AG12</f>
        <v>LIV</v>
      </c>
      <c r="AH12" s="82" t="str">
        <f>Schedule!AH12</f>
        <v>@SOU</v>
      </c>
      <c r="AI12" s="82" t="str">
        <f>Schedule!AI12</f>
        <v>NEW</v>
      </c>
      <c r="AJ12" s="82" t="str">
        <f>Schedule!AJ12</f>
        <v>@BRI</v>
      </c>
      <c r="AK12" s="82" t="str">
        <f>Schedule!AK12</f>
        <v>BOU</v>
      </c>
      <c r="AL12" s="61" t="str">
        <f>Schedule!AL12</f>
        <v>@WAT</v>
      </c>
      <c r="AM12" s="61" t="str">
        <f>Schedule!AM12</f>
        <v>NOR</v>
      </c>
      <c r="AO12" s="62"/>
      <c r="AT12" s="72" t="str">
        <f>Schedule!A12</f>
        <v>MCI</v>
      </c>
      <c r="AU12" s="3">
        <f ca="1">VLOOKUP(AT12,'Team Ratings'!$A$2:$H$21,7,FALSE)*(1-Fixtures!$D$3)</f>
        <v>155.85812957683984</v>
      </c>
      <c r="AV12" s="72" t="str">
        <f>Schedule!A12</f>
        <v>MCI</v>
      </c>
      <c r="AW12" s="3">
        <f ca="1">VLOOKUP(AV12,'Team Ratings'!$A$2:$H$21,4,FALSE)*(1+Fixtures!$D$3)</f>
        <v>85.950042181849582</v>
      </c>
    </row>
    <row r="13" spans="1:49" x14ac:dyDescent="0.25">
      <c r="A13" s="41" t="str">
        <f>Schedule!A13</f>
        <v>MUN</v>
      </c>
      <c r="B13" s="61" t="str">
        <f>Schedule!B13</f>
        <v>CHE</v>
      </c>
      <c r="C13" s="61" t="str">
        <f>Schedule!C13</f>
        <v>@WOL</v>
      </c>
      <c r="D13" s="61" t="str">
        <f>Schedule!D13</f>
        <v>CRY</v>
      </c>
      <c r="E13" s="61" t="str">
        <f>Schedule!E13</f>
        <v>@SOU</v>
      </c>
      <c r="F13" s="61" t="str">
        <f>Schedule!F13</f>
        <v>LEI</v>
      </c>
      <c r="G13" s="61" t="str">
        <f>Schedule!G13</f>
        <v>@WHU</v>
      </c>
      <c r="H13" s="61" t="str">
        <f>Schedule!H13</f>
        <v>ARS</v>
      </c>
      <c r="I13" s="61" t="str">
        <f>Schedule!I13</f>
        <v>@NEW</v>
      </c>
      <c r="J13" s="61" t="str">
        <f>Schedule!J13</f>
        <v>LIV</v>
      </c>
      <c r="K13" s="61" t="str">
        <f>Schedule!K13</f>
        <v>@NOR</v>
      </c>
      <c r="L13" s="61" t="str">
        <f>Schedule!L13</f>
        <v>@BOU</v>
      </c>
      <c r="M13" s="61" t="str">
        <f>Schedule!M13</f>
        <v>BRI</v>
      </c>
      <c r="N13" s="61" t="str">
        <f>Schedule!N13</f>
        <v>@SHU</v>
      </c>
      <c r="O13" s="61" t="str">
        <f>Schedule!O13</f>
        <v>AVL</v>
      </c>
      <c r="P13" s="61" t="str">
        <f>Schedule!P13</f>
        <v>TOT</v>
      </c>
      <c r="Q13" s="61" t="str">
        <f>Schedule!Q13</f>
        <v>@MCI</v>
      </c>
      <c r="R13" s="61" t="str">
        <f>Schedule!R13</f>
        <v>EVE</v>
      </c>
      <c r="S13" s="61" t="str">
        <f>Schedule!S13</f>
        <v>@WAT</v>
      </c>
      <c r="T13" s="61" t="str">
        <f>Schedule!T13</f>
        <v>NEW</v>
      </c>
      <c r="U13" s="61" t="str">
        <f>Schedule!U13</f>
        <v>@BUR</v>
      </c>
      <c r="V13" s="61" t="str">
        <f>Schedule!V13</f>
        <v>@ARS</v>
      </c>
      <c r="W13" s="61" t="str">
        <f>Schedule!W13</f>
        <v>NOR</v>
      </c>
      <c r="X13" s="61" t="str">
        <f>Schedule!X13</f>
        <v>@LIV</v>
      </c>
      <c r="Y13" s="82" t="str">
        <f>Schedule!Y13</f>
        <v>BUR</v>
      </c>
      <c r="Z13" s="82" t="str">
        <f>Schedule!Z13</f>
        <v>WOL</v>
      </c>
      <c r="AA13" s="82" t="str">
        <f>Schedule!AA13</f>
        <v>@CHE</v>
      </c>
      <c r="AB13" s="82" t="str">
        <f>Schedule!AB13</f>
        <v>WAT</v>
      </c>
      <c r="AC13" s="82" t="str">
        <f>Schedule!AC13</f>
        <v>@EVE</v>
      </c>
      <c r="AD13" s="82" t="str">
        <f>Schedule!AD13</f>
        <v>MCI</v>
      </c>
      <c r="AE13" s="82" t="str">
        <f>Schedule!AE13</f>
        <v>@TOT</v>
      </c>
      <c r="AF13" s="82" t="str">
        <f>Schedule!AF13</f>
        <v>SHU</v>
      </c>
      <c r="AG13" s="82" t="str">
        <f>Schedule!AG13</f>
        <v>@BRI</v>
      </c>
      <c r="AH13" s="82" t="str">
        <f>Schedule!AH13</f>
        <v>BOU</v>
      </c>
      <c r="AI13" s="82" t="str">
        <f>Schedule!AI13</f>
        <v>@AVL</v>
      </c>
      <c r="AJ13" s="82" t="str">
        <f>Schedule!AJ13</f>
        <v>SOU</v>
      </c>
      <c r="AK13" s="82" t="str">
        <f>Schedule!AK13</f>
        <v>@CRY</v>
      </c>
      <c r="AL13" s="61" t="str">
        <f>Schedule!AL13</f>
        <v>WHU</v>
      </c>
      <c r="AM13" s="61" t="str">
        <f>Schedule!AM13</f>
        <v>@LEI</v>
      </c>
      <c r="AO13" s="62"/>
      <c r="AT13" s="72" t="str">
        <f>Schedule!A13</f>
        <v>MUN</v>
      </c>
      <c r="AU13" s="3">
        <f ca="1">VLOOKUP(AT13,'Team Ratings'!$A$2:$H$21,7,FALSE)*(1-Fixtures!$D$3)</f>
        <v>107.5062417080479</v>
      </c>
      <c r="AV13" s="72" t="str">
        <f>Schedule!A13</f>
        <v>MUN</v>
      </c>
      <c r="AW13" s="3">
        <f ca="1">VLOOKUP(AV13,'Team Ratings'!$A$2:$H$21,4,FALSE)*(1+Fixtures!$D$3)</f>
        <v>87.118994871666445</v>
      </c>
    </row>
    <row r="14" spans="1:49" x14ac:dyDescent="0.25">
      <c r="A14" s="41" t="str">
        <f>Schedule!A14</f>
        <v>NEW</v>
      </c>
      <c r="B14" s="61" t="str">
        <f>Schedule!B14</f>
        <v>ARS</v>
      </c>
      <c r="C14" s="61" t="str">
        <f>Schedule!C14</f>
        <v>@NOR</v>
      </c>
      <c r="D14" s="61" t="str">
        <f>Schedule!D14</f>
        <v>@TOT</v>
      </c>
      <c r="E14" s="61" t="str">
        <f>Schedule!E14</f>
        <v>WAT</v>
      </c>
      <c r="F14" s="61" t="str">
        <f>Schedule!F14</f>
        <v>@LIV</v>
      </c>
      <c r="G14" s="61" t="str">
        <f>Schedule!G14</f>
        <v>BRI</v>
      </c>
      <c r="H14" s="61" t="str">
        <f>Schedule!H14</f>
        <v>@LEI</v>
      </c>
      <c r="I14" s="61" t="str">
        <f>Schedule!I14</f>
        <v>MUN</v>
      </c>
      <c r="J14" s="61" t="str">
        <f>Schedule!J14</f>
        <v>@CHE</v>
      </c>
      <c r="K14" s="61" t="str">
        <f>Schedule!K14</f>
        <v>WOL</v>
      </c>
      <c r="L14" s="61" t="str">
        <f>Schedule!L14</f>
        <v>@WHU</v>
      </c>
      <c r="M14" s="61" t="str">
        <f>Schedule!M14</f>
        <v>BOU</v>
      </c>
      <c r="N14" s="61" t="str">
        <f>Schedule!N14</f>
        <v>@AVL</v>
      </c>
      <c r="O14" s="61" t="str">
        <f>Schedule!O14</f>
        <v>MCI</v>
      </c>
      <c r="P14" s="61" t="str">
        <f>Schedule!P14</f>
        <v>@SHU</v>
      </c>
      <c r="Q14" s="61" t="str">
        <f>Schedule!Q14</f>
        <v>SOU</v>
      </c>
      <c r="R14" s="61" t="str">
        <f>Schedule!R14</f>
        <v>@BUR</v>
      </c>
      <c r="S14" s="61" t="str">
        <f>Schedule!S14</f>
        <v>CRY</v>
      </c>
      <c r="T14" s="61" t="str">
        <f>Schedule!T14</f>
        <v>@MUN</v>
      </c>
      <c r="U14" s="61" t="str">
        <f>Schedule!U14</f>
        <v>EVE</v>
      </c>
      <c r="V14" s="61" t="str">
        <f>Schedule!V14</f>
        <v>LEI</v>
      </c>
      <c r="W14" s="61" t="str">
        <f>Schedule!W14</f>
        <v>@WOL</v>
      </c>
      <c r="X14" s="61" t="str">
        <f>Schedule!X14</f>
        <v>CHE</v>
      </c>
      <c r="Y14" s="82" t="str">
        <f>Schedule!Y14</f>
        <v>@EVE</v>
      </c>
      <c r="Z14" s="82" t="str">
        <f>Schedule!Z14</f>
        <v>NOR</v>
      </c>
      <c r="AA14" s="82" t="str">
        <f>Schedule!AA14</f>
        <v>@ARS</v>
      </c>
      <c r="AB14" s="82" t="str">
        <f>Schedule!AB14</f>
        <v>@CRY</v>
      </c>
      <c r="AC14" s="82" t="str">
        <f>Schedule!AC14</f>
        <v>BUR</v>
      </c>
      <c r="AD14" s="82" t="str">
        <f>Schedule!AD14</f>
        <v>@SOU</v>
      </c>
      <c r="AE14" s="82" t="str">
        <f>Schedule!AE14</f>
        <v>SHU</v>
      </c>
      <c r="AF14" s="82" t="str">
        <f>Schedule!AF14</f>
        <v>AVL</v>
      </c>
      <c r="AG14" s="82" t="str">
        <f>Schedule!AG14</f>
        <v>@BOU</v>
      </c>
      <c r="AH14" s="82" t="str">
        <f>Schedule!AH14</f>
        <v>WHU</v>
      </c>
      <c r="AI14" s="82" t="str">
        <f>Schedule!AI14</f>
        <v>@MCI</v>
      </c>
      <c r="AJ14" s="82" t="str">
        <f>Schedule!AJ14</f>
        <v>@WAT</v>
      </c>
      <c r="AK14" s="82" t="str">
        <f>Schedule!AK14</f>
        <v>TOT</v>
      </c>
      <c r="AL14" s="61" t="str">
        <f>Schedule!AL14</f>
        <v>@BRI</v>
      </c>
      <c r="AM14" s="61" t="str">
        <f>Schedule!AM14</f>
        <v>LIV</v>
      </c>
      <c r="AO14" s="62"/>
      <c r="AT14" s="72" t="str">
        <f>Schedule!A14</f>
        <v>NEW</v>
      </c>
      <c r="AU14" s="3">
        <f ca="1">VLOOKUP(AT14,'Team Ratings'!$A$2:$H$21,7,FALSE)*(1-Fixtures!$D$3)</f>
        <v>60.552361870031746</v>
      </c>
      <c r="AV14" s="72" t="str">
        <f>Schedule!A14</f>
        <v>NEW</v>
      </c>
      <c r="AW14" s="3">
        <f ca="1">VLOOKUP(AV14,'Team Ratings'!$A$2:$H$21,4,FALSE)*(1+Fixtures!$D$3)</f>
        <v>135.79782711775749</v>
      </c>
    </row>
    <row r="15" spans="1:49" x14ac:dyDescent="0.25">
      <c r="A15" s="41" t="str">
        <f>Schedule!A15</f>
        <v>NOR</v>
      </c>
      <c r="B15" s="61" t="str">
        <f>Schedule!B15</f>
        <v>@LIV</v>
      </c>
      <c r="C15" s="61" t="str">
        <f>Schedule!C15</f>
        <v>NEW</v>
      </c>
      <c r="D15" s="61" t="str">
        <f>Schedule!D15</f>
        <v>CHE</v>
      </c>
      <c r="E15" s="61" t="str">
        <f>Schedule!E15</f>
        <v>@WHU</v>
      </c>
      <c r="F15" s="61" t="str">
        <f>Schedule!F15</f>
        <v>MCI</v>
      </c>
      <c r="G15" s="61" t="str">
        <f>Schedule!G15</f>
        <v>@BUR</v>
      </c>
      <c r="H15" s="61" t="str">
        <f>Schedule!H15</f>
        <v>@CRY</v>
      </c>
      <c r="I15" s="61" t="str">
        <f>Schedule!I15</f>
        <v>AVL</v>
      </c>
      <c r="J15" s="61" t="str">
        <f>Schedule!J15</f>
        <v>@BOU</v>
      </c>
      <c r="K15" s="61" t="str">
        <f>Schedule!K15</f>
        <v>MUN</v>
      </c>
      <c r="L15" s="61" t="str">
        <f>Schedule!L15</f>
        <v>@BRI</v>
      </c>
      <c r="M15" s="61" t="str">
        <f>Schedule!M15</f>
        <v>WAT</v>
      </c>
      <c r="N15" s="61" t="str">
        <f>Schedule!N15</f>
        <v>@EVE</v>
      </c>
      <c r="O15" s="61" t="str">
        <f>Schedule!O15</f>
        <v>ARS</v>
      </c>
      <c r="P15" s="61" t="str">
        <f>Schedule!P15</f>
        <v>@SOU</v>
      </c>
      <c r="Q15" s="61" t="str">
        <f>Schedule!Q15</f>
        <v>SHU</v>
      </c>
      <c r="R15" s="61" t="str">
        <f>Schedule!R15</f>
        <v>@LEI</v>
      </c>
      <c r="S15" s="61" t="str">
        <f>Schedule!S15</f>
        <v>WOL</v>
      </c>
      <c r="T15" s="61" t="str">
        <f>Schedule!T15</f>
        <v>@AVL</v>
      </c>
      <c r="U15" s="61" t="str">
        <f>Schedule!U15</f>
        <v>TOT</v>
      </c>
      <c r="V15" s="61" t="str">
        <f>Schedule!V15</f>
        <v>CRY</v>
      </c>
      <c r="W15" s="61" t="str">
        <f>Schedule!W15</f>
        <v>@MUN</v>
      </c>
      <c r="X15" s="61" t="str">
        <f>Schedule!X15</f>
        <v>BOU</v>
      </c>
      <c r="Y15" s="82" t="str">
        <f>Schedule!Y15</f>
        <v>@TOT</v>
      </c>
      <c r="Z15" s="82" t="str">
        <f>Schedule!Z15</f>
        <v>@NEW</v>
      </c>
      <c r="AA15" s="82" t="str">
        <f>Schedule!AA15</f>
        <v>LIV</v>
      </c>
      <c r="AB15" s="82" t="str">
        <f>Schedule!AB15</f>
        <v>@WOL</v>
      </c>
      <c r="AC15" s="82" t="str">
        <f>Schedule!AC15</f>
        <v>LEI</v>
      </c>
      <c r="AD15" s="82" t="str">
        <f>Schedule!AD15</f>
        <v>@SHU</v>
      </c>
      <c r="AE15" s="82" t="str">
        <f>Schedule!AE15</f>
        <v>SOU</v>
      </c>
      <c r="AF15" s="82" t="str">
        <f>Schedule!AF15</f>
        <v>EVE</v>
      </c>
      <c r="AG15" s="82" t="str">
        <f>Schedule!AG15</f>
        <v>@ARS</v>
      </c>
      <c r="AH15" s="82" t="str">
        <f>Schedule!AH15</f>
        <v>BRI</v>
      </c>
      <c r="AI15" s="82" t="str">
        <f>Schedule!AI15</f>
        <v>@WAT</v>
      </c>
      <c r="AJ15" s="82" t="str">
        <f>Schedule!AJ15</f>
        <v>WHU</v>
      </c>
      <c r="AK15" s="82" t="str">
        <f>Schedule!AK15</f>
        <v>@CHE</v>
      </c>
      <c r="AL15" s="61" t="str">
        <f>Schedule!AL15</f>
        <v>BUR</v>
      </c>
      <c r="AM15" s="61" t="str">
        <f>Schedule!AM15</f>
        <v>@MCI</v>
      </c>
      <c r="AO15" s="62"/>
      <c r="AT15" s="72" t="str">
        <f>Schedule!A15</f>
        <v>NOR</v>
      </c>
      <c r="AU15" s="3">
        <f ca="1">VLOOKUP(AT15,'Team Ratings'!$A$2:$H$21,7,FALSE)*(1-Fixtures!$D$3)</f>
        <v>72.829683023663918</v>
      </c>
      <c r="AV15" s="72" t="str">
        <f>Schedule!A15</f>
        <v>NOR</v>
      </c>
      <c r="AW15" s="3">
        <f ca="1">VLOOKUP(AV15,'Team Ratings'!$A$2:$H$21,4,FALSE)*(1+Fixtures!$D$3)</f>
        <v>138.33813877065418</v>
      </c>
    </row>
    <row r="16" spans="1:49" x14ac:dyDescent="0.25">
      <c r="A16" s="41" t="str">
        <f>Schedule!A16</f>
        <v>SHU</v>
      </c>
      <c r="B16" s="61" t="str">
        <f>Schedule!B16</f>
        <v>@BOU</v>
      </c>
      <c r="C16" s="61" t="str">
        <f>Schedule!C16</f>
        <v>CRY</v>
      </c>
      <c r="D16" s="61" t="str">
        <f>Schedule!D16</f>
        <v>LEI</v>
      </c>
      <c r="E16" s="61" t="str">
        <f>Schedule!E16</f>
        <v>@CHE</v>
      </c>
      <c r="F16" s="61" t="str">
        <f>Schedule!F16</f>
        <v>SOU</v>
      </c>
      <c r="G16" s="61" t="str">
        <f>Schedule!G16</f>
        <v>@EVE</v>
      </c>
      <c r="H16" s="61" t="str">
        <f>Schedule!H16</f>
        <v>LIV</v>
      </c>
      <c r="I16" s="61" t="str">
        <f>Schedule!I16</f>
        <v>@WAT</v>
      </c>
      <c r="J16" s="61" t="str">
        <f>Schedule!J16</f>
        <v>ARS</v>
      </c>
      <c r="K16" s="61" t="str">
        <f>Schedule!K16</f>
        <v>@WHU</v>
      </c>
      <c r="L16" s="61" t="str">
        <f>Schedule!L16</f>
        <v>BUR</v>
      </c>
      <c r="M16" s="61" t="str">
        <f>Schedule!M16</f>
        <v>@TOT</v>
      </c>
      <c r="N16" s="61" t="str">
        <f>Schedule!N16</f>
        <v>MUN</v>
      </c>
      <c r="O16" s="61" t="str">
        <f>Schedule!O16</f>
        <v>@WOL</v>
      </c>
      <c r="P16" s="61" t="str">
        <f>Schedule!P16</f>
        <v>NEW</v>
      </c>
      <c r="Q16" s="61" t="str">
        <f>Schedule!Q16</f>
        <v>@NOR</v>
      </c>
      <c r="R16" s="61" t="str">
        <f>Schedule!R16</f>
        <v>AVL</v>
      </c>
      <c r="S16" s="61" t="str">
        <f>Schedule!S16</f>
        <v>@BRI</v>
      </c>
      <c r="T16" s="61" t="str">
        <f>Schedule!T16</f>
        <v>WAT</v>
      </c>
      <c r="U16" s="61" t="str">
        <f>Schedule!U16</f>
        <v>@MCI</v>
      </c>
      <c r="V16" s="61" t="str">
        <f>Schedule!V16</f>
        <v>@LIV</v>
      </c>
      <c r="W16" s="61" t="str">
        <f>Schedule!W16</f>
        <v>WHU</v>
      </c>
      <c r="X16" s="61" t="str">
        <f>Schedule!X16</f>
        <v>@ARS</v>
      </c>
      <c r="Y16" s="82" t="str">
        <f>Schedule!Y16</f>
        <v>MCI</v>
      </c>
      <c r="Z16" s="82" t="str">
        <f>Schedule!Z16</f>
        <v>@CRY</v>
      </c>
      <c r="AA16" s="82" t="str">
        <f>Schedule!AA16</f>
        <v>BOU</v>
      </c>
      <c r="AB16" s="82" t="str">
        <f>Schedule!AB16</f>
        <v>BRI</v>
      </c>
      <c r="AC16" s="130" t="str">
        <f>Schedule!AC16</f>
        <v>@AVL</v>
      </c>
      <c r="AD16" s="82" t="str">
        <f>Schedule!AD16</f>
        <v>NOR</v>
      </c>
      <c r="AE16" s="82" t="str">
        <f>Schedule!AE16</f>
        <v>@NEW</v>
      </c>
      <c r="AF16" s="82" t="str">
        <f>Schedule!AF16</f>
        <v>@MUN</v>
      </c>
      <c r="AG16" s="82" t="str">
        <f>Schedule!AG16</f>
        <v>TOT</v>
      </c>
      <c r="AH16" s="82" t="str">
        <f>Schedule!AH16</f>
        <v>@BUR</v>
      </c>
      <c r="AI16" s="82" t="str">
        <f>Schedule!AI16</f>
        <v>WOL</v>
      </c>
      <c r="AJ16" s="82" t="str">
        <f>Schedule!AJ16</f>
        <v>CHE</v>
      </c>
      <c r="AK16" s="82" t="str">
        <f>Schedule!AK16</f>
        <v>@LEI</v>
      </c>
      <c r="AL16" s="61" t="str">
        <f>Schedule!AL16</f>
        <v>EVE</v>
      </c>
      <c r="AM16" s="61" t="str">
        <f>Schedule!AM16</f>
        <v>@SOU</v>
      </c>
      <c r="AO16" s="62"/>
      <c r="AT16" s="72" t="str">
        <f>Schedule!A16</f>
        <v>SHU</v>
      </c>
      <c r="AU16" s="3">
        <f ca="1">VLOOKUP(AT16,'Team Ratings'!$A$2:$H$21,7,FALSE)*(1-Fixtures!$D$3)</f>
        <v>74.699959551601182</v>
      </c>
      <c r="AV16" s="72" t="str">
        <f>Schedule!A16</f>
        <v>SHU</v>
      </c>
      <c r="AW16" s="3">
        <f ca="1">VLOOKUP(AV16,'Team Ratings'!$A$2:$H$21,4,FALSE)*(1+Fixtures!$D$3)</f>
        <v>94.249088620280006</v>
      </c>
    </row>
    <row r="17" spans="1:57" x14ac:dyDescent="0.25">
      <c r="A17" s="41" t="str">
        <f>Schedule!A17</f>
        <v>SOU</v>
      </c>
      <c r="B17" s="61" t="str">
        <f>Schedule!B17</f>
        <v>@BUR</v>
      </c>
      <c r="C17" s="61" t="str">
        <f>Schedule!C17</f>
        <v>LIV</v>
      </c>
      <c r="D17" s="61" t="str">
        <f>Schedule!D17</f>
        <v>@BRI</v>
      </c>
      <c r="E17" s="61" t="str">
        <f>Schedule!E17</f>
        <v>MUN</v>
      </c>
      <c r="F17" s="61" t="str">
        <f>Schedule!F17</f>
        <v>@SHU</v>
      </c>
      <c r="G17" s="61" t="str">
        <f>Schedule!G17</f>
        <v>BOU</v>
      </c>
      <c r="H17" s="61" t="str">
        <f>Schedule!H17</f>
        <v>@TOT</v>
      </c>
      <c r="I17" s="61" t="str">
        <f>Schedule!I17</f>
        <v>CHE</v>
      </c>
      <c r="J17" s="61" t="str">
        <f>Schedule!J17</f>
        <v>@WOL</v>
      </c>
      <c r="K17" s="61" t="str">
        <f>Schedule!K17</f>
        <v>LEI</v>
      </c>
      <c r="L17" s="61" t="str">
        <f>Schedule!L17</f>
        <v>@MCI</v>
      </c>
      <c r="M17" s="61" t="str">
        <f>Schedule!M17</f>
        <v>EVE</v>
      </c>
      <c r="N17" s="61" t="str">
        <f>Schedule!N17</f>
        <v>@ARS</v>
      </c>
      <c r="O17" s="61" t="str">
        <f>Schedule!O17</f>
        <v>WAT</v>
      </c>
      <c r="P17" s="61" t="str">
        <f>Schedule!P17</f>
        <v>NOR</v>
      </c>
      <c r="Q17" s="61" t="str">
        <f>Schedule!Q17</f>
        <v>@NEW</v>
      </c>
      <c r="R17" s="61" t="str">
        <f>Schedule!R17</f>
        <v>WHU</v>
      </c>
      <c r="S17" s="61" t="str">
        <f>Schedule!S17</f>
        <v>@AVL</v>
      </c>
      <c r="T17" s="61" t="str">
        <f>Schedule!T17</f>
        <v>@CHE</v>
      </c>
      <c r="U17" s="61" t="str">
        <f>Schedule!U17</f>
        <v>CRY</v>
      </c>
      <c r="V17" s="61" t="str">
        <f>Schedule!V17</f>
        <v>TOT</v>
      </c>
      <c r="W17" s="61" t="str">
        <f>Schedule!W17</f>
        <v>@LEI</v>
      </c>
      <c r="X17" s="61" t="str">
        <f>Schedule!X17</f>
        <v>WOL</v>
      </c>
      <c r="Y17" s="82" t="str">
        <f>Schedule!Y17</f>
        <v>@CRY</v>
      </c>
      <c r="Z17" s="82" t="str">
        <f>Schedule!Z17</f>
        <v>@LIV</v>
      </c>
      <c r="AA17" s="82" t="str">
        <f>Schedule!AA17</f>
        <v>BUR</v>
      </c>
      <c r="AB17" s="82" t="str">
        <f>Schedule!AB17</f>
        <v>AVL</v>
      </c>
      <c r="AC17" s="82" t="str">
        <f>Schedule!AC17</f>
        <v>@WHU</v>
      </c>
      <c r="AD17" s="82" t="str">
        <f>Schedule!AD17</f>
        <v>NEW</v>
      </c>
      <c r="AE17" s="82" t="str">
        <f>Schedule!AE17</f>
        <v>@NOR</v>
      </c>
      <c r="AF17" s="82" t="str">
        <f>Schedule!AF17</f>
        <v>ARS</v>
      </c>
      <c r="AG17" s="82" t="str">
        <f>Schedule!AG17</f>
        <v>@WAT</v>
      </c>
      <c r="AH17" s="82" t="str">
        <f>Schedule!AH17</f>
        <v>MCI</v>
      </c>
      <c r="AI17" s="82" t="str">
        <f>Schedule!AI17</f>
        <v>@EVE</v>
      </c>
      <c r="AJ17" s="82" t="str">
        <f>Schedule!AJ17</f>
        <v>@MUN</v>
      </c>
      <c r="AK17" s="82" t="str">
        <f>Schedule!AK17</f>
        <v>BRI</v>
      </c>
      <c r="AL17" s="61" t="str">
        <f>Schedule!AL17</f>
        <v>@BOU</v>
      </c>
      <c r="AM17" s="61" t="str">
        <f>Schedule!AM17</f>
        <v>SHU</v>
      </c>
      <c r="AO17" s="62"/>
      <c r="AT17" s="72" t="str">
        <f>Schedule!A17</f>
        <v>SOU</v>
      </c>
      <c r="AU17" s="3">
        <f ca="1">VLOOKUP(AT17,'Team Ratings'!$A$2:$H$21,7,FALSE)*(1-Fixtures!$D$3)</f>
        <v>95.306933623920543</v>
      </c>
      <c r="AV17" s="72" t="str">
        <f>Schedule!A17</f>
        <v>SOU</v>
      </c>
      <c r="AW17" s="3">
        <f ca="1">VLOOKUP(AV17,'Team Ratings'!$A$2:$H$21,4,FALSE)*(1+Fixtures!$D$3)</f>
        <v>114.38305939690264</v>
      </c>
    </row>
    <row r="18" spans="1:57" x14ac:dyDescent="0.25">
      <c r="A18" s="41" t="str">
        <f>Schedule!A18</f>
        <v>TOT</v>
      </c>
      <c r="B18" s="61" t="str">
        <f>Schedule!B18</f>
        <v>AVL</v>
      </c>
      <c r="C18" s="61" t="str">
        <f>Schedule!C18</f>
        <v>@MCI</v>
      </c>
      <c r="D18" s="61" t="str">
        <f>Schedule!D18</f>
        <v>NEW</v>
      </c>
      <c r="E18" s="61" t="str">
        <f>Schedule!E18</f>
        <v>@ARS</v>
      </c>
      <c r="F18" s="61" t="str">
        <f>Schedule!F18</f>
        <v>CRY</v>
      </c>
      <c r="G18" s="61" t="str">
        <f>Schedule!G18</f>
        <v>@LEI</v>
      </c>
      <c r="H18" s="61" t="str">
        <f>Schedule!H18</f>
        <v>SOU</v>
      </c>
      <c r="I18" s="61" t="str">
        <f>Schedule!I18</f>
        <v>@BRI</v>
      </c>
      <c r="J18" s="61" t="str">
        <f>Schedule!J18</f>
        <v>WAT</v>
      </c>
      <c r="K18" s="61" t="str">
        <f>Schedule!K18</f>
        <v>@LIV</v>
      </c>
      <c r="L18" s="61" t="str">
        <f>Schedule!L18</f>
        <v>@EVE</v>
      </c>
      <c r="M18" s="61" t="str">
        <f>Schedule!M18</f>
        <v>SHU</v>
      </c>
      <c r="N18" s="61" t="str">
        <f>Schedule!N18</f>
        <v>@WHU</v>
      </c>
      <c r="O18" s="61" t="str">
        <f>Schedule!O18</f>
        <v>BOU</v>
      </c>
      <c r="P18" s="61" t="str">
        <f>Schedule!P18</f>
        <v>@MUN</v>
      </c>
      <c r="Q18" s="61" t="str">
        <f>Schedule!Q18</f>
        <v>BUR</v>
      </c>
      <c r="R18" s="61" t="str">
        <f>Schedule!R18</f>
        <v>@WOL</v>
      </c>
      <c r="S18" s="61" t="str">
        <f>Schedule!S18</f>
        <v>CHE</v>
      </c>
      <c r="T18" s="61" t="str">
        <f>Schedule!T18</f>
        <v>BRI</v>
      </c>
      <c r="U18" s="61" t="str">
        <f>Schedule!U18</f>
        <v>@NOR</v>
      </c>
      <c r="V18" s="61" t="str">
        <f>Schedule!V18</f>
        <v>@SOU</v>
      </c>
      <c r="W18" s="61" t="str">
        <f>Schedule!W18</f>
        <v>LIV</v>
      </c>
      <c r="X18" s="61" t="str">
        <f>Schedule!X18</f>
        <v>@WAT</v>
      </c>
      <c r="Y18" s="82" t="str">
        <f>Schedule!Y18</f>
        <v>NOR</v>
      </c>
      <c r="Z18" s="82" t="str">
        <f>Schedule!Z18</f>
        <v>MCI</v>
      </c>
      <c r="AA18" s="82" t="str">
        <f>Schedule!AA18</f>
        <v>@AVL</v>
      </c>
      <c r="AB18" s="82" t="str">
        <f>Schedule!AB18</f>
        <v>@CHE</v>
      </c>
      <c r="AC18" s="82" t="str">
        <f>Schedule!AC18</f>
        <v>WOL</v>
      </c>
      <c r="AD18" s="82" t="str">
        <f>Schedule!AD18</f>
        <v>@BUR</v>
      </c>
      <c r="AE18" s="82" t="str">
        <f>Schedule!AE18</f>
        <v>MUN</v>
      </c>
      <c r="AF18" s="82" t="str">
        <f>Schedule!AF18</f>
        <v>WHU</v>
      </c>
      <c r="AG18" s="82" t="str">
        <f>Schedule!AG18</f>
        <v>@SHU</v>
      </c>
      <c r="AH18" s="82" t="str">
        <f>Schedule!AH18</f>
        <v>EVE</v>
      </c>
      <c r="AI18" s="82" t="str">
        <f>Schedule!AI18</f>
        <v>@BOU</v>
      </c>
      <c r="AJ18" s="82" t="str">
        <f>Schedule!AJ18</f>
        <v>ARS</v>
      </c>
      <c r="AK18" s="82" t="str">
        <f>Schedule!AK18</f>
        <v>@NEW</v>
      </c>
      <c r="AL18" s="61" t="str">
        <f>Schedule!AL18</f>
        <v>LEI</v>
      </c>
      <c r="AM18" s="61" t="str">
        <f>Schedule!AM18</f>
        <v>@CRY</v>
      </c>
      <c r="AO18" s="62"/>
      <c r="AT18" s="72" t="str">
        <f>Schedule!A18</f>
        <v>TOT</v>
      </c>
      <c r="AU18" s="3">
        <f ca="1">VLOOKUP(AT18,'Team Ratings'!$A$2:$H$21,7,FALSE)*(1-Fixtures!$D$3)</f>
        <v>84.297179605912177</v>
      </c>
      <c r="AV18" s="72" t="str">
        <f>Schedule!A18</f>
        <v>TOT</v>
      </c>
      <c r="AW18" s="3">
        <f ca="1">VLOOKUP(AV18,'Team Ratings'!$A$2:$H$21,4,FALSE)*(1+Fixtures!$D$3)</f>
        <v>103.41563761766069</v>
      </c>
    </row>
    <row r="19" spans="1:57" x14ac:dyDescent="0.25">
      <c r="A19" s="41" t="str">
        <f>Schedule!A19</f>
        <v>WAT</v>
      </c>
      <c r="B19" s="61" t="str">
        <f>Schedule!B19</f>
        <v>BRI</v>
      </c>
      <c r="C19" s="61" t="str">
        <f>Schedule!C19</f>
        <v>@EVE</v>
      </c>
      <c r="D19" s="61" t="str">
        <f>Schedule!D19</f>
        <v>WHU</v>
      </c>
      <c r="E19" s="61" t="str">
        <f>Schedule!E19</f>
        <v>@NEW</v>
      </c>
      <c r="F19" s="61" t="str">
        <f>Schedule!F19</f>
        <v>ARS</v>
      </c>
      <c r="G19" s="61" t="str">
        <f>Schedule!G19</f>
        <v>@MCI</v>
      </c>
      <c r="H19" s="61" t="str">
        <f>Schedule!H19</f>
        <v>@WOL</v>
      </c>
      <c r="I19" s="61" t="str">
        <f>Schedule!I19</f>
        <v>SHU</v>
      </c>
      <c r="J19" s="61" t="str">
        <f>Schedule!J19</f>
        <v>@TOT</v>
      </c>
      <c r="K19" s="61" t="str">
        <f>Schedule!K19</f>
        <v>BOU</v>
      </c>
      <c r="L19" s="61" t="str">
        <f>Schedule!L19</f>
        <v>CHE</v>
      </c>
      <c r="M19" s="61" t="str">
        <f>Schedule!M19</f>
        <v>@NOR</v>
      </c>
      <c r="N19" s="61" t="str">
        <f>Schedule!N19</f>
        <v>BUR</v>
      </c>
      <c r="O19" s="61" t="str">
        <f>Schedule!O19</f>
        <v>@SOU</v>
      </c>
      <c r="P19" s="61" t="str">
        <f>Schedule!P19</f>
        <v>@LEI</v>
      </c>
      <c r="Q19" s="61" t="str">
        <f>Schedule!Q19</f>
        <v>CRY</v>
      </c>
      <c r="R19" s="61" t="str">
        <f>Schedule!R19</f>
        <v>@LIV</v>
      </c>
      <c r="S19" s="61" t="str">
        <f>Schedule!S19</f>
        <v>MUN</v>
      </c>
      <c r="T19" s="61" t="str">
        <f>Schedule!T19</f>
        <v>@SHU</v>
      </c>
      <c r="U19" s="61" t="str">
        <f>Schedule!U19</f>
        <v>AVL</v>
      </c>
      <c r="V19" s="61" t="str">
        <f>Schedule!V19</f>
        <v>WOL</v>
      </c>
      <c r="W19" s="61" t="str">
        <f>Schedule!W19</f>
        <v>@BOU</v>
      </c>
      <c r="X19" s="61" t="str">
        <f>Schedule!X19</f>
        <v>TOT</v>
      </c>
      <c r="Y19" s="82" t="str">
        <f>Schedule!Y19</f>
        <v>@AVL</v>
      </c>
      <c r="Z19" s="82" t="str">
        <f>Schedule!Z19</f>
        <v>EVE</v>
      </c>
      <c r="AA19" s="82" t="str">
        <f>Schedule!AA19</f>
        <v>@BRI</v>
      </c>
      <c r="AB19" s="82" t="str">
        <f>Schedule!AB19</f>
        <v>@MUN</v>
      </c>
      <c r="AC19" s="82" t="str">
        <f>Schedule!AC19</f>
        <v>LIV</v>
      </c>
      <c r="AD19" s="82" t="str">
        <f>Schedule!AD19</f>
        <v>@CRY</v>
      </c>
      <c r="AE19" s="82" t="str">
        <f>Schedule!AE19</f>
        <v>LEI</v>
      </c>
      <c r="AF19" s="82" t="str">
        <f>Schedule!AF19</f>
        <v>@BUR</v>
      </c>
      <c r="AG19" s="82" t="str">
        <f>Schedule!AG19</f>
        <v>SOU</v>
      </c>
      <c r="AH19" s="82" t="str">
        <f>Schedule!AH19</f>
        <v>@CHE</v>
      </c>
      <c r="AI19" s="82" t="str">
        <f>Schedule!AI19</f>
        <v>NOR</v>
      </c>
      <c r="AJ19" s="82" t="str">
        <f>Schedule!AJ19</f>
        <v>NEW</v>
      </c>
      <c r="AK19" s="82" t="str">
        <f>Schedule!AK19</f>
        <v>@WHU</v>
      </c>
      <c r="AL19" s="61" t="str">
        <f>Schedule!AL19</f>
        <v>MCI</v>
      </c>
      <c r="AM19" s="61" t="str">
        <f>Schedule!AM19</f>
        <v>@ARS</v>
      </c>
      <c r="AO19" s="62"/>
      <c r="AT19" s="72" t="str">
        <f>Schedule!A19</f>
        <v>WAT</v>
      </c>
      <c r="AU19" s="3">
        <f ca="1">VLOOKUP(AT19,'Team Ratings'!$A$2:$H$21,7,FALSE)*(1-Fixtures!$D$3)</f>
        <v>76.482411274392319</v>
      </c>
      <c r="AV19" s="72" t="str">
        <f>Schedule!A19</f>
        <v>WAT</v>
      </c>
      <c r="AW19" s="3">
        <f ca="1">VLOOKUP(AV19,'Team Ratings'!$A$2:$H$21,4,FALSE)*(1+Fixtures!$D$3)</f>
        <v>122.34679926305721</v>
      </c>
    </row>
    <row r="20" spans="1:57" x14ac:dyDescent="0.25">
      <c r="A20" s="41" t="str">
        <f>Schedule!A20</f>
        <v>WHU</v>
      </c>
      <c r="B20" s="61" t="str">
        <f>Schedule!B20</f>
        <v>MCI</v>
      </c>
      <c r="C20" s="61" t="str">
        <f>Schedule!C20</f>
        <v>@BRI</v>
      </c>
      <c r="D20" s="61" t="str">
        <f>Schedule!D20</f>
        <v>@WAT</v>
      </c>
      <c r="E20" s="61" t="str">
        <f>Schedule!E20</f>
        <v>NOR</v>
      </c>
      <c r="F20" s="61" t="str">
        <f>Schedule!F20</f>
        <v>@AVL</v>
      </c>
      <c r="G20" s="61" t="str">
        <f>Schedule!G20</f>
        <v>MUN</v>
      </c>
      <c r="H20" s="61" t="str">
        <f>Schedule!H20</f>
        <v>@BOU</v>
      </c>
      <c r="I20" s="61" t="str">
        <f>Schedule!I20</f>
        <v>CRY</v>
      </c>
      <c r="J20" s="61" t="str">
        <f>Schedule!J20</f>
        <v>@EVE</v>
      </c>
      <c r="K20" s="61" t="str">
        <f>Schedule!K20</f>
        <v>SHU</v>
      </c>
      <c r="L20" s="61" t="str">
        <f>Schedule!L20</f>
        <v>NEW</v>
      </c>
      <c r="M20" s="61" t="str">
        <f>Schedule!M20</f>
        <v>@BUR</v>
      </c>
      <c r="N20" s="61" t="str">
        <f>Schedule!N20</f>
        <v>TOT</v>
      </c>
      <c r="O20" s="61" t="str">
        <f>Schedule!O20</f>
        <v>@CHE</v>
      </c>
      <c r="P20" s="61" t="str">
        <f>Schedule!P20</f>
        <v>@WOL</v>
      </c>
      <c r="Q20" s="61" t="str">
        <f>Schedule!Q20</f>
        <v>ARS</v>
      </c>
      <c r="R20" s="61" t="str">
        <f>Schedule!R20</f>
        <v>@SOU</v>
      </c>
      <c r="S20" s="90" t="str">
        <f>Schedule!S20</f>
        <v>LIV</v>
      </c>
      <c r="T20" s="61" t="str">
        <f>Schedule!T20</f>
        <v>@CRY</v>
      </c>
      <c r="U20" s="61" t="str">
        <f>Schedule!U20</f>
        <v>LEI</v>
      </c>
      <c r="V20" s="61" t="str">
        <f>Schedule!V20</f>
        <v>BOU</v>
      </c>
      <c r="W20" s="61" t="str">
        <f>Schedule!W20</f>
        <v>@SHU</v>
      </c>
      <c r="X20" s="61" t="str">
        <f>Schedule!X20</f>
        <v>EVE</v>
      </c>
      <c r="Y20" s="90" t="str">
        <f>Schedule!Y20</f>
        <v>@LEI</v>
      </c>
      <c r="Z20" s="82" t="str">
        <f>Schedule!Z20</f>
        <v>BRI</v>
      </c>
      <c r="AA20" s="82" t="str">
        <f>Schedule!AA20</f>
        <v>@MCI</v>
      </c>
      <c r="AB20" s="82" t="str">
        <f>Schedule!AB20</f>
        <v>@LIV</v>
      </c>
      <c r="AC20" s="82" t="str">
        <f>Schedule!AC20</f>
        <v>SOU</v>
      </c>
      <c r="AD20" s="82" t="str">
        <f>Schedule!AD20</f>
        <v>@ARS</v>
      </c>
      <c r="AE20" s="82" t="str">
        <f>Schedule!AE20</f>
        <v>WOL</v>
      </c>
      <c r="AF20" s="82" t="str">
        <f>Schedule!AF20</f>
        <v>@TOT</v>
      </c>
      <c r="AG20" s="82" t="str">
        <f>Schedule!AG20</f>
        <v>CHE</v>
      </c>
      <c r="AH20" s="82" t="str">
        <f>Schedule!AH20</f>
        <v>@NEW</v>
      </c>
      <c r="AI20" s="82" t="str">
        <f>Schedule!AI20</f>
        <v>BUR</v>
      </c>
      <c r="AJ20" s="82" t="str">
        <f>Schedule!AJ20</f>
        <v>@NOR</v>
      </c>
      <c r="AK20" s="82" t="str">
        <f>Schedule!AK20</f>
        <v>WAT</v>
      </c>
      <c r="AL20" s="61" t="str">
        <f>Schedule!AL20</f>
        <v>@MUN</v>
      </c>
      <c r="AM20" s="61" t="str">
        <f>Schedule!AM20</f>
        <v>AVL</v>
      </c>
      <c r="AO20" s="62"/>
      <c r="AT20" s="72" t="str">
        <f>Schedule!A20</f>
        <v>WHU</v>
      </c>
      <c r="AU20" s="3">
        <f ca="1">VLOOKUP(AT20,'Team Ratings'!$A$2:$H$21,7,FALSE)*(1-Fixtures!$D$3)</f>
        <v>81.146261461701698</v>
      </c>
      <c r="AV20" s="72" t="str">
        <f>Schedule!A20</f>
        <v>WHU</v>
      </c>
      <c r="AW20" s="3">
        <f ca="1">VLOOKUP(AV20,'Team Ratings'!$A$2:$H$21,4,FALSE)*(1+Fixtures!$D$3)</f>
        <v>153.32695815680071</v>
      </c>
    </row>
    <row r="21" spans="1:57" x14ac:dyDescent="0.25">
      <c r="A21" s="41" t="str">
        <f>Schedule!A21</f>
        <v>WOL</v>
      </c>
      <c r="B21" s="61" t="str">
        <f>Schedule!B21</f>
        <v>@LEI</v>
      </c>
      <c r="C21" s="61" t="str">
        <f>Schedule!C21</f>
        <v>MUN</v>
      </c>
      <c r="D21" s="61" t="str">
        <f>Schedule!D21</f>
        <v>BUR</v>
      </c>
      <c r="E21" s="61" t="str">
        <f>Schedule!E21</f>
        <v>@EVE</v>
      </c>
      <c r="F21" s="61" t="str">
        <f>Schedule!F21</f>
        <v>CHE</v>
      </c>
      <c r="G21" s="61" t="str">
        <f>Schedule!G21</f>
        <v>@CRY</v>
      </c>
      <c r="H21" s="61" t="str">
        <f>Schedule!H21</f>
        <v>WAT</v>
      </c>
      <c r="I21" s="61" t="str">
        <f>Schedule!I21</f>
        <v>@MCI</v>
      </c>
      <c r="J21" s="61" t="str">
        <f>Schedule!J21</f>
        <v>SOU</v>
      </c>
      <c r="K21" s="61" t="str">
        <f>Schedule!K21</f>
        <v>@NEW</v>
      </c>
      <c r="L21" s="61" t="str">
        <f>Schedule!L21</f>
        <v>@ARS</v>
      </c>
      <c r="M21" s="61" t="str">
        <f>Schedule!M21</f>
        <v>AVL</v>
      </c>
      <c r="N21" s="61" t="str">
        <f>Schedule!N21</f>
        <v>@BOU</v>
      </c>
      <c r="O21" s="61" t="str">
        <f>Schedule!O21</f>
        <v>SHU</v>
      </c>
      <c r="P21" s="61" t="str">
        <f>Schedule!P21</f>
        <v>WHU</v>
      </c>
      <c r="Q21" s="61" t="str">
        <f>Schedule!Q21</f>
        <v>@BRI</v>
      </c>
      <c r="R21" s="61" t="str">
        <f>Schedule!R21</f>
        <v>TOT</v>
      </c>
      <c r="S21" s="61" t="str">
        <f>Schedule!S21</f>
        <v>@NOR</v>
      </c>
      <c r="T21" s="61" t="str">
        <f>Schedule!T21</f>
        <v>MCI</v>
      </c>
      <c r="U21" s="61" t="str">
        <f>Schedule!U21</f>
        <v>@LIV</v>
      </c>
      <c r="V21" s="61" t="str">
        <f>Schedule!V21</f>
        <v>@WAT</v>
      </c>
      <c r="W21" s="61" t="str">
        <f>Schedule!W21</f>
        <v>NEW</v>
      </c>
      <c r="X21" s="61" t="str">
        <f>Schedule!X21</f>
        <v>@SOU</v>
      </c>
      <c r="Y21" s="82" t="str">
        <f>Schedule!Y21</f>
        <v>LIV</v>
      </c>
      <c r="Z21" s="82" t="str">
        <f>Schedule!Z21</f>
        <v>@MUN</v>
      </c>
      <c r="AA21" s="82" t="str">
        <f>Schedule!AA21</f>
        <v>LEI</v>
      </c>
      <c r="AB21" s="82" t="str">
        <f>Schedule!AB21</f>
        <v>NOR</v>
      </c>
      <c r="AC21" s="82" t="str">
        <f>Schedule!AC21</f>
        <v>@TOT</v>
      </c>
      <c r="AD21" s="82" t="str">
        <f>Schedule!AD21</f>
        <v>BRI</v>
      </c>
      <c r="AE21" s="82" t="str">
        <f>Schedule!AE21</f>
        <v>@WHU</v>
      </c>
      <c r="AF21" s="82" t="str">
        <f>Schedule!AF21</f>
        <v>BOU</v>
      </c>
      <c r="AG21" s="82" t="str">
        <f>Schedule!AG21</f>
        <v>@AVL</v>
      </c>
      <c r="AH21" s="82" t="str">
        <f>Schedule!AH21</f>
        <v>ARS</v>
      </c>
      <c r="AI21" s="82" t="str">
        <f>Schedule!AI21</f>
        <v>@SHU</v>
      </c>
      <c r="AJ21" s="82" t="str">
        <f>Schedule!AJ21</f>
        <v>EVE</v>
      </c>
      <c r="AK21" s="82" t="str">
        <f>Schedule!AK21</f>
        <v>@BUR</v>
      </c>
      <c r="AL21" s="61" t="str">
        <f>Schedule!AL21</f>
        <v>CRY</v>
      </c>
      <c r="AM21" s="61" t="str">
        <f>Schedule!AM21</f>
        <v>@CHE</v>
      </c>
      <c r="AO21" s="62"/>
      <c r="AT21" s="72" t="str">
        <f>Schedule!A21</f>
        <v>WOL</v>
      </c>
      <c r="AU21" s="3">
        <f ca="1">VLOOKUP(AT21,'Team Ratings'!$A$2:$H$21,7,FALSE)*(1-Fixtures!$D$3)</f>
        <v>91.462929465889289</v>
      </c>
      <c r="AV21" s="72" t="str">
        <f>Schedule!A21</f>
        <v>WOL</v>
      </c>
      <c r="AW21" s="3">
        <f ca="1">VLOOKUP(AV21,'Team Ratings'!$A$2:$H$21,4,FALSE)*(1+Fixtures!$D$3)</f>
        <v>86.534640726640944</v>
      </c>
      <c r="BB21" s="62"/>
      <c r="BE21" s="62"/>
    </row>
    <row r="22" spans="1:57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G22" s="34"/>
      <c r="AH22" s="34"/>
      <c r="AI22" s="34"/>
      <c r="AJ22" s="34"/>
      <c r="AK22" s="34"/>
      <c r="AL22" s="34"/>
      <c r="AM22" s="34"/>
      <c r="AT22" s="72" t="str">
        <f>CONCATENATE("@",Schedule!A2)</f>
        <v>@ARS</v>
      </c>
      <c r="AU22" s="3">
        <f ca="1">VLOOKUP(RIGHT(AT22,3),'Team Ratings'!$A$2:$H$21,7,FALSE)*(1+Fixtures!$D$3)</f>
        <v>98.540361319324859</v>
      </c>
      <c r="AV22" s="72" t="str">
        <f>CONCATENATE("@",Schedule!A2)</f>
        <v>@ARS</v>
      </c>
      <c r="AW22" s="3">
        <f ca="1">VLOOKUP(RIGHT(AV22,3),'Team Ratings'!$A$2:$H$21,4,FALSE)*(1-Fixtures!$D$3)</f>
        <v>93.562003403872339</v>
      </c>
      <c r="BB22" s="62"/>
      <c r="BE22" s="62"/>
    </row>
    <row r="23" spans="1:57" x14ac:dyDescent="0.25">
      <c r="A23" s="35" t="s">
        <v>0</v>
      </c>
      <c r="B23" s="59">
        <v>1</v>
      </c>
      <c r="C23" s="59">
        <v>2</v>
      </c>
      <c r="D23" s="59">
        <v>3</v>
      </c>
      <c r="E23" s="59">
        <v>4</v>
      </c>
      <c r="F23" s="59">
        <v>5</v>
      </c>
      <c r="G23" s="59">
        <v>6</v>
      </c>
      <c r="H23" s="59">
        <v>7</v>
      </c>
      <c r="I23" s="59">
        <v>8</v>
      </c>
      <c r="J23" s="59">
        <v>9</v>
      </c>
      <c r="K23" s="59">
        <v>10</v>
      </c>
      <c r="L23" s="59">
        <v>11</v>
      </c>
      <c r="M23" s="59">
        <v>12</v>
      </c>
      <c r="N23" s="59">
        <v>13</v>
      </c>
      <c r="O23" s="59">
        <v>14</v>
      </c>
      <c r="P23" s="59">
        <v>15</v>
      </c>
      <c r="Q23" s="59">
        <v>16</v>
      </c>
      <c r="R23" s="59">
        <v>17</v>
      </c>
      <c r="S23" s="59">
        <v>18</v>
      </c>
      <c r="T23" s="59">
        <v>19</v>
      </c>
      <c r="U23" s="59">
        <v>20</v>
      </c>
      <c r="V23" s="59">
        <v>21</v>
      </c>
      <c r="W23" s="59">
        <v>22</v>
      </c>
      <c r="X23" s="59">
        <v>23</v>
      </c>
      <c r="Y23" s="59">
        <v>24</v>
      </c>
      <c r="Z23" s="59">
        <v>25</v>
      </c>
      <c r="AA23" s="59">
        <v>26</v>
      </c>
      <c r="AB23" s="59">
        <v>27</v>
      </c>
      <c r="AC23" s="59">
        <v>28</v>
      </c>
      <c r="AD23" s="59">
        <v>29</v>
      </c>
      <c r="AE23" s="59">
        <v>30</v>
      </c>
      <c r="AF23" s="33">
        <v>31</v>
      </c>
      <c r="AG23" s="33">
        <v>32</v>
      </c>
      <c r="AH23" s="33">
        <v>33</v>
      </c>
      <c r="AI23" s="33">
        <v>34</v>
      </c>
      <c r="AJ23" s="33">
        <v>35</v>
      </c>
      <c r="AK23" s="33">
        <v>36</v>
      </c>
      <c r="AL23" s="33">
        <v>37</v>
      </c>
      <c r="AM23" s="33">
        <v>38</v>
      </c>
      <c r="AN23" s="63" t="s">
        <v>17</v>
      </c>
      <c r="AO23" s="59" t="s">
        <v>0</v>
      </c>
      <c r="AP23" s="63" t="str">
        <f>CONCATENATE("GW ",Fixtures!$D$6,"-",Fixtures!$D$6+8)</f>
        <v>GW 26-34</v>
      </c>
      <c r="AQ23" s="63" t="str">
        <f>CONCATENATE("GW ",Fixtures!$D$6,"-",Fixtures!$D$6+5)</f>
        <v>GW 26-31</v>
      </c>
      <c r="AR23" s="63" t="str">
        <f>CONCATENATE("GW ",Fixtures!$D$6,"-",Fixtures!$D$6+2)</f>
        <v>GW 26-28</v>
      </c>
      <c r="AS23" s="64"/>
      <c r="AT23" s="72" t="str">
        <f>CONCATENATE("@",Schedule!A3)</f>
        <v>@AVL</v>
      </c>
      <c r="AU23" s="3">
        <f ca="1">VLOOKUP(RIGHT(AT23,3),'Team Ratings'!$A$2:$H$21,7,FALSE)*(1+Fixtures!$D$3)</f>
        <v>102.000266894866</v>
      </c>
      <c r="AV23" s="72" t="str">
        <f>CONCATENATE("@",Schedule!A3)</f>
        <v>@AVL</v>
      </c>
      <c r="AW23" s="3">
        <f ca="1">VLOOKUP(RIGHT(AV23,3),'Team Ratings'!$A$2:$H$21,4,FALSE)*(1-Fixtures!$D$3)</f>
        <v>121.85516794081869</v>
      </c>
      <c r="AZ23" s="66"/>
      <c r="BB23" s="62"/>
      <c r="BE23" s="62"/>
    </row>
    <row r="24" spans="1:57" x14ac:dyDescent="0.25">
      <c r="A24" s="41" t="str">
        <f>$A2</f>
        <v>ARS</v>
      </c>
      <c r="B24" s="9">
        <f ca="1">(VLOOKUP(B2,$AV$2:$AW$41,2,FALSE)*VLOOKUP(B46,$AT$2:$AU$41,2,FALSE))/(100*100)*'Formula Data'!$AB$22</f>
        <v>1.237982948413163</v>
      </c>
      <c r="C24" s="9">
        <f ca="1">(VLOOKUP(C2,$AV$2:$AW$41,2,FALSE)*VLOOKUP(C46,$AT$2:$AU$41,2,FALSE))/(100*100)*'Formula Data'!$AB$22</f>
        <v>1.4457528416669543</v>
      </c>
      <c r="D24" s="9">
        <f ca="1">(VLOOKUP(D2,$AV$2:$AW$41,2,FALSE)*VLOOKUP(D46,$AT$2:$AU$41,2,FALSE))/(100*100)*'Formula Data'!$AB$22</f>
        <v>0.67693925419459788</v>
      </c>
      <c r="E24" s="9">
        <f ca="1">(VLOOKUP(E2,$AV$2:$AW$41,2,FALSE)*VLOOKUP(E46,$AT$2:$AU$41,2,FALSE))/(100*100)*'Formula Data'!$AB$22</f>
        <v>1.4083428958333277</v>
      </c>
      <c r="F24" s="9">
        <f ca="1">(VLOOKUP(F2,$AV$2:$AW$41,2,FALSE)*VLOOKUP(F46,$AT$2:$AU$41,2,FALSE))/(100*100)*'Formula Data'!$AB$22</f>
        <v>1.1153584302144328</v>
      </c>
      <c r="G24" s="9">
        <f ca="1">(VLOOKUP(G2,$AV$2:$AW$41,2,FALSE)*VLOOKUP(G46,$AT$2:$AU$41,2,FALSE))/(100*100)*'Formula Data'!$AB$22</f>
        <v>2.0282258880309705</v>
      </c>
      <c r="H24" s="9">
        <f ca="1">(VLOOKUP(H2,$AV$2:$AW$41,2,FALSE)*VLOOKUP(H46,$AT$2:$AU$41,2,FALSE))/(100*100)*'Formula Data'!$AB$22</f>
        <v>0.79420880601051724</v>
      </c>
      <c r="I24" s="9">
        <f ca="1">(VLOOKUP(I2,$AV$2:$AW$41,2,FALSE)*VLOOKUP(I46,$AT$2:$AU$41,2,FALSE))/(100*100)*'Formula Data'!$AB$22</f>
        <v>1.7235190400140294</v>
      </c>
      <c r="J24" s="9">
        <f ca="1">(VLOOKUP(J2,$AV$2:$AW$41,2,FALSE)*VLOOKUP(J46,$AT$2:$AU$41,2,FALSE))/(100*100)*'Formula Data'!$AB$22</f>
        <v>0.85920936359467204</v>
      </c>
      <c r="K24" s="9">
        <f ca="1">(VLOOKUP(K2,$AV$2:$AW$41,2,FALSE)*VLOOKUP(K46,$AT$2:$AU$41,2,FALSE))/(100*100)*'Formula Data'!$AB$22</f>
        <v>1.5436737947893808</v>
      </c>
      <c r="L24" s="9">
        <f ca="1">(VLOOKUP(L2,$AV$2:$AW$41,2,FALSE)*VLOOKUP(L46,$AT$2:$AU$41,2,FALSE))/(100*100)*'Formula Data'!$AB$22</f>
        <v>1.1784527883628486</v>
      </c>
      <c r="M24" s="9">
        <f ca="1">(VLOOKUP(M2,$AV$2:$AW$41,2,FALSE)*VLOOKUP(M46,$AT$2:$AU$41,2,FALSE))/(100*100)*'Formula Data'!$AB$22</f>
        <v>0.86478772762390832</v>
      </c>
      <c r="N24" s="9">
        <f ca="1">(VLOOKUP(N2,$AV$2:$AW$41,2,FALSE)*VLOOKUP(N46,$AT$2:$AU$41,2,FALSE))/(100*100)*'Formula Data'!$AB$22</f>
        <v>1.5577002938460764</v>
      </c>
      <c r="O24" s="9">
        <f ca="1">(VLOOKUP(O2,$AV$2:$AW$41,2,FALSE)*VLOOKUP(O46,$AT$2:$AU$41,2,FALSE))/(100*100)*'Formula Data'!$AB$22</f>
        <v>1.261141363954041</v>
      </c>
      <c r="P24" s="9">
        <f ca="1">(VLOOKUP(P2,$AV$2:$AW$41,2,FALSE)*VLOOKUP(P46,$AT$2:$AU$41,2,FALSE))/(100*100)*'Formula Data'!$AB$22</f>
        <v>1.6000640287752119</v>
      </c>
      <c r="Q24" s="9">
        <f ca="1">(VLOOKUP(Q2,$AV$2:$AW$41,2,FALSE)*VLOOKUP(Q46,$AT$2:$AU$41,2,FALSE))/(100*100)*'Formula Data'!$AB$22</f>
        <v>1.3977849554660262</v>
      </c>
      <c r="R24" s="9">
        <f ca="1">(VLOOKUP(R2,$AV$2:$AW$41,2,FALSE)*VLOOKUP(R46,$AT$2:$AU$41,2,FALSE))/(100*100)*'Formula Data'!$AB$22</f>
        <v>1.1704915628998744</v>
      </c>
      <c r="S24" s="9">
        <f ca="1">(VLOOKUP(S2,$AV$2:$AW$41,2,FALSE)*VLOOKUP(S46,$AT$2:$AU$41,2,FALSE))/(100*100)*'Formula Data'!$AB$22</f>
        <v>0.90075040156536312</v>
      </c>
      <c r="T24" s="9">
        <f ca="1">(VLOOKUP(T2,$AV$2:$AW$41,2,FALSE)*VLOOKUP(T46,$AT$2:$AU$41,2,FALSE))/(100*100)*'Formula Data'!$AB$22</f>
        <v>1.1537606796788127</v>
      </c>
      <c r="U24" s="9">
        <f ca="1">(VLOOKUP(U2,$AV$2:$AW$41,2,FALSE)*VLOOKUP(U46,$AT$2:$AU$41,2,FALSE))/(100*100)*'Formula Data'!$AB$22</f>
        <v>1.142529457936682</v>
      </c>
      <c r="V24" s="9">
        <f ca="1">(VLOOKUP(V2,$AV$2:$AW$41,2,FALSE)*VLOOKUP(V46,$AT$2:$AU$41,2,FALSE))/(100*100)*'Formula Data'!$AB$22</f>
        <v>1.1864106855218841</v>
      </c>
      <c r="W24" s="9">
        <f ca="1">(VLOOKUP(W2,$AV$2:$AW$41,2,FALSE)*VLOOKUP(W46,$AT$2:$AU$41,2,FALSE))/(100*100)*'Formula Data'!$AB$22</f>
        <v>1.0333684080821475</v>
      </c>
      <c r="X24" s="9">
        <f ca="1">(VLOOKUP(X2,$AV$2:$AW$41,2,FALSE)*VLOOKUP(X46,$AT$2:$AU$41,2,FALSE))/(100*100)*'Formula Data'!$AB$22</f>
        <v>1.2835102838883374</v>
      </c>
      <c r="Y24" s="83">
        <f ca="1">(VLOOKUP(Y2,$AV$2:$AW$41,2,FALSE)*VLOOKUP(Y46,$AT$2:$AU$41,2,FALSE))/(100*100)*'Formula Data'!$AB$22</f>
        <v>0.76483376936257208</v>
      </c>
      <c r="Z24" s="83">
        <f ca="1">(VLOOKUP(Z2,$AV$2:$AW$41,2,FALSE)*VLOOKUP(Z46,$AT$2:$AU$41,2,FALSE))/(100*100)*'Formula Data'!$AB$22</f>
        <v>0.96781801797539901</v>
      </c>
      <c r="AA24" s="83">
        <f ca="1">(VLOOKUP(AA2,$AV$2:$AW$41,2,FALSE)*VLOOKUP(AA46,$AT$2:$AU$41,2,FALSE))/(100*100)*'Formula Data'!$AB$22</f>
        <v>1.849332552567811</v>
      </c>
      <c r="AB24" s="84">
        <f ca="1">(VLOOKUP(AB2,$AV$2:$AW$41,2,FALSE)*VLOOKUP(AB46,$AT$2:$AU$41,2,FALSE))/(100*100)*'Formula Data'!$AB$22</f>
        <v>1.3455654146840612</v>
      </c>
      <c r="AC24" s="131">
        <f ca="1">(VLOOKUP(AC2,$AV$2:$AW$41,2,FALSE)*VLOOKUP(AC46,$AT$2:$AU$41,2,FALSE))/(100*100)*'Formula Data'!$AB$22</f>
        <v>0.78355220326355224</v>
      </c>
      <c r="AD24" s="84">
        <f ca="1">(VLOOKUP(AD2,$AV$2:$AW$41,2,FALSE)*VLOOKUP(AD46,$AT$2:$AU$41,2,FALSE))/(100*100)*'Formula Data'!$AB$22</f>
        <v>2.088049131004805</v>
      </c>
      <c r="AE24" s="84">
        <f ca="1">(VLOOKUP(AE2,$AV$2:$AW$41,2,FALSE)*VLOOKUP(AE46,$AT$2:$AU$41,2,FALSE))/(100*100)*'Formula Data'!$AB$22</f>
        <v>1.0711172424032411</v>
      </c>
      <c r="AF24" s="84">
        <f ca="1">(VLOOKUP(AF2,$AV$2:$AW$41,2,FALSE)*VLOOKUP(AF46,$AT$2:$AU$41,2,FALSE))/(100*100)*'Formula Data'!$AB$22</f>
        <v>1.042758047946547</v>
      </c>
      <c r="AG24" s="84">
        <f ca="1">(VLOOKUP(AG2,$AV$2:$AW$41,2,FALSE)*VLOOKUP(AG46,$AT$2:$AU$41,2,FALSE))/(100*100)*'Formula Data'!$AB$22</f>
        <v>1.8839272226967774</v>
      </c>
      <c r="AH24" s="84">
        <f ca="1">(VLOOKUP(AH2,$AV$2:$AW$41,2,FALSE)*VLOOKUP(AH46,$AT$2:$AU$41,2,FALSE))/(100*100)*'Formula Data'!$AB$22</f>
        <v>0.78888161865612172</v>
      </c>
      <c r="AI24" s="84">
        <f ca="1">(VLOOKUP(AI2,$AV$2:$AW$41,2,FALSE)*VLOOKUP(AI46,$AT$2:$AU$41,2,FALSE))/(100*100)*'Formula Data'!$AB$22</f>
        <v>1.2918433955863324</v>
      </c>
      <c r="AJ24" s="84">
        <f ca="1">(VLOOKUP(AJ2,$AV$2:$AW$41,2,FALSE)*VLOOKUP(AJ46,$AT$2:$AU$41,2,FALSE))/(100*100)*'Formula Data'!$AB$22</f>
        <v>0.94277499638429374</v>
      </c>
      <c r="AK24" s="79">
        <f ca="1">(VLOOKUP(AK2,$AV$2:$AW$41,2,FALSE)*VLOOKUP(AK46,$AT$2:$AU$41,2,FALSE))/(100*100)*'Formula Data'!$AB$22</f>
        <v>1.0112302439203256</v>
      </c>
      <c r="AL24" s="79">
        <f ca="1">(VLOOKUP(AL2,$AV$2:$AW$41,2,FALSE)*VLOOKUP(AL46,$AT$2:$AU$41,2,FALSE))/(100*100)*'Formula Data'!$AB$22</f>
        <v>1.357737991161228</v>
      </c>
      <c r="AM24" s="79">
        <f ca="1">(VLOOKUP(AM2,$AV$2:$AW$41,2,FALSE)*VLOOKUP(AM46,$AT$2:$AU$41,2,FALSE))/(100*100)*'Formula Data'!$AB$22</f>
        <v>1.6661527167400789</v>
      </c>
      <c r="AN24" s="9">
        <f ca="1">IF(OR(Fixtures!$D$6&lt;=0,Fixtures!$D$6&gt;39),AVERAGE(B24:AM24),AVERAGE(OFFSET(A24,0,Fixtures!$D$6,1,38-Fixtures!$D$6+1)))</f>
        <v>1.3171479059242444</v>
      </c>
      <c r="AO24" s="41" t="str">
        <f>$A2</f>
        <v>ARS</v>
      </c>
      <c r="AP24" s="65">
        <f ca="1">AVERAGE(OFFSET(A24,0,Fixtures!$D$6,1,9))</f>
        <v>1.34944742542325</v>
      </c>
      <c r="AQ24" s="65">
        <f ca="1">AVERAGE(OFFSET(A24,0,Fixtures!$D$6,1,6))</f>
        <v>1.3633957653116697</v>
      </c>
      <c r="AR24" s="65">
        <f ca="1">AVERAGE(OFFSET(A24,0,Fixtures!$D$6,1,3))</f>
        <v>1.3261500568384748</v>
      </c>
      <c r="AS24" s="64"/>
      <c r="AT24" s="72" t="str">
        <f>CONCATENATE("@",Schedule!A4)</f>
        <v>@BOU</v>
      </c>
      <c r="AU24" s="3">
        <f ca="1">VLOOKUP(RIGHT(AT24,3),'Team Ratings'!$A$2:$H$21,7,FALSE)*(1+Fixtures!$D$3)</f>
        <v>81.907421252818281</v>
      </c>
      <c r="AV24" s="72" t="str">
        <f>CONCATENATE("@",Schedule!A4)</f>
        <v>@BOU</v>
      </c>
      <c r="AW24" s="3">
        <f ca="1">VLOOKUP(RIGHT(AV24,3),'Team Ratings'!$A$2:$H$21,4,FALSE)*(1-Fixtures!$D$3)</f>
        <v>103.54847717381131</v>
      </c>
      <c r="BB24" s="62"/>
      <c r="BE24" s="62"/>
    </row>
    <row r="25" spans="1:57" x14ac:dyDescent="0.25">
      <c r="A25" s="41" t="str">
        <f t="shared" ref="A25:A43" si="0">$A3</f>
        <v>AVL</v>
      </c>
      <c r="B25" s="9">
        <f ca="1">(VLOOKUP(B3,$AV$2:$AW$41,2,FALSE)*VLOOKUP(B47,$AT$2:$AU$41,2,FALSE))/(100*100)*'Formula Data'!$AB$22</f>
        <v>0.97587729500384557</v>
      </c>
      <c r="C25" s="9">
        <f ca="1">(VLOOKUP(C3,$AV$2:$AW$41,2,FALSE)*VLOOKUP(C47,$AT$2:$AU$41,2,FALSE))/(100*100)*'Formula Data'!$AB$22</f>
        <v>1.7840344781173236</v>
      </c>
      <c r="D25" s="9">
        <f ca="1">(VLOOKUP(D3,$AV$2:$AW$41,2,FALSE)*VLOOKUP(D47,$AT$2:$AU$41,2,FALSE))/(100*100)*'Formula Data'!$AB$22</f>
        <v>1.3928103122893605</v>
      </c>
      <c r="E25" s="9">
        <f ca="1">(VLOOKUP(E3,$AV$2:$AW$41,2,FALSE)*VLOOKUP(E47,$AT$2:$AU$41,2,FALSE))/(100*100)*'Formula Data'!$AB$22</f>
        <v>1.0696515824976072</v>
      </c>
      <c r="F25" s="9">
        <f ca="1">(VLOOKUP(F3,$AV$2:$AW$41,2,FALSE)*VLOOKUP(F47,$AT$2:$AU$41,2,FALSE))/(100*100)*'Formula Data'!$AB$22</f>
        <v>2.161363788406518</v>
      </c>
      <c r="G25" s="9">
        <f ca="1">(VLOOKUP(G3,$AV$2:$AW$41,2,FALSE)*VLOOKUP(G47,$AT$2:$AU$41,2,FALSE))/(100*100)*'Formula Data'!$AB$22</f>
        <v>1.0790925347493192</v>
      </c>
      <c r="H25" s="9">
        <f ca="1">(VLOOKUP(H3,$AV$2:$AW$41,2,FALSE)*VLOOKUP(H47,$AT$2:$AU$41,2,FALSE))/(100*100)*'Formula Data'!$AB$22</f>
        <v>1.4965154758887651</v>
      </c>
      <c r="I25" s="9">
        <f ca="1">(VLOOKUP(I3,$AV$2:$AW$41,2,FALSE)*VLOOKUP(I47,$AT$2:$AU$41,2,FALSE))/(100*100)*'Formula Data'!$AB$22</f>
        <v>1.3054220016366072</v>
      </c>
      <c r="J25" s="9">
        <f ca="1">(VLOOKUP(J3,$AV$2:$AW$41,2,FALSE)*VLOOKUP(J47,$AT$2:$AU$41,2,FALSE))/(100*100)*'Formula Data'!$AB$22</f>
        <v>1.6562447691364359</v>
      </c>
      <c r="K25" s="9">
        <f ca="1">(VLOOKUP(K3,$AV$2:$AW$41,2,FALSE)*VLOOKUP(K47,$AT$2:$AU$41,2,FALSE))/(100*100)*'Formula Data'!$AB$22</f>
        <v>0.81106394160611772</v>
      </c>
      <c r="L25" s="9">
        <f ca="1">(VLOOKUP(L3,$AV$2:$AW$41,2,FALSE)*VLOOKUP(L47,$AT$2:$AU$41,2,FALSE))/(100*100)*'Formula Data'!$AB$22</f>
        <v>1.046736112908951</v>
      </c>
      <c r="M25" s="9">
        <f ca="1">(VLOOKUP(M3,$AV$2:$AW$41,2,FALSE)*VLOOKUP(M47,$AT$2:$AU$41,2,FALSE))/(100*100)*'Formula Data'!$AB$22</f>
        <v>0.81658048107438819</v>
      </c>
      <c r="N25" s="9">
        <f ca="1">(VLOOKUP(N3,$AV$2:$AW$41,2,FALSE)*VLOOKUP(N47,$AT$2:$AU$41,2,FALSE))/(100*100)*'Formula Data'!$AB$22</f>
        <v>1.9142654990680215</v>
      </c>
      <c r="O25" s="9">
        <f ca="1">(VLOOKUP(O3,$AV$2:$AW$41,2,FALSE)*VLOOKUP(O47,$AT$2:$AU$41,2,FALSE))/(100*100)*'Formula Data'!$AB$22</f>
        <v>0.82209471427459413</v>
      </c>
      <c r="P25" s="9">
        <f ca="1">(VLOOKUP(P3,$AV$2:$AW$41,2,FALSE)*VLOOKUP(P47,$AT$2:$AU$41,2,FALSE))/(100*100)*'Formula Data'!$AB$22</f>
        <v>0.79168827433444255</v>
      </c>
      <c r="Q25" s="9">
        <f ca="1">(VLOOKUP(Q3,$AV$2:$AW$41,2,FALSE)*VLOOKUP(Q47,$AT$2:$AU$41,2,FALSE))/(100*100)*'Formula Data'!$AB$22</f>
        <v>1.3372020294219746</v>
      </c>
      <c r="R25" s="9">
        <f ca="1">(VLOOKUP(R3,$AV$2:$AW$41,2,FALSE)*VLOOKUP(R47,$AT$2:$AU$41,2,FALSE))/(100*100)*'Formula Data'!$AB$22</f>
        <v>0.8893775426824766</v>
      </c>
      <c r="S25" s="9">
        <f ca="1">(VLOOKUP(S3,$AV$2:$AW$41,2,FALSE)*VLOOKUP(S47,$AT$2:$AU$41,2,FALSE))/(100*100)*'Formula Data'!$AB$22</f>
        <v>1.6123935774868294</v>
      </c>
      <c r="T25" s="9">
        <f ca="1">(VLOOKUP(T3,$AV$2:$AW$41,2,FALSE)*VLOOKUP(T47,$AT$2:$AU$41,2,FALSE))/(100*100)*'Formula Data'!$AB$22</f>
        <v>1.9500748419509808</v>
      </c>
      <c r="U25" s="9">
        <f ca="1">(VLOOKUP(U3,$AV$2:$AW$41,2,FALSE)*VLOOKUP(U47,$AT$2:$AU$41,2,FALSE))/(100*100)*'Formula Data'!$AB$22</f>
        <v>1.154520402017239</v>
      </c>
      <c r="V25" s="9">
        <f ca="1">(VLOOKUP(V3,$AV$2:$AW$41,2,FALSE)*VLOOKUP(V47,$AT$2:$AU$41,2,FALSE))/(100*100)*'Formula Data'!$AB$22</f>
        <v>1.001799616090826</v>
      </c>
      <c r="W25" s="9">
        <f ca="1">(VLOOKUP(W3,$AV$2:$AW$41,2,FALSE)*VLOOKUP(W47,$AT$2:$AU$41,2,FALSE))/(100*100)*'Formula Data'!$AB$22</f>
        <v>1.2115893448683981</v>
      </c>
      <c r="X25" s="9">
        <f ca="1">(VLOOKUP(X3,$AV$2:$AW$41,2,FALSE)*VLOOKUP(X47,$AT$2:$AU$41,2,FALSE))/(100*100)*'Formula Data'!$AB$22</f>
        <v>1.1087258371905067</v>
      </c>
      <c r="Y25" s="83">
        <f ca="1">(VLOOKUP(Y3,$AV$2:$AW$41,2,FALSE)*VLOOKUP(Y47,$AT$2:$AU$41,2,FALSE))/(100*100)*'Formula Data'!$AB$22</f>
        <v>1.7246539338776041</v>
      </c>
      <c r="Z25" s="83">
        <f ca="1">(VLOOKUP(Z3,$AV$2:$AW$41,2,FALSE)*VLOOKUP(Z47,$AT$2:$AU$41,2,FALSE))/(100*100)*'Formula Data'!$AB$22</f>
        <v>1.194271014276886</v>
      </c>
      <c r="AA25" s="83">
        <f ca="1">(VLOOKUP(AA3,$AV$2:$AW$41,2,FALSE)*VLOOKUP(AA47,$AT$2:$AU$41,2,FALSE))/(100*100)*'Formula Data'!$AB$22</f>
        <v>1.4577920085859915</v>
      </c>
      <c r="AB25" s="84">
        <f ca="1">(VLOOKUP(AB3,$AV$2:$AW$41,2,FALSE)*VLOOKUP(AB47,$AT$2:$AU$41,2,FALSE))/(100*100)*'Formula Data'!$AB$22</f>
        <v>1.0793709072432496</v>
      </c>
      <c r="AC25" s="131">
        <f ca="1">(VLOOKUP(AC3,$AV$2:$AW$41,2,FALSE)*VLOOKUP(AC47,$AT$2:$AU$41,2,FALSE))/(100*100)*'Formula Data'!$AB$22</f>
        <v>1.3285763291923416</v>
      </c>
      <c r="AD25" s="84">
        <f ca="1">(VLOOKUP(AD3,$AV$2:$AW$41,2,FALSE)*VLOOKUP(AD47,$AT$2:$AU$41,2,FALSE))/(100*100)*'Formula Data'!$AB$22</f>
        <v>0.89515177176181759</v>
      </c>
      <c r="AE25" s="84">
        <f ca="1">(VLOOKUP(AE3,$AV$2:$AW$41,2,FALSE)*VLOOKUP(AE47,$AT$2:$AU$41,2,FALSE))/(100*100)*'Formula Data'!$AB$22</f>
        <v>1.1826454468452781</v>
      </c>
      <c r="AF25" s="84">
        <f ca="1">(VLOOKUP(AF3,$AV$2:$AW$41,2,FALSE)*VLOOKUP(AF47,$AT$2:$AU$41,2,FALSE))/(100*100)*'Formula Data'!$AB$22</f>
        <v>1.2814504580537995</v>
      </c>
      <c r="AG25" s="84">
        <f ca="1">(VLOOKUP(AG3,$AV$2:$AW$41,2,FALSE)*VLOOKUP(AG47,$AT$2:$AU$41,2,FALSE))/(100*100)*'Formula Data'!$AB$22</f>
        <v>1.2198301013580366</v>
      </c>
      <c r="AH25" s="84">
        <f ca="1">(VLOOKUP(AH3,$AV$2:$AW$41,2,FALSE)*VLOOKUP(AH47,$AT$2:$AU$41,2,FALSE))/(100*100)*'Formula Data'!$AB$22</f>
        <v>0.70070764583161171</v>
      </c>
      <c r="AI25" s="84">
        <f ca="1">(VLOOKUP(AI3,$AV$2:$AW$41,2,FALSE)*VLOOKUP(AI47,$AT$2:$AU$41,2,FALSE))/(100*100)*'Formula Data'!$AB$22</f>
        <v>1.228067412681801</v>
      </c>
      <c r="AJ25" s="84">
        <f ca="1">(VLOOKUP(AJ3,$AV$2:$AW$41,2,FALSE)*VLOOKUP(AJ47,$AT$2:$AU$41,2,FALSE))/(100*100)*'Formula Data'!$AB$22</f>
        <v>1.5978745862001296</v>
      </c>
      <c r="AK25" s="79">
        <f ca="1">(VLOOKUP(AK3,$AV$2:$AW$41,2,FALSE)*VLOOKUP(AK47,$AT$2:$AU$41,2,FALSE))/(100*100)*'Formula Data'!$AB$22</f>
        <v>0.93237715120196862</v>
      </c>
      <c r="AL25" s="79">
        <f ca="1">(VLOOKUP(AL3,$AV$2:$AW$41,2,FALSE)*VLOOKUP(AL47,$AT$2:$AU$41,2,FALSE))/(100*100)*'Formula Data'!$AB$22</f>
        <v>1.611977737094662</v>
      </c>
      <c r="AM25" s="79">
        <f ca="1">(VLOOKUP(AM3,$AV$2:$AW$41,2,FALSE)*VLOOKUP(AM47,$AT$2:$AU$41,2,FALSE))/(100*100)*'Formula Data'!$AB$22</f>
        <v>1.4468633624870082</v>
      </c>
      <c r="AN25" s="9">
        <f ca="1">IF(OR(Fixtures!$D$6&lt;=0,Fixtures!$D$6&gt;39),AVERAGE(B25:AM25),AVERAGE(OFFSET(A25,0,Fixtures!$D$6,1,38-Fixtures!$D$6+1)))</f>
        <v>1.227898839887515</v>
      </c>
      <c r="AO25" s="41" t="str">
        <f t="shared" ref="AO25:AO43" si="1">$A3</f>
        <v>AVL</v>
      </c>
      <c r="AP25" s="65">
        <f ca="1">AVERAGE(OFFSET(A25,0,Fixtures!$D$6,1,9))</f>
        <v>1.1526213423948808</v>
      </c>
      <c r="AQ25" s="65">
        <f ca="1">AVERAGE(OFFSET(A25,0,Fixtures!$D$6,1,6))</f>
        <v>1.2041644869470798</v>
      </c>
      <c r="AR25" s="65">
        <f ca="1">AVERAGE(OFFSET(A25,0,Fixtures!$D$6,1,3))</f>
        <v>1.2885797483405277</v>
      </c>
      <c r="AS25" s="64"/>
      <c r="AT25" s="72" t="str">
        <f>CONCATENATE("@",Schedule!A5)</f>
        <v>@BRI</v>
      </c>
      <c r="AU25" s="3">
        <f ca="1">VLOOKUP(RIGHT(AT25,3),'Team Ratings'!$A$2:$H$21,7,FALSE)*(1+Fixtures!$D$3)</f>
        <v>104.24733544501584</v>
      </c>
      <c r="AV25" s="72" t="str">
        <f>CONCATENATE("@",Schedule!A5)</f>
        <v>@BRI</v>
      </c>
      <c r="AW25" s="3">
        <f ca="1">VLOOKUP(RIGHT(AV25,3),'Team Ratings'!$A$2:$H$21,4,FALSE)*(1-Fixtures!$D$3)</f>
        <v>96.131339262093661</v>
      </c>
      <c r="AY25" s="62"/>
      <c r="BB25" s="62"/>
      <c r="BE25" s="62"/>
    </row>
    <row r="26" spans="1:57" x14ac:dyDescent="0.25">
      <c r="A26" s="41" t="str">
        <f t="shared" si="0"/>
        <v>BOU</v>
      </c>
      <c r="B26" s="9">
        <f ca="1">(VLOOKUP(B4,$AV$2:$AW$41,2,FALSE)*VLOOKUP(B48,$AT$2:$AU$41,2,FALSE))/(100*100)*'Formula Data'!$AB$22</f>
        <v>1.0668625129563987</v>
      </c>
      <c r="C26" s="9">
        <f ca="1">(VLOOKUP(C4,$AV$2:$AW$41,2,FALSE)*VLOOKUP(C48,$AT$2:$AU$41,2,FALSE))/(100*100)*'Formula Data'!$AB$22</f>
        <v>1.1285610901366634</v>
      </c>
      <c r="D26" s="9">
        <f ca="1">(VLOOKUP(D4,$AV$2:$AW$41,2,FALSE)*VLOOKUP(D48,$AT$2:$AU$41,2,FALSE))/(100*100)*'Formula Data'!$AB$22</f>
        <v>0.97292058027504036</v>
      </c>
      <c r="E26" s="9">
        <f ca="1">(VLOOKUP(E4,$AV$2:$AW$41,2,FALSE)*VLOOKUP(E48,$AT$2:$AU$41,2,FALSE))/(100*100)*'Formula Data'!$AB$22</f>
        <v>0.71881746476677355</v>
      </c>
      <c r="F26" s="9">
        <f ca="1">(VLOOKUP(F4,$AV$2:$AW$41,2,FALSE)*VLOOKUP(F48,$AT$2:$AU$41,2,FALSE))/(100*100)*'Formula Data'!$AB$22</f>
        <v>1.1184431614432973</v>
      </c>
      <c r="G26" s="9">
        <f ca="1">(VLOOKUP(G4,$AV$2:$AW$41,2,FALSE)*VLOOKUP(G48,$AT$2:$AU$41,2,FALSE))/(100*100)*'Formula Data'!$AB$22</f>
        <v>0.86674761036394266</v>
      </c>
      <c r="H26" s="9">
        <f ca="1">(VLOOKUP(H4,$AV$2:$AW$41,2,FALSE)*VLOOKUP(H48,$AT$2:$AU$41,2,FALSE))/(100*100)*'Formula Data'!$AB$22</f>
        <v>1.7356006968106323</v>
      </c>
      <c r="I26" s="9">
        <f ca="1">(VLOOKUP(I4,$AV$2:$AW$41,2,FALSE)*VLOOKUP(I48,$AT$2:$AU$41,2,FALSE))/(100*100)*'Formula Data'!$AB$22</f>
        <v>0.86652407395742481</v>
      </c>
      <c r="J26" s="9">
        <f ca="1">(VLOOKUP(J4,$AV$2:$AW$41,2,FALSE)*VLOOKUP(J48,$AT$2:$AU$41,2,FALSE))/(100*100)*'Formula Data'!$AB$22</f>
        <v>1.5659331726929187</v>
      </c>
      <c r="K26" s="9">
        <f ca="1">(VLOOKUP(K4,$AV$2:$AW$41,2,FALSE)*VLOOKUP(K48,$AT$2:$AU$41,2,FALSE))/(100*100)*'Formula Data'!$AB$22</f>
        <v>0.92709354388717602</v>
      </c>
      <c r="L26" s="9">
        <f ca="1">(VLOOKUP(L4,$AV$2:$AW$41,2,FALSE)*VLOOKUP(L48,$AT$2:$AU$41,2,FALSE))/(100*100)*'Formula Data'!$AB$22</f>
        <v>0.98615266370886157</v>
      </c>
      <c r="M26" s="9">
        <f ca="1">(VLOOKUP(M4,$AV$2:$AW$41,2,FALSE)*VLOOKUP(M48,$AT$2:$AU$41,2,FALSE))/(100*100)*'Formula Data'!$AB$22</f>
        <v>1.0290198808069244</v>
      </c>
      <c r="N26" s="9">
        <f ca="1">(VLOOKUP(N4,$AV$2:$AW$41,2,FALSE)*VLOOKUP(N48,$AT$2:$AU$41,2,FALSE))/(100*100)*'Formula Data'!$AB$22</f>
        <v>0.97953800524643209</v>
      </c>
      <c r="O26" s="9">
        <f ca="1">(VLOOKUP(O4,$AV$2:$AW$41,2,FALSE)*VLOOKUP(O48,$AT$2:$AU$41,2,FALSE))/(100*100)*'Formula Data'!$AB$22</f>
        <v>0.78364101512918682</v>
      </c>
      <c r="P26" s="9">
        <f ca="1">(VLOOKUP(P4,$AV$2:$AW$41,2,FALSE)*VLOOKUP(P48,$AT$2:$AU$41,2,FALSE))/(100*100)*'Formula Data'!$AB$22</f>
        <v>0.85894287758755883</v>
      </c>
      <c r="Q26" s="9">
        <f ca="1">(VLOOKUP(Q4,$AV$2:$AW$41,2,FALSE)*VLOOKUP(Q48,$AT$2:$AU$41,2,FALSE))/(100*100)*'Formula Data'!$AB$22</f>
        <v>0.84054148435651155</v>
      </c>
      <c r="R26" s="9">
        <f ca="1">(VLOOKUP(R4,$AV$2:$AW$41,2,FALSE)*VLOOKUP(R48,$AT$2:$AU$41,2,FALSE))/(100*100)*'Formula Data'!$AB$22</f>
        <v>0.63573505208241565</v>
      </c>
      <c r="S26" s="9">
        <f ca="1">(VLOOKUP(S4,$AV$2:$AW$41,2,FALSE)*VLOOKUP(S48,$AT$2:$AU$41,2,FALSE))/(100*100)*'Formula Data'!$AB$22</f>
        <v>1.2017196349233525</v>
      </c>
      <c r="T26" s="9">
        <f ca="1">(VLOOKUP(T4,$AV$2:$AW$41,2,FALSE)*VLOOKUP(T48,$AT$2:$AU$41,2,FALSE))/(100*100)*'Formula Data'!$AB$22</f>
        <v>1.2944371968993631</v>
      </c>
      <c r="U26" s="9">
        <f ca="1">(VLOOKUP(U4,$AV$2:$AW$41,2,FALSE)*VLOOKUP(U48,$AT$2:$AU$41,2,FALSE))/(100*100)*'Formula Data'!$AB$22</f>
        <v>0.89031996645900291</v>
      </c>
      <c r="V26" s="9">
        <f ca="1">(VLOOKUP(V4,$AV$2:$AW$41,2,FALSE)*VLOOKUP(V48,$AT$2:$AU$41,2,FALSE))/(100*100)*'Formula Data'!$AB$22</f>
        <v>1.1618484003443075</v>
      </c>
      <c r="W26" s="9">
        <f ca="1">(VLOOKUP(W4,$AV$2:$AW$41,2,FALSE)*VLOOKUP(W48,$AT$2:$AU$41,2,FALSE))/(100*100)*'Formula Data'!$AB$22</f>
        <v>1.3849175161771397</v>
      </c>
      <c r="X26" s="9">
        <f ca="1">(VLOOKUP(X4,$AV$2:$AW$41,2,FALSE)*VLOOKUP(X48,$AT$2:$AU$41,2,FALSE))/(100*100)*'Formula Data'!$AB$22</f>
        <v>1.0482693139514578</v>
      </c>
      <c r="Y26" s="83">
        <f ca="1">(VLOOKUP(Y4,$AV$2:$AW$41,2,FALSE)*VLOOKUP(Y48,$AT$2:$AU$41,2,FALSE))/(100*100)*'Formula Data'!$AB$22</f>
        <v>1.3299841474264118</v>
      </c>
      <c r="Z26" s="83">
        <f ca="1">(VLOOKUP(Z4,$AV$2:$AW$41,2,FALSE)*VLOOKUP(Z48,$AT$2:$AU$41,2,FALSE))/(100*100)*'Formula Data'!$AB$22</f>
        <v>1.6858752087226705</v>
      </c>
      <c r="AA26" s="83">
        <f ca="1">(VLOOKUP(AA4,$AV$2:$AW$41,2,FALSE)*VLOOKUP(AA48,$AT$2:$AU$41,2,FALSE))/(100*100)*'Formula Data'!$AB$22</f>
        <v>0.71418069049147337</v>
      </c>
      <c r="AB26" s="84">
        <f ca="1">(VLOOKUP(AB4,$AV$2:$AW$41,2,FALSE)*VLOOKUP(AB48,$AT$2:$AU$41,2,FALSE))/(100*100)*'Formula Data'!$AB$22</f>
        <v>0.80445694569249204</v>
      </c>
      <c r="AC26" s="84">
        <f ca="1">(VLOOKUP(AC4,$AV$2:$AW$41,2,FALSE)*VLOOKUP(AC48,$AT$2:$AU$41,2,FALSE))/(100*100)*'Formula Data'!$AB$22</f>
        <v>0.94967828767867046</v>
      </c>
      <c r="AD26" s="84">
        <f ca="1">(VLOOKUP(AD4,$AV$2:$AW$41,2,FALSE)*VLOOKUP(AD48,$AT$2:$AU$41,2,FALSE))/(100*100)*'Formula Data'!$AB$22</f>
        <v>0.56267653085022662</v>
      </c>
      <c r="AE26" s="84">
        <f ca="1">(VLOOKUP(AE4,$AV$2:$AW$41,2,FALSE)*VLOOKUP(AE48,$AT$2:$AU$41,2,FALSE))/(100*100)*'Formula Data'!$AB$22</f>
        <v>1.2831121998530202</v>
      </c>
      <c r="AF26" s="84">
        <f ca="1">(VLOOKUP(AF4,$AV$2:$AW$41,2,FALSE)*VLOOKUP(AF48,$AT$2:$AU$41,2,FALSE))/(100*100)*'Formula Data'!$AB$22</f>
        <v>0.65572378863604142</v>
      </c>
      <c r="AG26" s="84">
        <f ca="1">(VLOOKUP(AG4,$AV$2:$AW$41,2,FALSE)*VLOOKUP(AG48,$AT$2:$AU$41,2,FALSE))/(100*100)*'Formula Data'!$AB$22</f>
        <v>1.5371778466375046</v>
      </c>
      <c r="AH26" s="84">
        <f ca="1">(VLOOKUP(AH4,$AV$2:$AW$41,2,FALSE)*VLOOKUP(AH48,$AT$2:$AU$41,2,FALSE))/(100*100)*'Formula Data'!$AB$22</f>
        <v>0.66015178314394851</v>
      </c>
      <c r="AI26" s="84">
        <f ca="1">(VLOOKUP(AI4,$AV$2:$AW$41,2,FALSE)*VLOOKUP(AI48,$AT$2:$AU$41,2,FALSE))/(100*100)*'Formula Data'!$AB$22</f>
        <v>1.1706242324769334</v>
      </c>
      <c r="AJ26" s="84">
        <f ca="1">(VLOOKUP(AJ4,$AV$2:$AW$41,2,FALSE)*VLOOKUP(AJ48,$AT$2:$AU$41,2,FALSE))/(100*100)*'Formula Data'!$AB$22</f>
        <v>1.073789052305921</v>
      </c>
      <c r="AK26" s="79">
        <f ca="1">(VLOOKUP(AK4,$AV$2:$AW$41,2,FALSE)*VLOOKUP(AK48,$AT$2:$AU$41,2,FALSE))/(100*100)*'Formula Data'!$AB$22</f>
        <v>0.65129394216758885</v>
      </c>
      <c r="AL26" s="79">
        <f ca="1">(VLOOKUP(AL4,$AV$2:$AW$41,2,FALSE)*VLOOKUP(AL48,$AT$2:$AU$41,2,FALSE))/(100*100)*'Formula Data'!$AB$22</f>
        <v>1.2947711216547786</v>
      </c>
      <c r="AM26" s="79">
        <f ca="1">(VLOOKUP(AM4,$AV$2:$AW$41,2,FALSE)*VLOOKUP(AM48,$AT$2:$AU$41,2,FALSE))/(100*100)*'Formula Data'!$AB$22</f>
        <v>0.7487098849331163</v>
      </c>
      <c r="AN26" s="9">
        <f ca="1">IF(OR(Fixtures!$D$6&lt;=0,Fixtures!$D$6&gt;39),AVERAGE(B26:AM26),AVERAGE(OFFSET(A26,0,Fixtures!$D$6,1,38-Fixtures!$D$6+1)))</f>
        <v>0.9312574081939784</v>
      </c>
      <c r="AO26" s="41" t="str">
        <f t="shared" si="1"/>
        <v>BOU</v>
      </c>
      <c r="AP26" s="65">
        <f ca="1">AVERAGE(OFFSET(A26,0,Fixtures!$D$6,1,9))</f>
        <v>0.92642025616225687</v>
      </c>
      <c r="AQ26" s="65">
        <f ca="1">AVERAGE(OFFSET(A26,0,Fixtures!$D$6,1,6))</f>
        <v>0.8283047405336541</v>
      </c>
      <c r="AR26" s="65">
        <f ca="1">AVERAGE(OFFSET(A26,0,Fixtures!$D$6,1,3))</f>
        <v>0.82277197462087859</v>
      </c>
      <c r="AS26" s="64"/>
      <c r="AT26" s="72" t="str">
        <f>CONCATENATE("@",Schedule!A6)</f>
        <v>@BUR</v>
      </c>
      <c r="AU26" s="3">
        <f ca="1">VLOOKUP(RIGHT(AT26,3),'Team Ratings'!$A$2:$H$21,7,FALSE)*(1+Fixtures!$D$3)</f>
        <v>92.501949777214108</v>
      </c>
      <c r="AV26" s="72" t="str">
        <f>CONCATENATE("@",Schedule!A6)</f>
        <v>@BUR</v>
      </c>
      <c r="AW26" s="3">
        <f ca="1">VLOOKUP(RIGHT(AV26,3),'Team Ratings'!$A$2:$H$21,4,FALSE)*(1-Fixtures!$D$3)</f>
        <v>86.860372092614</v>
      </c>
      <c r="AY26" s="62"/>
      <c r="BB26" s="62"/>
      <c r="BE26" s="62"/>
    </row>
    <row r="27" spans="1:57" x14ac:dyDescent="0.25">
      <c r="A27" s="41" t="str">
        <f t="shared" si="0"/>
        <v>BRI</v>
      </c>
      <c r="B27" s="9">
        <f ca="1">(VLOOKUP(B5,$AV$2:$AW$41,2,FALSE)*VLOOKUP(B49,$AT$2:$AU$41,2,FALSE))/(100*100)*'Formula Data'!$AB$22</f>
        <v>1.1799545167000298</v>
      </c>
      <c r="C27" s="9">
        <f ca="1">(VLOOKUP(C5,$AV$2:$AW$41,2,FALSE)*VLOOKUP(C49,$AT$2:$AU$41,2,FALSE))/(100*100)*'Formula Data'!$AB$22</f>
        <v>2.2089786892515026</v>
      </c>
      <c r="D27" s="9">
        <f ca="1">(VLOOKUP(D5,$AV$2:$AW$41,2,FALSE)*VLOOKUP(D49,$AT$2:$AU$41,2,FALSE))/(100*100)*'Formula Data'!$AB$22</f>
        <v>1.6479146502127342</v>
      </c>
      <c r="E27" s="9">
        <f ca="1">(VLOOKUP(E5,$AV$2:$AW$41,2,FALSE)*VLOOKUP(E49,$AT$2:$AU$41,2,FALSE))/(100*100)*'Formula Data'!$AB$22</f>
        <v>0.8289317014740617</v>
      </c>
      <c r="F27" s="9">
        <f ca="1">(VLOOKUP(F5,$AV$2:$AW$41,2,FALSE)*VLOOKUP(F49,$AT$2:$AU$41,2,FALSE))/(100*100)*'Formula Data'!$AB$22</f>
        <v>1.5294837510026749</v>
      </c>
      <c r="G27" s="9">
        <f ca="1">(VLOOKUP(G5,$AV$2:$AW$41,2,FALSE)*VLOOKUP(G49,$AT$2:$AU$41,2,FALSE))/(100*100)*'Formula Data'!$AB$22</f>
        <v>1.309680845194215</v>
      </c>
      <c r="H27" s="9">
        <f ca="1">(VLOOKUP(H5,$AV$2:$AW$41,2,FALSE)*VLOOKUP(H49,$AT$2:$AU$41,2,FALSE))/(100*100)*'Formula Data'!$AB$22</f>
        <v>0.80912918774511944</v>
      </c>
      <c r="I27" s="9">
        <f ca="1">(VLOOKUP(I5,$AV$2:$AW$41,2,FALSE)*VLOOKUP(I49,$AT$2:$AU$41,2,FALSE))/(100*100)*'Formula Data'!$AB$22</f>
        <v>1.4899072047014068</v>
      </c>
      <c r="J27" s="9">
        <f ca="1">(VLOOKUP(J5,$AV$2:$AW$41,2,FALSE)*VLOOKUP(J49,$AT$2:$AU$41,2,FALSE))/(100*100)*'Formula Data'!$AB$22</f>
        <v>1.4363715123020235</v>
      </c>
      <c r="K27" s="9">
        <f ca="1">(VLOOKUP(K5,$AV$2:$AW$41,2,FALSE)*VLOOKUP(K49,$AT$2:$AU$41,2,FALSE))/(100*100)*'Formula Data'!$AB$22</f>
        <v>1.4234939599340839</v>
      </c>
      <c r="L27" s="9">
        <f ca="1">(VLOOKUP(L5,$AV$2:$AW$41,2,FALSE)*VLOOKUP(L49,$AT$2:$AU$41,2,FALSE))/(100*100)*'Formula Data'!$AB$22</f>
        <v>1.9930350417738207</v>
      </c>
      <c r="M27" s="9">
        <f ca="1">(VLOOKUP(M5,$AV$2:$AW$41,2,FALSE)*VLOOKUP(M49,$AT$2:$AU$41,2,FALSE))/(100*100)*'Formula Data'!$AB$22</f>
        <v>0.8402054823532199</v>
      </c>
      <c r="N27" s="9">
        <f ca="1">(VLOOKUP(N5,$AV$2:$AW$41,2,FALSE)*VLOOKUP(N49,$AT$2:$AU$41,2,FALSE))/(100*100)*'Formula Data'!$AB$22</f>
        <v>1.3666606251392559</v>
      </c>
      <c r="O27" s="9">
        <f ca="1">(VLOOKUP(O5,$AV$2:$AW$41,2,FALSE)*VLOOKUP(O49,$AT$2:$AU$41,2,FALSE))/(100*100)*'Formula Data'!$AB$22</f>
        <v>0.71614425361441925</v>
      </c>
      <c r="P27" s="9">
        <f ca="1">(VLOOKUP(P5,$AV$2:$AW$41,2,FALSE)*VLOOKUP(P49,$AT$2:$AU$41,2,FALSE))/(100*100)*'Formula Data'!$AB$22</f>
        <v>1.1028649715414303</v>
      </c>
      <c r="Q27" s="9">
        <f ca="1">(VLOOKUP(Q5,$AV$2:$AW$41,2,FALSE)*VLOOKUP(Q49,$AT$2:$AU$41,2,FALSE))/(100*100)*'Formula Data'!$AB$22</f>
        <v>1.24670299042717</v>
      </c>
      <c r="R27" s="9">
        <f ca="1">(VLOOKUP(R5,$AV$2:$AW$41,2,FALSE)*VLOOKUP(R49,$AT$2:$AU$41,2,FALSE))/(100*100)*'Formula Data'!$AB$22</f>
        <v>1.0932160348644406</v>
      </c>
      <c r="S27" s="9">
        <f ca="1">(VLOOKUP(S5,$AV$2:$AW$41,2,FALSE)*VLOOKUP(S49,$AT$2:$AU$41,2,FALSE))/(100*100)*'Formula Data'!$AB$22</f>
        <v>1.357844900507736</v>
      </c>
      <c r="T27" s="9">
        <f ca="1">(VLOOKUP(T5,$AV$2:$AW$41,2,FALSE)*VLOOKUP(T49,$AT$2:$AU$41,2,FALSE))/(100*100)*'Formula Data'!$AB$22</f>
        <v>0.99737589736209864</v>
      </c>
      <c r="U27" s="9">
        <f ca="1">(VLOOKUP(U5,$AV$2:$AW$41,2,FALSE)*VLOOKUP(U49,$AT$2:$AU$41,2,FALSE))/(100*100)*'Formula Data'!$AB$22</f>
        <v>1.8233368043778264</v>
      </c>
      <c r="V27" s="9">
        <f ca="1">(VLOOKUP(V5,$AV$2:$AW$41,2,FALSE)*VLOOKUP(V49,$AT$2:$AU$41,2,FALSE))/(100*100)*'Formula Data'!$AB$22</f>
        <v>1.2086991570019689</v>
      </c>
      <c r="W27" s="9">
        <f ca="1">(VLOOKUP(W5,$AV$2:$AW$41,2,FALSE)*VLOOKUP(W49,$AT$2:$AU$41,2,FALSE))/(100*100)*'Formula Data'!$AB$22</f>
        <v>0.95291744425339475</v>
      </c>
      <c r="X27" s="9">
        <f ca="1">(VLOOKUP(X5,$AV$2:$AW$41,2,FALSE)*VLOOKUP(X49,$AT$2:$AU$41,2,FALSE))/(100*100)*'Formula Data'!$AB$22</f>
        <v>2.1456907776363567</v>
      </c>
      <c r="Y27" s="83">
        <f ca="1">(VLOOKUP(Y5,$AV$2:$AW$41,2,FALSE)*VLOOKUP(Y49,$AT$2:$AU$41,2,FALSE))/(100*100)*'Formula Data'!$AB$22</f>
        <v>1.220580835988462</v>
      </c>
      <c r="Z27" s="83">
        <f ca="1">(VLOOKUP(Z5,$AV$2:$AW$41,2,FALSE)*VLOOKUP(Z49,$AT$2:$AU$41,2,FALSE))/(100*100)*'Formula Data'!$AB$22</f>
        <v>1.4787378002427414</v>
      </c>
      <c r="AA27" s="83">
        <f ca="1">(VLOOKUP(AA5,$AV$2:$AW$41,2,FALSE)*VLOOKUP(AA49,$AT$2:$AU$41,2,FALSE))/(100*100)*'Formula Data'!$AB$22</f>
        <v>1.7626481051938716</v>
      </c>
      <c r="AB27" s="84">
        <f ca="1">(VLOOKUP(AB5,$AV$2:$AW$41,2,FALSE)*VLOOKUP(AB49,$AT$2:$AU$41,2,FALSE))/(100*100)*'Formula Data'!$AB$22</f>
        <v>0.90897055323245113</v>
      </c>
      <c r="AC27" s="84">
        <f ca="1">(VLOOKUP(AC5,$AV$2:$AW$41,2,FALSE)*VLOOKUP(AC49,$AT$2:$AU$41,2,FALSE))/(100*100)*'Formula Data'!$AB$22</f>
        <v>1.6330758051678682</v>
      </c>
      <c r="AD27" s="84">
        <f ca="1">(VLOOKUP(AD5,$AV$2:$AW$41,2,FALSE)*VLOOKUP(AD49,$AT$2:$AU$41,2,FALSE))/(100*100)*'Formula Data'!$AB$22</f>
        <v>0.83456977045124603</v>
      </c>
      <c r="AE27" s="84">
        <f ca="1">(VLOOKUP(AE5,$AV$2:$AW$41,2,FALSE)*VLOOKUP(AE49,$AT$2:$AU$41,2,FALSE))/(100*100)*'Formula Data'!$AB$22</f>
        <v>1.6474896488458404</v>
      </c>
      <c r="AF27" s="84">
        <f ca="1">(VLOOKUP(AF5,$AV$2:$AW$41,2,FALSE)*VLOOKUP(AF49,$AT$2:$AU$41,2,FALSE))/(100*100)*'Formula Data'!$AB$22</f>
        <v>0.91487198872958431</v>
      </c>
      <c r="AG27" s="84">
        <f ca="1">(VLOOKUP(AG5,$AV$2:$AW$41,2,FALSE)*VLOOKUP(AG49,$AT$2:$AU$41,2,FALSE))/(100*100)*'Formula Data'!$AB$22</f>
        <v>1.255121769935057</v>
      </c>
      <c r="AH27" s="84">
        <f ca="1">(VLOOKUP(AH5,$AV$2:$AW$41,2,FALSE)*VLOOKUP(AH49,$AT$2:$AU$41,2,FALSE))/(100*100)*'Formula Data'!$AB$22</f>
        <v>1.3341804825097476</v>
      </c>
      <c r="AI27" s="84">
        <f ca="1">(VLOOKUP(AI5,$AV$2:$AW$41,2,FALSE)*VLOOKUP(AI49,$AT$2:$AU$41,2,FALSE))/(100*100)*'Formula Data'!$AB$22</f>
        <v>1.0697957368807993</v>
      </c>
      <c r="AJ27" s="84">
        <f ca="1">(VLOOKUP(AJ5,$AV$2:$AW$41,2,FALSE)*VLOOKUP(AJ49,$AT$2:$AU$41,2,FALSE))/(100*100)*'Formula Data'!$AB$22</f>
        <v>1.2382806898563143</v>
      </c>
      <c r="AK27" s="79">
        <f ca="1">(VLOOKUP(AK5,$AV$2:$AW$41,2,FALSE)*VLOOKUP(AK49,$AT$2:$AU$41,2,FALSE))/(100*100)*'Formula Data'!$AB$22</f>
        <v>1.1031494765886898</v>
      </c>
      <c r="AL27" s="79">
        <f ca="1">(VLOOKUP(AL5,$AV$2:$AW$41,2,FALSE)*VLOOKUP(AL49,$AT$2:$AU$41,2,FALSE))/(100*100)*'Formula Data'!$AB$22</f>
        <v>1.9564368181296299</v>
      </c>
      <c r="AM27" s="79">
        <f ca="1">(VLOOKUP(AM5,$AV$2:$AW$41,2,FALSE)*VLOOKUP(AM49,$AT$2:$AU$41,2,FALSE))/(100*100)*'Formula Data'!$AB$22</f>
        <v>1.0238692878612943</v>
      </c>
      <c r="AN27" s="9">
        <f ca="1">IF(OR(Fixtures!$D$6&lt;=0,Fixtures!$D$6&gt;39),AVERAGE(B27:AM27),AVERAGE(OFFSET(A27,0,Fixtures!$D$6,1,38-Fixtures!$D$6+1)))</f>
        <v>1.2832661641063379</v>
      </c>
      <c r="AO27" s="41" t="str">
        <f t="shared" si="1"/>
        <v>BRI</v>
      </c>
      <c r="AP27" s="65">
        <f ca="1">AVERAGE(OFFSET(A27,0,Fixtures!$D$6,1,9))</f>
        <v>1.2623026512162738</v>
      </c>
      <c r="AQ27" s="65">
        <f ca="1">AVERAGE(OFFSET(A27,0,Fixtures!$D$6,1,6))</f>
        <v>1.2836043119368103</v>
      </c>
      <c r="AR27" s="65">
        <f ca="1">AVERAGE(OFFSET(A27,0,Fixtures!$D$6,1,3))</f>
        <v>1.434898154531397</v>
      </c>
      <c r="AS27" s="64"/>
      <c r="AT27" s="72" t="str">
        <f>CONCATENATE("@",Schedule!A7)</f>
        <v>@CHE</v>
      </c>
      <c r="AU27" s="3">
        <f ca="1">VLOOKUP(RIGHT(AT27,3),'Team Ratings'!$A$2:$H$21,7,FALSE)*(1+Fixtures!$D$3)</f>
        <v>141.95289285288928</v>
      </c>
      <c r="AV27" s="72" t="str">
        <f>CONCATENATE("@",Schedule!A7)</f>
        <v>@CHE</v>
      </c>
      <c r="AW27" s="3">
        <f ca="1">VLOOKUP(RIGHT(AV27,3),'Team Ratings'!$A$2:$H$21,4,FALSE)*(1-Fixtures!$D$3)</f>
        <v>68.642807389351788</v>
      </c>
      <c r="AY27" s="62"/>
      <c r="BB27" s="62"/>
      <c r="BE27" s="62"/>
    </row>
    <row r="28" spans="1:57" x14ac:dyDescent="0.25">
      <c r="A28" s="41" t="str">
        <f t="shared" si="0"/>
        <v>BUR</v>
      </c>
      <c r="B28" s="9">
        <f ca="1">(VLOOKUP(B6,$AV$2:$AW$41,2,FALSE)*VLOOKUP(B50,$AT$2:$AU$41,2,FALSE))/(100*100)*'Formula Data'!$AB$22</f>
        <v>1.4622466613692404</v>
      </c>
      <c r="C28" s="9">
        <f ca="1">(VLOOKUP(C6,$AV$2:$AW$41,2,FALSE)*VLOOKUP(C50,$AT$2:$AU$41,2,FALSE))/(100*100)*'Formula Data'!$AB$22</f>
        <v>0.97860688499210557</v>
      </c>
      <c r="D28" s="9">
        <f ca="1">(VLOOKUP(D6,$AV$2:$AW$41,2,FALSE)*VLOOKUP(D50,$AT$2:$AU$41,2,FALSE))/(100*100)*'Formula Data'!$AB$22</f>
        <v>0.74054008826518403</v>
      </c>
      <c r="E28" s="9">
        <f ca="1">(VLOOKUP(E6,$AV$2:$AW$41,2,FALSE)*VLOOKUP(E50,$AT$2:$AU$41,2,FALSE))/(100*100)*'Formula Data'!$AB$22</f>
        <v>0.94926350973277318</v>
      </c>
      <c r="F28" s="9">
        <f ca="1">(VLOOKUP(F6,$AV$2:$AW$41,2,FALSE)*VLOOKUP(F50,$AT$2:$AU$41,2,FALSE))/(100*100)*'Formula Data'!$AB$22</f>
        <v>1.0054807191260209</v>
      </c>
      <c r="G28" s="9">
        <f ca="1">(VLOOKUP(G6,$AV$2:$AW$41,2,FALSE)*VLOOKUP(G50,$AT$2:$AU$41,2,FALSE))/(100*100)*'Formula Data'!$AB$22</f>
        <v>1.7684828734603806</v>
      </c>
      <c r="H28" s="9">
        <f ca="1">(VLOOKUP(H6,$AV$2:$AW$41,2,FALSE)*VLOOKUP(H50,$AT$2:$AU$41,2,FALSE))/(100*100)*'Formula Data'!$AB$22</f>
        <v>1.2745377608472523</v>
      </c>
      <c r="I28" s="9">
        <f ca="1">(VLOOKUP(I6,$AV$2:$AW$41,2,FALSE)*VLOOKUP(I50,$AT$2:$AU$41,2,FALSE))/(100*100)*'Formula Data'!$AB$22</f>
        <v>1.2631111023402739</v>
      </c>
      <c r="J28" s="9">
        <f ca="1">(VLOOKUP(J6,$AV$2:$AW$41,2,FALSE)*VLOOKUP(J50,$AT$2:$AU$41,2,FALSE))/(100*100)*'Formula Data'!$AB$22</f>
        <v>0.81179478010428274</v>
      </c>
      <c r="K28" s="9">
        <f ca="1">(VLOOKUP(K6,$AV$2:$AW$41,2,FALSE)*VLOOKUP(K50,$AT$2:$AU$41,2,FALSE))/(100*100)*'Formula Data'!$AB$22</f>
        <v>1.0725168968537198</v>
      </c>
      <c r="L28" s="9">
        <f ca="1">(VLOOKUP(L6,$AV$2:$AW$41,2,FALSE)*VLOOKUP(L50,$AT$2:$AU$41,2,FALSE))/(100*100)*'Formula Data'!$AB$22</f>
        <v>0.80655825019549454</v>
      </c>
      <c r="M28" s="9">
        <f ca="1">(VLOOKUP(M6,$AV$2:$AW$41,2,FALSE)*VLOOKUP(M50,$AT$2:$AU$41,2,FALSE))/(100*100)*'Formula Data'!$AB$22</f>
        <v>1.9600964849586304</v>
      </c>
      <c r="N28" s="9">
        <f ca="1">(VLOOKUP(N6,$AV$2:$AW$41,2,FALSE)*VLOOKUP(N50,$AT$2:$AU$41,2,FALSE))/(100*100)*'Formula Data'!$AB$22</f>
        <v>1.0470108706111929</v>
      </c>
      <c r="O28" s="9">
        <f ca="1">(VLOOKUP(O6,$AV$2:$AW$41,2,FALSE)*VLOOKUP(O50,$AT$2:$AU$41,2,FALSE))/(100*100)*'Formula Data'!$AB$22</f>
        <v>1.449079685990613</v>
      </c>
      <c r="P28" s="9">
        <f ca="1">(VLOOKUP(P6,$AV$2:$AW$41,2,FALSE)*VLOOKUP(P50,$AT$2:$AU$41,2,FALSE))/(100*100)*'Formula Data'!$AB$22</f>
        <v>1.0987655242622247</v>
      </c>
      <c r="Q28" s="9">
        <f ca="1">(VLOOKUP(Q6,$AV$2:$AW$41,2,FALSE)*VLOOKUP(Q50,$AT$2:$AU$41,2,FALSE))/(100*100)*'Formula Data'!$AB$22</f>
        <v>0.88500310125867787</v>
      </c>
      <c r="R28" s="9">
        <f ca="1">(VLOOKUP(R6,$AV$2:$AW$41,2,FALSE)*VLOOKUP(R50,$AT$2:$AU$41,2,FALSE))/(100*100)*'Formula Data'!$AB$22</f>
        <v>1.736008114935202</v>
      </c>
      <c r="S28" s="9">
        <f ca="1">(VLOOKUP(S6,$AV$2:$AW$41,2,FALSE)*VLOOKUP(S50,$AT$2:$AU$41,2,FALSE))/(100*100)*'Formula Data'!$AB$22</f>
        <v>1.0830598854892159</v>
      </c>
      <c r="T28" s="9">
        <f ca="1">(VLOOKUP(T6,$AV$2:$AW$41,2,FALSE)*VLOOKUP(T50,$AT$2:$AU$41,2,FALSE))/(100*100)*'Formula Data'!$AB$22</f>
        <v>0.84555371313687755</v>
      </c>
      <c r="U28" s="9">
        <f ca="1">(VLOOKUP(U6,$AV$2:$AW$41,2,FALSE)*VLOOKUP(U50,$AT$2:$AU$41,2,FALSE))/(100*100)*'Formula Data'!$AB$22</f>
        <v>1.1137091459575683</v>
      </c>
      <c r="V28" s="9">
        <f ca="1">(VLOOKUP(V6,$AV$2:$AW$41,2,FALSE)*VLOOKUP(V50,$AT$2:$AU$41,2,FALSE))/(100*100)*'Formula Data'!$AB$22</f>
        <v>1.9039391242286117</v>
      </c>
      <c r="W28" s="9">
        <f ca="1">(VLOOKUP(W6,$AV$2:$AW$41,2,FALSE)*VLOOKUP(W50,$AT$2:$AU$41,2,FALSE))/(100*100)*'Formula Data'!$AB$22</f>
        <v>0.71796585657149825</v>
      </c>
      <c r="X28" s="9">
        <f ca="1">(VLOOKUP(X6,$AV$2:$AW$41,2,FALSE)*VLOOKUP(X50,$AT$2:$AU$41,2,FALSE))/(100*100)*'Formula Data'!$AB$22</f>
        <v>1.2126810912668913</v>
      </c>
      <c r="Y28" s="83">
        <f ca="1">(VLOOKUP(Y6,$AV$2:$AW$41,2,FALSE)*VLOOKUP(Y50,$AT$2:$AU$41,2,FALSE))/(100*100)*'Formula Data'!$AB$22</f>
        <v>0.74554083324432252</v>
      </c>
      <c r="Z28" s="83">
        <f ca="1">(VLOOKUP(Z6,$AV$2:$AW$41,2,FALSE)*VLOOKUP(Z50,$AT$2:$AU$41,2,FALSE))/(100*100)*'Formula Data'!$AB$22</f>
        <v>1.4618695442474661</v>
      </c>
      <c r="AA28" s="83">
        <f ca="1">(VLOOKUP(AA6,$AV$2:$AW$41,2,FALSE)*VLOOKUP(AA50,$AT$2:$AU$41,2,FALSE))/(100*100)*'Formula Data'!$AB$22</f>
        <v>0.97885933529676428</v>
      </c>
      <c r="AB28" s="84">
        <f ca="1">(VLOOKUP(AB6,$AV$2:$AW$41,2,FALSE)*VLOOKUP(AB50,$AT$2:$AU$41,2,FALSE))/(100*100)*'Formula Data'!$AB$22</f>
        <v>1.6179042733851254</v>
      </c>
      <c r="AC28" s="84">
        <f ca="1">(VLOOKUP(AC6,$AV$2:$AW$41,2,FALSE)*VLOOKUP(AC50,$AT$2:$AU$41,2,FALSE))/(100*100)*'Formula Data'!$AB$22</f>
        <v>1.1621211347913338</v>
      </c>
      <c r="AD28" s="84">
        <f ca="1">(VLOOKUP(AD6,$AV$2:$AW$41,2,FALSE)*VLOOKUP(AD50,$AT$2:$AU$41,2,FALSE))/(100*100)*'Formula Data'!$AB$22</f>
        <v>1.3220416697814819</v>
      </c>
      <c r="AE28" s="84">
        <f ca="1">(VLOOKUP(AE6,$AV$2:$AW$41,2,FALSE)*VLOOKUP(AE50,$AT$2:$AU$41,2,FALSE))/(100*100)*'Formula Data'!$AB$22</f>
        <v>0.73553725177884488</v>
      </c>
      <c r="AF28" s="84">
        <f ca="1">(VLOOKUP(AF6,$AV$2:$AW$41,2,FALSE)*VLOOKUP(AF50,$AT$2:$AU$41,2,FALSE))/(100*100)*'Formula Data'!$AB$22</f>
        <v>1.5640532758512884</v>
      </c>
      <c r="AG28" s="84">
        <f ca="1">(VLOOKUP(AG6,$AV$2:$AW$41,2,FALSE)*VLOOKUP(AG50,$AT$2:$AU$41,2,FALSE))/(100*100)*'Formula Data'!$AB$22</f>
        <v>0.97004507905156734</v>
      </c>
      <c r="AH28" s="84">
        <f ca="1">(VLOOKUP(AH6,$AV$2:$AW$41,2,FALSE)*VLOOKUP(AH50,$AT$2:$AU$41,2,FALSE))/(100*100)*'Formula Data'!$AB$22</f>
        <v>1.2048586206624057</v>
      </c>
      <c r="AI28" s="84">
        <f ca="1">(VLOOKUP(AI6,$AV$2:$AW$41,2,FALSE)*VLOOKUP(AI50,$AT$2:$AU$41,2,FALSE))/(100*100)*'Formula Data'!$AB$22</f>
        <v>1.3121307048070168</v>
      </c>
      <c r="AJ28" s="84">
        <f ca="1">(VLOOKUP(AJ6,$AV$2:$AW$41,2,FALSE)*VLOOKUP(AJ50,$AT$2:$AU$41,2,FALSE))/(100*100)*'Formula Data'!$AB$22</f>
        <v>0.63545739081284813</v>
      </c>
      <c r="AK28" s="79">
        <f ca="1">(VLOOKUP(AK6,$AV$2:$AW$41,2,FALSE)*VLOOKUP(AK50,$AT$2:$AU$41,2,FALSE))/(100*100)*'Formula Data'!$AB$22</f>
        <v>1.1062388972850279</v>
      </c>
      <c r="AL28" s="79">
        <f ca="1">(VLOOKUP(AL6,$AV$2:$AW$41,2,FALSE)*VLOOKUP(AL50,$AT$2:$AU$41,2,FALSE))/(100*100)*'Formula Data'!$AB$22</f>
        <v>1.1838604359528169</v>
      </c>
      <c r="AM28" s="79">
        <f ca="1">(VLOOKUP(AM6,$AV$2:$AW$41,2,FALSE)*VLOOKUP(AM50,$AT$2:$AU$41,2,FALSE))/(100*100)*'Formula Data'!$AB$22</f>
        <v>1.5020144075833148</v>
      </c>
      <c r="AN28" s="9">
        <f ca="1">IF(OR(Fixtures!$D$6&lt;=0,Fixtures!$D$6&gt;39),AVERAGE(B28:AM28),AVERAGE(OFFSET(A28,0,Fixtures!$D$6,1,38-Fixtures!$D$6+1)))</f>
        <v>1.176547882849218</v>
      </c>
      <c r="AO28" s="41" t="str">
        <f t="shared" si="1"/>
        <v>BUR</v>
      </c>
      <c r="AP28" s="65">
        <f ca="1">AVERAGE(OFFSET(A28,0,Fixtures!$D$6,1,9))</f>
        <v>1.2075057050450919</v>
      </c>
      <c r="AQ28" s="65">
        <f ca="1">AVERAGE(OFFSET(A28,0,Fixtures!$D$6,1,6))</f>
        <v>1.2300861568141397</v>
      </c>
      <c r="AR28" s="65">
        <f ca="1">AVERAGE(OFFSET(A28,0,Fixtures!$D$6,1,3))</f>
        <v>1.2529615811577413</v>
      </c>
      <c r="AS28" s="64"/>
      <c r="AT28" s="72" t="str">
        <f>CONCATENATE("@",Schedule!A8)</f>
        <v>@CRY</v>
      </c>
      <c r="AU28" s="3">
        <f ca="1">VLOOKUP(RIGHT(AT28,3),'Team Ratings'!$A$2:$H$21,7,FALSE)*(1+Fixtures!$D$3)</f>
        <v>69.354458285714443</v>
      </c>
      <c r="AV28" s="72" t="str">
        <f>CONCATENATE("@",Schedule!A8)</f>
        <v>@CRY</v>
      </c>
      <c r="AW28" s="3">
        <f ca="1">VLOOKUP(RIGHT(AV28,3),'Team Ratings'!$A$2:$H$21,4,FALSE)*(1-Fixtures!$D$3)</f>
        <v>92.743431892842779</v>
      </c>
      <c r="AY28" s="62"/>
      <c r="BB28" s="62"/>
      <c r="BE28" s="62"/>
    </row>
    <row r="29" spans="1:57" x14ac:dyDescent="0.25">
      <c r="A29" s="41" t="str">
        <f t="shared" si="0"/>
        <v>CHE</v>
      </c>
      <c r="B29" s="9">
        <f ca="1">(VLOOKUP(B7,$AV$2:$AW$41,2,FALSE)*VLOOKUP(B51,$AT$2:$AU$41,2,FALSE))/(100*100)*'Formula Data'!$AB$22</f>
        <v>1.1441021326996341</v>
      </c>
      <c r="C29" s="9">
        <f ca="1">(VLOOKUP(C7,$AV$2:$AW$41,2,FALSE)*VLOOKUP(C51,$AT$2:$AU$41,2,FALSE))/(100*100)*'Formula Data'!$AB$22</f>
        <v>1.86097254628613</v>
      </c>
      <c r="D29" s="9">
        <f ca="1">(VLOOKUP(D7,$AV$2:$AW$41,2,FALSE)*VLOOKUP(D51,$AT$2:$AU$41,2,FALSE))/(100*100)*'Formula Data'!$AB$22</f>
        <v>1.8167445553561847</v>
      </c>
      <c r="E29" s="9">
        <f ca="1">(VLOOKUP(E7,$AV$2:$AW$41,2,FALSE)*VLOOKUP(E51,$AT$2:$AU$41,2,FALSE))/(100*100)*'Formula Data'!$AB$22</f>
        <v>1.8489682335744755</v>
      </c>
      <c r="F29" s="9">
        <f ca="1">(VLOOKUP(F7,$AV$2:$AW$41,2,FALSE)*VLOOKUP(F51,$AT$2:$AU$41,2,FALSE))/(100*100)*'Formula Data'!$AB$22</f>
        <v>1.1364280218520471</v>
      </c>
      <c r="G29" s="9">
        <f ca="1">(VLOOKUP(G7,$AV$2:$AW$41,2,FALSE)*VLOOKUP(G51,$AT$2:$AU$41,2,FALSE))/(100*100)*'Formula Data'!$AB$22</f>
        <v>1.4567336322184958</v>
      </c>
      <c r="H29" s="9">
        <f ca="1">(VLOOKUP(H7,$AV$2:$AW$41,2,FALSE)*VLOOKUP(H51,$AT$2:$AU$41,2,FALSE))/(100*100)*'Formula Data'!$AB$22</f>
        <v>2.304981579055227</v>
      </c>
      <c r="I29" s="9">
        <f ca="1">(VLOOKUP(I7,$AV$2:$AW$41,2,FALSE)*VLOOKUP(I51,$AT$2:$AU$41,2,FALSE))/(100*100)*'Formula Data'!$AB$22</f>
        <v>1.5021511943920109</v>
      </c>
      <c r="J29" s="9">
        <f ca="1">(VLOOKUP(J7,$AV$2:$AW$41,2,FALSE)*VLOOKUP(J51,$AT$2:$AU$41,2,FALSE))/(100*100)*'Formula Data'!$AB$22</f>
        <v>2.6640668064258053</v>
      </c>
      <c r="K29" s="9">
        <f ca="1">(VLOOKUP(K7,$AV$2:$AW$41,2,FALSE)*VLOOKUP(K51,$AT$2:$AU$41,2,FALSE))/(100*100)*'Formula Data'!$AB$22</f>
        <v>1.394195896659604</v>
      </c>
      <c r="L29" s="9">
        <f ca="1">(VLOOKUP(L7,$AV$2:$AW$41,2,FALSE)*VLOOKUP(L51,$AT$2:$AU$41,2,FALSE))/(100*100)*'Formula Data'!$AB$22</f>
        <v>1.6067360989648232</v>
      </c>
      <c r="M29" s="9">
        <f ca="1">(VLOOKUP(M7,$AV$2:$AW$41,2,FALSE)*VLOOKUP(M51,$AT$2:$AU$41,2,FALSE))/(100*100)*'Formula Data'!$AB$22</f>
        <v>2.2237482982374286</v>
      </c>
      <c r="N29" s="9">
        <f ca="1">(VLOOKUP(N7,$AV$2:$AW$41,2,FALSE)*VLOOKUP(N51,$AT$2:$AU$41,2,FALSE))/(100*100)*'Formula Data'!$AB$22</f>
        <v>1.1287507013910596</v>
      </c>
      <c r="O29" s="9">
        <f ca="1">(VLOOKUP(O7,$AV$2:$AW$41,2,FALSE)*VLOOKUP(O51,$AT$2:$AU$41,2,FALSE))/(100*100)*'Formula Data'!$AB$22</f>
        <v>3.0079513673040021</v>
      </c>
      <c r="P29" s="9">
        <f ca="1">(VLOOKUP(P7,$AV$2:$AW$41,2,FALSE)*VLOOKUP(P51,$AT$2:$AU$41,2,FALSE))/(100*100)*'Formula Data'!$AB$22</f>
        <v>2.9217726453439923</v>
      </c>
      <c r="Q29" s="9">
        <f ca="1">(VLOOKUP(Q7,$AV$2:$AW$41,2,FALSE)*VLOOKUP(Q51,$AT$2:$AU$41,2,FALSE))/(100*100)*'Formula Data'!$AB$22</f>
        <v>1.2975812502478556</v>
      </c>
      <c r="R29" s="9">
        <f ca="1">(VLOOKUP(R7,$AV$2:$AW$41,2,FALSE)*VLOOKUP(R51,$AT$2:$AU$41,2,FALSE))/(100*100)*'Formula Data'!$AB$22</f>
        <v>2.4828254163205083</v>
      </c>
      <c r="S29" s="9">
        <f ca="1">(VLOOKUP(S7,$AV$2:$AW$41,2,FALSE)*VLOOKUP(S51,$AT$2:$AU$41,2,FALSE))/(100*100)*'Formula Data'!$AB$22</f>
        <v>1.3581200256861374</v>
      </c>
      <c r="T29" s="9">
        <f ca="1">(VLOOKUP(T7,$AV$2:$AW$41,2,FALSE)*VLOOKUP(T51,$AT$2:$AU$41,2,FALSE))/(100*100)*'Formula Data'!$AB$22</f>
        <v>2.2439542533510286</v>
      </c>
      <c r="U29" s="9">
        <f ca="1">(VLOOKUP(U7,$AV$2:$AW$41,2,FALSE)*VLOOKUP(U51,$AT$2:$AU$41,2,FALSE))/(100*100)*'Formula Data'!$AB$22</f>
        <v>1.5017637857899846</v>
      </c>
      <c r="V29" s="9">
        <f ca="1">(VLOOKUP(V7,$AV$2:$AW$41,2,FALSE)*VLOOKUP(V51,$AT$2:$AU$41,2,FALSE))/(100*100)*'Formula Data'!$AB$22</f>
        <v>1.5430041975493669</v>
      </c>
      <c r="W29" s="9">
        <f ca="1">(VLOOKUP(W7,$AV$2:$AW$41,2,FALSE)*VLOOKUP(W51,$AT$2:$AU$41,2,FALSE))/(100*100)*'Formula Data'!$AB$22</f>
        <v>2.0826876974791619</v>
      </c>
      <c r="X29" s="9">
        <f ca="1">(VLOOKUP(X7,$AV$2:$AW$41,2,FALSE)*VLOOKUP(X51,$AT$2:$AU$41,2,FALSE))/(100*100)*'Formula Data'!$AB$22</f>
        <v>1.783383564632151</v>
      </c>
      <c r="Y29" s="83">
        <f ca="1">(VLOOKUP(Y7,$AV$2:$AW$41,2,FALSE)*VLOOKUP(Y51,$AT$2:$AU$41,2,FALSE))/(100*100)*'Formula Data'!$AB$22</f>
        <v>2.2433755318591126</v>
      </c>
      <c r="Z29" s="83">
        <f ca="1">(VLOOKUP(Z7,$AV$2:$AW$41,2,FALSE)*VLOOKUP(Z51,$AT$2:$AU$41,2,FALSE))/(100*100)*'Formula Data'!$AB$22</f>
        <v>1.245775010323773</v>
      </c>
      <c r="AA29" s="83">
        <f ca="1">(VLOOKUP(AA7,$AV$2:$AW$41,2,FALSE)*VLOOKUP(AA51,$AT$2:$AU$41,2,FALSE))/(100*100)*'Formula Data'!$AB$22</f>
        <v>1.7090908402056264</v>
      </c>
      <c r="AB29" s="84">
        <f ca="1">(VLOOKUP(AB7,$AV$2:$AW$41,2,FALSE)*VLOOKUP(AB51,$AT$2:$AU$41,2,FALSE))/(100*100)*'Formula Data'!$AB$22</f>
        <v>2.0287965815805262</v>
      </c>
      <c r="AC29" s="84">
        <f ca="1">(VLOOKUP(AC7,$AV$2:$AW$41,2,FALSE)*VLOOKUP(AC51,$AT$2:$AU$41,2,FALSE))/(100*100)*'Formula Data'!$AB$22</f>
        <v>1.6620566836525716</v>
      </c>
      <c r="AD29" s="84">
        <f ca="1">(VLOOKUP(AD7,$AV$2:$AW$41,2,FALSE)*VLOOKUP(AD51,$AT$2:$AU$41,2,FALSE))/(100*100)*'Formula Data'!$AB$22</f>
        <v>1.9383621145677847</v>
      </c>
      <c r="AE29" s="84">
        <f ca="1">(VLOOKUP(AE7,$AV$2:$AW$41,2,FALSE)*VLOOKUP(AE51,$AT$2:$AU$41,2,FALSE))/(100*100)*'Formula Data'!$AB$22</f>
        <v>1.9558973906848207</v>
      </c>
      <c r="AF29" s="84">
        <f ca="1">(VLOOKUP(AF7,$AV$2:$AW$41,2,FALSE)*VLOOKUP(AF51,$AT$2:$AU$41,2,FALSE))/(100*100)*'Formula Data'!$AB$22</f>
        <v>1.6861584551644222</v>
      </c>
      <c r="AG29" s="84">
        <f ca="1">(VLOOKUP(AG7,$AV$2:$AW$41,2,FALSE)*VLOOKUP(AG51,$AT$2:$AU$41,2,FALSE))/(100*100)*'Formula Data'!$AB$22</f>
        <v>2.0135872789390428</v>
      </c>
      <c r="AH29" s="84">
        <f ca="1">(VLOOKUP(AH7,$AV$2:$AW$41,2,FALSE)*VLOOKUP(AH51,$AT$2:$AU$41,2,FALSE))/(100*100)*'Formula Data'!$AB$22</f>
        <v>2.400186024379551</v>
      </c>
      <c r="AI29" s="84">
        <f ca="1">(VLOOKUP(AI7,$AV$2:$AW$41,2,FALSE)*VLOOKUP(AI51,$AT$2:$AU$41,2,FALSE))/(100*100)*'Formula Data'!$AB$22</f>
        <v>1.4886248938614191</v>
      </c>
      <c r="AJ29" s="84">
        <f ca="1">(VLOOKUP(AJ7,$AV$2:$AW$41,2,FALSE)*VLOOKUP(AJ51,$AT$2:$AU$41,2,FALSE))/(100*100)*'Formula Data'!$AB$22</f>
        <v>1.2377390654506819</v>
      </c>
      <c r="AK29" s="79">
        <f ca="1">(VLOOKUP(AK7,$AV$2:$AW$41,2,FALSE)*VLOOKUP(AK51,$AT$2:$AU$41,2,FALSE))/(100*100)*'Formula Data'!$AB$22</f>
        <v>2.7139023604703501</v>
      </c>
      <c r="AL29" s="79">
        <f ca="1">(VLOOKUP(AL7,$AV$2:$AW$41,2,FALSE)*VLOOKUP(AL51,$AT$2:$AU$41,2,FALSE))/(100*100)*'Formula Data'!$AB$22</f>
        <v>0.97516879512147225</v>
      </c>
      <c r="AM29" s="79">
        <f ca="1">(VLOOKUP(AM7,$AV$2:$AW$41,2,FALSE)*VLOOKUP(AM51,$AT$2:$AU$41,2,FALSE))/(100*100)*'Formula Data'!$AB$22</f>
        <v>1.6976270449888604</v>
      </c>
      <c r="AN29" s="9">
        <f ca="1">IF(OR(Fixtures!$D$6&lt;=0,Fixtures!$D$6&gt;39),AVERAGE(B29:AM29),AVERAGE(OFFSET(A29,0,Fixtures!$D$6,1,38-Fixtures!$D$6+1)))</f>
        <v>1.8082459637743946</v>
      </c>
      <c r="AO29" s="41" t="str">
        <f t="shared" si="1"/>
        <v>CHE</v>
      </c>
      <c r="AP29" s="65">
        <f ca="1">AVERAGE(OFFSET(A29,0,Fixtures!$D$6,1,9))</f>
        <v>1.8758622514484184</v>
      </c>
      <c r="AQ29" s="65">
        <f ca="1">AVERAGE(OFFSET(A29,0,Fixtures!$D$6,1,6))</f>
        <v>1.830060344309292</v>
      </c>
      <c r="AR29" s="65">
        <f ca="1">AVERAGE(OFFSET(A29,0,Fixtures!$D$6,1,3))</f>
        <v>1.7999813684795747</v>
      </c>
      <c r="AS29" s="64"/>
      <c r="AT29" s="72" t="str">
        <f>CONCATENATE("@",Schedule!A9)</f>
        <v>@EVE</v>
      </c>
      <c r="AU29" s="3">
        <f ca="1">VLOOKUP(RIGHT(AT29,3),'Team Ratings'!$A$2:$H$21,7,FALSE)*(1+Fixtures!$D$3)</f>
        <v>112.43897574707348</v>
      </c>
      <c r="AV29" s="72" t="str">
        <f>CONCATENATE("@",Schedule!A9)</f>
        <v>@EVE</v>
      </c>
      <c r="AW29" s="3">
        <f ca="1">VLOOKUP(RIGHT(AV29,3),'Team Ratings'!$A$2:$H$21,4,FALSE)*(1-Fixtures!$D$3)</f>
        <v>80.841143261839633</v>
      </c>
      <c r="AY29" s="62"/>
      <c r="BB29" s="62"/>
      <c r="BE29" s="62"/>
    </row>
    <row r="30" spans="1:57" x14ac:dyDescent="0.25">
      <c r="A30" s="41" t="str">
        <f t="shared" si="0"/>
        <v>CRY</v>
      </c>
      <c r="B30" s="9">
        <f ca="1">(VLOOKUP(B8,$AV$2:$AW$41,2,FALSE)*VLOOKUP(B52,$AT$2:$AU$41,2,FALSE))/(100*100)*'Formula Data'!$AB$22</f>
        <v>0.94703286220957361</v>
      </c>
      <c r="C30" s="9">
        <f ca="1">(VLOOKUP(C8,$AV$2:$AW$41,2,FALSE)*VLOOKUP(C52,$AT$2:$AU$41,2,FALSE))/(100*100)*'Formula Data'!$AB$22</f>
        <v>0.60472682633076236</v>
      </c>
      <c r="D30" s="9">
        <f ca="1">(VLOOKUP(D8,$AV$2:$AW$41,2,FALSE)*VLOOKUP(D52,$AT$2:$AU$41,2,FALSE))/(100*100)*'Formula Data'!$AB$22</f>
        <v>0.55897827823167645</v>
      </c>
      <c r="E30" s="9">
        <f ca="1">(VLOOKUP(E8,$AV$2:$AW$41,2,FALSE)*VLOOKUP(E52,$AT$2:$AU$41,2,FALSE))/(100*100)*'Formula Data'!$AB$22</f>
        <v>1.4275014406494146</v>
      </c>
      <c r="F30" s="9">
        <f ca="1">(VLOOKUP(F8,$AV$2:$AW$41,2,FALSE)*VLOOKUP(F52,$AT$2:$AU$41,2,FALSE))/(100*100)*'Formula Data'!$AB$22</f>
        <v>0.66354180443548105</v>
      </c>
      <c r="G30" s="9">
        <f ca="1">(VLOOKUP(G8,$AV$2:$AW$41,2,FALSE)*VLOOKUP(G52,$AT$2:$AU$41,2,FALSE))/(100*100)*'Formula Data'!$AB$22</f>
        <v>0.82941602464133357</v>
      </c>
      <c r="H30" s="9">
        <f ca="1">(VLOOKUP(H8,$AV$2:$AW$41,2,FALSE)*VLOOKUP(H52,$AT$2:$AU$41,2,FALSE))/(100*100)*'Formula Data'!$AB$22</f>
        <v>1.3259414744425326</v>
      </c>
      <c r="I30" s="9">
        <f ca="1">(VLOOKUP(I8,$AV$2:$AW$41,2,FALSE)*VLOOKUP(I52,$AT$2:$AU$41,2,FALSE))/(100*100)*'Formula Data'!$AB$22</f>
        <v>0.9837859034443811</v>
      </c>
      <c r="J30" s="9">
        <f ca="1">(VLOOKUP(J8,$AV$2:$AW$41,2,FALSE)*VLOOKUP(J52,$AT$2:$AU$41,2,FALSE))/(100*100)*'Formula Data'!$AB$22</f>
        <v>0.82381277261462593</v>
      </c>
      <c r="K30" s="9">
        <f ca="1">(VLOOKUP(K8,$AV$2:$AW$41,2,FALSE)*VLOOKUP(K52,$AT$2:$AU$41,2,FALSE))/(100*100)*'Formula Data'!$AB$22</f>
        <v>0.73372237608786539</v>
      </c>
      <c r="L30" s="9">
        <f ca="1">(VLOOKUP(L8,$AV$2:$AW$41,2,FALSE)*VLOOKUP(L52,$AT$2:$AU$41,2,FALSE))/(100*100)*'Formula Data'!$AB$22</f>
        <v>0.90922235002295837</v>
      </c>
      <c r="M30" s="9">
        <f ca="1">(VLOOKUP(M8,$AV$2:$AW$41,2,FALSE)*VLOOKUP(M52,$AT$2:$AU$41,2,FALSE))/(100*100)*'Formula Data'!$AB$22</f>
        <v>0.53830360516812514</v>
      </c>
      <c r="N30" s="9">
        <f ca="1">(VLOOKUP(N8,$AV$2:$AW$41,2,FALSE)*VLOOKUP(N52,$AT$2:$AU$41,2,FALSE))/(100*100)*'Formula Data'!$AB$22</f>
        <v>0.71172182474503598</v>
      </c>
      <c r="O30" s="9">
        <f ca="1">(VLOOKUP(O8,$AV$2:$AW$41,2,FALSE)*VLOOKUP(O52,$AT$2:$AU$41,2,FALSE))/(100*100)*'Formula Data'!$AB$22</f>
        <v>0.68116752828137017</v>
      </c>
      <c r="P30" s="9">
        <f ca="1">(VLOOKUP(P8,$AV$2:$AW$41,2,FALSE)*VLOOKUP(P52,$AT$2:$AU$41,2,FALSE))/(100*100)*'Formula Data'!$AB$22</f>
        <v>1.2130433435080747</v>
      </c>
      <c r="Q30" s="9">
        <f ca="1">(VLOOKUP(Q8,$AV$2:$AW$41,2,FALSE)*VLOOKUP(Q52,$AT$2:$AU$41,2,FALSE))/(100*100)*'Formula Data'!$AB$22</f>
        <v>0.78500909359621596</v>
      </c>
      <c r="R30" s="9">
        <f ca="1">(VLOOKUP(R8,$AV$2:$AW$41,2,FALSE)*VLOOKUP(R52,$AT$2:$AU$41,2,FALSE))/(100*100)*'Formula Data'!$AB$22</f>
        <v>1.1261535116413244</v>
      </c>
      <c r="S30" s="9">
        <f ca="1">(VLOOKUP(S8,$AV$2:$AW$41,2,FALSE)*VLOOKUP(S52,$AT$2:$AU$41,2,FALSE))/(100*100)*'Formula Data'!$AB$22</f>
        <v>0.8713144096956793</v>
      </c>
      <c r="T30" s="9">
        <f ca="1">(VLOOKUP(T8,$AV$2:$AW$41,2,FALSE)*VLOOKUP(T52,$AT$2:$AU$41,2,FALSE))/(100*100)*'Formula Data'!$AB$22</f>
        <v>1.4696061026761742</v>
      </c>
      <c r="U30" s="9">
        <f ca="1">(VLOOKUP(U8,$AV$2:$AW$41,2,FALSE)*VLOOKUP(U52,$AT$2:$AU$41,2,FALSE))/(100*100)*'Formula Data'!$AB$22</f>
        <v>0.7339116537643452</v>
      </c>
      <c r="V30" s="9">
        <f ca="1">(VLOOKUP(V8,$AV$2:$AW$41,2,FALSE)*VLOOKUP(V52,$AT$2:$AU$41,2,FALSE))/(100*100)*'Formula Data'!$AB$22</f>
        <v>0.88761371429624092</v>
      </c>
      <c r="W30" s="9">
        <f ca="1">(VLOOKUP(W8,$AV$2:$AW$41,2,FALSE)*VLOOKUP(W52,$AT$2:$AU$41,2,FALSE))/(100*100)*'Formula Data'!$AB$22</f>
        <v>1.09605441366212</v>
      </c>
      <c r="X30" s="9">
        <f ca="1">(VLOOKUP(X8,$AV$2:$AW$41,2,FALSE)*VLOOKUP(X52,$AT$2:$AU$41,2,FALSE))/(100*100)*'Formula Data'!$AB$22</f>
        <v>0.55147797175028679</v>
      </c>
      <c r="Y30" s="83">
        <f ca="1">(VLOOKUP(Y8,$AV$2:$AW$41,2,FALSE)*VLOOKUP(Y52,$AT$2:$AU$41,2,FALSE))/(100*100)*'Formula Data'!$AB$22</f>
        <v>1.0963371617961206</v>
      </c>
      <c r="Z30" s="83">
        <f ca="1">(VLOOKUP(Z8,$AV$2:$AW$41,2,FALSE)*VLOOKUP(Z52,$AT$2:$AU$41,2,FALSE))/(100*100)*'Formula Data'!$AB$22</f>
        <v>0.90335735785212645</v>
      </c>
      <c r="AA30" s="83">
        <f ca="1">(VLOOKUP(AA8,$AV$2:$AW$41,2,FALSE)*VLOOKUP(AA52,$AT$2:$AU$41,2,FALSE))/(100*100)*'Formula Data'!$AB$22</f>
        <v>0.63396414742954921</v>
      </c>
      <c r="AB30" s="84">
        <f ca="1">(VLOOKUP(AB8,$AV$2:$AW$41,2,FALSE)*VLOOKUP(AB52,$AT$2:$AU$41,2,FALSE))/(100*100)*'Formula Data'!$AB$22</f>
        <v>1.3015931305330515</v>
      </c>
      <c r="AC30" s="84">
        <f ca="1">(VLOOKUP(AC8,$AV$2:$AW$41,2,FALSE)*VLOOKUP(AC52,$AT$2:$AU$41,2,FALSE))/(100*100)*'Formula Data'!$AB$22</f>
        <v>0.75387135903262237</v>
      </c>
      <c r="AD30" s="84">
        <f ca="1">(VLOOKUP(AD8,$AV$2:$AW$41,2,FALSE)*VLOOKUP(AD52,$AT$2:$AU$41,2,FALSE))/(100*100)*'Formula Data'!$AB$22</f>
        <v>1.1726679052486684</v>
      </c>
      <c r="AE30" s="84">
        <f ca="1">(VLOOKUP(AE8,$AV$2:$AW$41,2,FALSE)*VLOOKUP(AE52,$AT$2:$AU$41,2,FALSE))/(100*100)*'Formula Data'!$AB$22</f>
        <v>0.81203727953846327</v>
      </c>
      <c r="AF30" s="84">
        <f ca="1">(VLOOKUP(AF8,$AV$2:$AW$41,2,FALSE)*VLOOKUP(AF52,$AT$2:$AU$41,2,FALSE))/(100*100)*'Formula Data'!$AB$22</f>
        <v>0.47644188268056131</v>
      </c>
      <c r="AG30" s="84">
        <f ca="1">(VLOOKUP(AG8,$AV$2:$AW$41,2,FALSE)*VLOOKUP(AG52,$AT$2:$AU$41,2,FALSE))/(100*100)*'Formula Data'!$AB$22</f>
        <v>1.0175465545931579</v>
      </c>
      <c r="AH30" s="84">
        <f ca="1">(VLOOKUP(AH8,$AV$2:$AW$41,2,FALSE)*VLOOKUP(AH52,$AT$2:$AU$41,2,FALSE))/(100*100)*'Formula Data'!$AB$22</f>
        <v>0.60865297811454244</v>
      </c>
      <c r="AI30" s="84">
        <f ca="1">(VLOOKUP(AI8,$AV$2:$AW$41,2,FALSE)*VLOOKUP(AI52,$AT$2:$AU$41,2,FALSE))/(100*100)*'Formula Data'!$AB$22</f>
        <v>0.80413254599189088</v>
      </c>
      <c r="AJ30" s="84">
        <f ca="1">(VLOOKUP(AJ8,$AV$2:$AW$41,2,FALSE)*VLOOKUP(AJ52,$AT$2:$AU$41,2,FALSE))/(100*100)*'Formula Data'!$AB$22</f>
        <v>0.95560013795539323</v>
      </c>
      <c r="AK30" s="79">
        <f ca="1">(VLOOKUP(AK8,$AV$2:$AW$41,2,FALSE)*VLOOKUP(AK52,$AT$2:$AU$41,2,FALSE))/(100*100)*'Formula Data'!$AB$22</f>
        <v>0.83501693414855371</v>
      </c>
      <c r="AL30" s="79">
        <f ca="1">(VLOOKUP(AL8,$AV$2:$AW$41,2,FALSE)*VLOOKUP(AL52,$AT$2:$AU$41,2,FALSE))/(100*100)*'Formula Data'!$AB$22</f>
        <v>0.55522890905742162</v>
      </c>
      <c r="AM30" s="79">
        <f ca="1">(VLOOKUP(AM8,$AV$2:$AW$41,2,FALSE)*VLOOKUP(AM52,$AT$2:$AU$41,2,FALSE))/(100*100)*'Formula Data'!$AB$22</f>
        <v>0.991216769588805</v>
      </c>
      <c r="AN30" s="9">
        <f ca="1">IF(OR(Fixtures!$D$6&lt;=0,Fixtures!$D$6&gt;39),AVERAGE(B30:AM30),AVERAGE(OFFSET(A30,0,Fixtures!$D$6,1,38-Fixtures!$D$6+1)))</f>
        <v>0.83984388722405234</v>
      </c>
      <c r="AO30" s="41" t="str">
        <f t="shared" si="1"/>
        <v>CRY</v>
      </c>
      <c r="AP30" s="65">
        <f ca="1">AVERAGE(OFFSET(A30,0,Fixtures!$D$6,1,9))</f>
        <v>0.84232308701805647</v>
      </c>
      <c r="AQ30" s="65">
        <f ca="1">AVERAGE(OFFSET(A30,0,Fixtures!$D$6,1,6))</f>
        <v>0.85842928407715269</v>
      </c>
      <c r="AR30" s="65">
        <f ca="1">AVERAGE(OFFSET(A30,0,Fixtures!$D$6,1,3))</f>
        <v>0.89647621233174102</v>
      </c>
      <c r="AS30" s="64"/>
      <c r="AT30" s="72" t="str">
        <f>CONCATENATE("@",Schedule!A10)</f>
        <v>@LEI</v>
      </c>
      <c r="AU30" s="3">
        <f ca="1">VLOOKUP(RIGHT(AT30,3),'Team Ratings'!$A$2:$H$21,7,FALSE)*(1+Fixtures!$D$3)</f>
        <v>134.2695639820403</v>
      </c>
      <c r="AV30" s="72" t="str">
        <f>CONCATENATE("@",Schedule!A10)</f>
        <v>@LEI</v>
      </c>
      <c r="AW30" s="3">
        <f ca="1">VLOOKUP(RIGHT(AV30,3),'Team Ratings'!$A$2:$H$21,4,FALSE)*(1-Fixtures!$D$3)</f>
        <v>77.613541396630794</v>
      </c>
      <c r="AY30" s="62"/>
      <c r="BB30" s="62"/>
      <c r="BE30" s="62"/>
    </row>
    <row r="31" spans="1:57" x14ac:dyDescent="0.25">
      <c r="A31" s="41" t="str">
        <f t="shared" si="0"/>
        <v>EVE</v>
      </c>
      <c r="B31" s="9">
        <f ca="1">(VLOOKUP(B9,$AV$2:$AW$41,2,FALSE)*VLOOKUP(B53,$AT$2:$AU$41,2,FALSE))/(100*100)*'Formula Data'!$AB$22</f>
        <v>1.179119741580998</v>
      </c>
      <c r="C31" s="9">
        <f ca="1">(VLOOKUP(C9,$AV$2:$AW$41,2,FALSE)*VLOOKUP(C53,$AT$2:$AU$41,2,FALSE))/(100*100)*'Formula Data'!$AB$22</f>
        <v>1.9011550434788063</v>
      </c>
      <c r="D31" s="9">
        <f ca="1">(VLOOKUP(D9,$AV$2:$AW$41,2,FALSE)*VLOOKUP(D53,$AT$2:$AU$41,2,FALSE))/(100*100)*'Formula Data'!$AB$22</f>
        <v>1.5492399968409567</v>
      </c>
      <c r="E31" s="9">
        <f ca="1">(VLOOKUP(E9,$AV$2:$AW$41,2,FALSE)*VLOOKUP(E53,$AT$2:$AU$41,2,FALSE))/(100*100)*'Formula Data'!$AB$22</f>
        <v>1.3446675323263295</v>
      </c>
      <c r="F31" s="9">
        <f ca="1">(VLOOKUP(F9,$AV$2:$AW$41,2,FALSE)*VLOOKUP(F53,$AT$2:$AU$41,2,FALSE))/(100*100)*'Formula Data'!$AB$22</f>
        <v>1.3164927278878569</v>
      </c>
      <c r="G31" s="9">
        <f ca="1">(VLOOKUP(G9,$AV$2:$AW$41,2,FALSE)*VLOOKUP(G53,$AT$2:$AU$41,2,FALSE))/(100*100)*'Formula Data'!$AB$22</f>
        <v>1.464542850757115</v>
      </c>
      <c r="H31" s="9">
        <f ca="1">(VLOOKUP(H9,$AV$2:$AW$41,2,FALSE)*VLOOKUP(H53,$AT$2:$AU$41,2,FALSE))/(100*100)*'Formula Data'!$AB$22</f>
        <v>1.3355834166932692</v>
      </c>
      <c r="I31" s="9">
        <f ca="1">(VLOOKUP(I9,$AV$2:$AW$41,2,FALSE)*VLOOKUP(I53,$AT$2:$AU$41,2,FALSE))/(100*100)*'Formula Data'!$AB$22</f>
        <v>1.1043238039089238</v>
      </c>
      <c r="J31" s="9">
        <f ca="1">(VLOOKUP(J9,$AV$2:$AW$41,2,FALSE)*VLOOKUP(J53,$AT$2:$AU$41,2,FALSE))/(100*100)*'Formula Data'!$AB$22</f>
        <v>2.3825577911058917</v>
      </c>
      <c r="K31" s="9">
        <f ca="1">(VLOOKUP(K9,$AV$2:$AW$41,2,FALSE)*VLOOKUP(K53,$AT$2:$AU$41,2,FALSE))/(100*100)*'Formula Data'!$AB$22</f>
        <v>1.2221928560884172</v>
      </c>
      <c r="L31" s="9">
        <f ca="1">(VLOOKUP(L9,$AV$2:$AW$41,2,FALSE)*VLOOKUP(L53,$AT$2:$AU$41,2,FALSE))/(100*100)*'Formula Data'!$AB$22</f>
        <v>1.6069824647285122</v>
      </c>
      <c r="M31" s="9">
        <f ca="1">(VLOOKUP(M9,$AV$2:$AW$41,2,FALSE)*VLOOKUP(M53,$AT$2:$AU$41,2,FALSE))/(100*100)*'Formula Data'!$AB$22</f>
        <v>1.1898337421676786</v>
      </c>
      <c r="N31" s="9">
        <f ca="1">(VLOOKUP(N9,$AV$2:$AW$41,2,FALSE)*VLOOKUP(N53,$AT$2:$AU$41,2,FALSE))/(100*100)*'Formula Data'!$AB$22</f>
        <v>2.1496455306838103</v>
      </c>
      <c r="O31" s="9">
        <f ca="1">(VLOOKUP(O9,$AV$2:$AW$41,2,FALSE)*VLOOKUP(O53,$AT$2:$AU$41,2,FALSE))/(100*100)*'Formula Data'!$AB$22</f>
        <v>0.9867616175830114</v>
      </c>
      <c r="P31" s="9">
        <f ca="1">(VLOOKUP(P9,$AV$2:$AW$41,2,FALSE)*VLOOKUP(P53,$AT$2:$AU$41,2,FALSE))/(100*100)*'Formula Data'!$AB$22</f>
        <v>0.77241807687284714</v>
      </c>
      <c r="Q31" s="9">
        <f ca="1">(VLOOKUP(Q9,$AV$2:$AW$41,2,FALSE)*VLOOKUP(Q53,$AT$2:$AU$41,2,FALSE))/(100*100)*'Formula Data'!$AB$22</f>
        <v>1.3036773997099826</v>
      </c>
      <c r="R31" s="9">
        <f ca="1">(VLOOKUP(R9,$AV$2:$AW$41,2,FALSE)*VLOOKUP(R53,$AT$2:$AU$41,2,FALSE))/(100*100)*'Formula Data'!$AB$22</f>
        <v>0.90622789973082851</v>
      </c>
      <c r="S31" s="9">
        <f ca="1">(VLOOKUP(S9,$AV$2:$AW$41,2,FALSE)*VLOOKUP(S53,$AT$2:$AU$41,2,FALSE))/(100*100)*'Formula Data'!$AB$22</f>
        <v>1.7769475630179152</v>
      </c>
      <c r="T31" s="9">
        <f ca="1">(VLOOKUP(T9,$AV$2:$AW$41,2,FALSE)*VLOOKUP(T53,$AT$2:$AU$41,2,FALSE))/(100*100)*'Formula Data'!$AB$22</f>
        <v>1.6496688922590101</v>
      </c>
      <c r="U31" s="9">
        <f ca="1">(VLOOKUP(U9,$AV$2:$AW$41,2,FALSE)*VLOOKUP(U53,$AT$2:$AU$41,2,FALSE))/(100*100)*'Formula Data'!$AB$22</f>
        <v>1.4125941172555856</v>
      </c>
      <c r="V31" s="9">
        <f ca="1">(VLOOKUP(V9,$AV$2:$AW$41,2,FALSE)*VLOOKUP(V53,$AT$2:$AU$41,2,FALSE))/(100*100)*'Formula Data'!$AB$22</f>
        <v>0.89406823762111376</v>
      </c>
      <c r="W31" s="9">
        <f ca="1">(VLOOKUP(W9,$AV$2:$AW$41,2,FALSE)*VLOOKUP(W53,$AT$2:$AU$41,2,FALSE))/(100*100)*'Formula Data'!$AB$22</f>
        <v>1.8257448837864014</v>
      </c>
      <c r="X31" s="9">
        <f ca="1">(VLOOKUP(X9,$AV$2:$AW$41,2,FALSE)*VLOOKUP(X53,$AT$2:$AU$41,2,FALSE))/(100*100)*'Formula Data'!$AB$22</f>
        <v>1.5949353808229523</v>
      </c>
      <c r="Y31" s="83">
        <f ca="1">(VLOOKUP(Y9,$AV$2:$AW$41,2,FALSE)*VLOOKUP(Y53,$AT$2:$AU$41,2,FALSE))/(100*100)*'Formula Data'!$AB$22</f>
        <v>2.1101714591101959</v>
      </c>
      <c r="Z31" s="83">
        <f ca="1">(VLOOKUP(Z9,$AV$2:$AW$41,2,FALSE)*VLOOKUP(Z53,$AT$2:$AU$41,2,FALSE))/(100*100)*'Formula Data'!$AB$22</f>
        <v>1.2726740373701098</v>
      </c>
      <c r="AA31" s="83">
        <f ca="1">(VLOOKUP(AA9,$AV$2:$AW$41,2,FALSE)*VLOOKUP(AA53,$AT$2:$AU$41,2,FALSE))/(100*100)*'Formula Data'!$AB$22</f>
        <v>1.7614010954481578</v>
      </c>
      <c r="AB31" s="84">
        <f ca="1">(VLOOKUP(AB9,$AV$2:$AW$41,2,FALSE)*VLOOKUP(AB53,$AT$2:$AU$41,2,FALSE))/(100*100)*'Formula Data'!$AB$22</f>
        <v>1.1895268810285218</v>
      </c>
      <c r="AC31" s="84">
        <f ca="1">(VLOOKUP(AC9,$AV$2:$AW$41,2,FALSE)*VLOOKUP(AC53,$AT$2:$AU$41,2,FALSE))/(100*100)*'Formula Data'!$AB$22</f>
        <v>1.3537478502151887</v>
      </c>
      <c r="AD31" s="84">
        <f ca="1">(VLOOKUP(AD9,$AV$2:$AW$41,2,FALSE)*VLOOKUP(AD53,$AT$2:$AU$41,2,FALSE))/(100*100)*'Formula Data'!$AB$22</f>
        <v>0.87270966426866581</v>
      </c>
      <c r="AE31" s="84">
        <f ca="1">(VLOOKUP(AE9,$AV$2:$AW$41,2,FALSE)*VLOOKUP(AE53,$AT$2:$AU$41,2,FALSE))/(100*100)*'Formula Data'!$AB$22</f>
        <v>1.1538591024890683</v>
      </c>
      <c r="AF31" s="84">
        <f ca="1">(VLOOKUP(AF9,$AV$2:$AW$41,2,FALSE)*VLOOKUP(AF53,$AT$2:$AU$41,2,FALSE))/(100*100)*'Formula Data'!$AB$22</f>
        <v>1.4390189089701537</v>
      </c>
      <c r="AG31" s="84">
        <f ca="1">(VLOOKUP(AG9,$AV$2:$AW$41,2,FALSE)*VLOOKUP(AG53,$AT$2:$AU$41,2,FALSE))/(100*100)*'Formula Data'!$AB$22</f>
        <v>1.474051305278326</v>
      </c>
      <c r="AH31" s="84">
        <f ca="1">(VLOOKUP(AH9,$AV$2:$AW$41,2,FALSE)*VLOOKUP(AH53,$AT$2:$AU$41,2,FALSE))/(100*100)*'Formula Data'!$AB$22</f>
        <v>1.0757485920909873</v>
      </c>
      <c r="AI31" s="84">
        <f ca="1">(VLOOKUP(AI9,$AV$2:$AW$41,2,FALSE)*VLOOKUP(AI53,$AT$2:$AU$41,2,FALSE))/(100*100)*'Formula Data'!$AB$22</f>
        <v>1.7774059605220882</v>
      </c>
      <c r="AJ31" s="84">
        <f ca="1">(VLOOKUP(AJ9,$AV$2:$AW$41,2,FALSE)*VLOOKUP(AJ53,$AT$2:$AU$41,2,FALSE))/(100*100)*'Formula Data'!$AB$22</f>
        <v>0.90014933982175782</v>
      </c>
      <c r="AK31" s="79">
        <f ca="1">(VLOOKUP(AK9,$AV$2:$AW$41,2,FALSE)*VLOOKUP(AK53,$AT$2:$AU$41,2,FALSE))/(100*100)*'Formula Data'!$AB$22</f>
        <v>2.3142967854043928</v>
      </c>
      <c r="AL31" s="79">
        <f ca="1">(VLOOKUP(AL9,$AV$2:$AW$41,2,FALSE)*VLOOKUP(AL53,$AT$2:$AU$41,2,FALSE))/(100*100)*'Formula Data'!$AB$22</f>
        <v>0.98039645381261387</v>
      </c>
      <c r="AM31" s="79">
        <f ca="1">(VLOOKUP(AM9,$AV$2:$AW$41,2,FALSE)*VLOOKUP(AM53,$AT$2:$AU$41,2,FALSE))/(100*100)*'Formula Data'!$AB$22</f>
        <v>1.9666125935114904</v>
      </c>
      <c r="AN31" s="9">
        <f ca="1">IF(OR(Fixtures!$D$6&lt;=0,Fixtures!$D$6&gt;39),AVERAGE(B31:AM31),AVERAGE(OFFSET(A31,0,Fixtures!$D$6,1,38-Fixtures!$D$6+1)))</f>
        <v>1.4045326563739549</v>
      </c>
      <c r="AO31" s="41" t="str">
        <f t="shared" si="1"/>
        <v>EVE</v>
      </c>
      <c r="AP31" s="65">
        <f ca="1">AVERAGE(OFFSET(A31,0,Fixtures!$D$6,1,9))</f>
        <v>1.3441632622567952</v>
      </c>
      <c r="AQ31" s="65">
        <f ca="1">AVERAGE(OFFSET(A31,0,Fixtures!$D$6,1,6))</f>
        <v>1.2950439170699592</v>
      </c>
      <c r="AR31" s="65">
        <f ca="1">AVERAGE(OFFSET(A31,0,Fixtures!$D$6,1,3))</f>
        <v>1.4348919422306228</v>
      </c>
      <c r="AS31" s="64"/>
      <c r="AT31" s="72" t="str">
        <f>CONCATENATE("@",Schedule!A11)</f>
        <v>@LIV</v>
      </c>
      <c r="AU31" s="3">
        <f ca="1">VLOOKUP(RIGHT(AT31,3),'Team Ratings'!$A$2:$H$21,7,FALSE)*(1+Fixtures!$D$3)</f>
        <v>162.13172702338039</v>
      </c>
      <c r="AV31" s="72" t="str">
        <f>CONCATENATE("@",Schedule!A11)</f>
        <v>@LIV</v>
      </c>
      <c r="AW31" s="3">
        <f ca="1">VLOOKUP(RIGHT(AV31,3),'Team Ratings'!$A$2:$H$21,4,FALSE)*(1-Fixtures!$D$3)</f>
        <v>60.754392263168228</v>
      </c>
      <c r="AY31" s="62"/>
      <c r="BB31" s="62"/>
      <c r="BE31" s="62"/>
    </row>
    <row r="32" spans="1:57" x14ac:dyDescent="0.25">
      <c r="A32" s="41" t="str">
        <f t="shared" si="0"/>
        <v>LEI</v>
      </c>
      <c r="B32" s="9">
        <f ca="1">(VLOOKUP(B10,$AV$2:$AW$41,2,FALSE)*VLOOKUP(B54,$AT$2:$AU$41,2,FALSE))/(100*100)*'Formula Data'!$AB$22</f>
        <v>1.6057414438957265</v>
      </c>
      <c r="C32" s="9">
        <f ca="1">(VLOOKUP(C10,$AV$2:$AW$41,2,FALSE)*VLOOKUP(C54,$AT$2:$AU$41,2,FALSE))/(100*100)*'Formula Data'!$AB$22</f>
        <v>1.042150600587594</v>
      </c>
      <c r="D32" s="9">
        <f ca="1">(VLOOKUP(D10,$AV$2:$AW$41,2,FALSE)*VLOOKUP(D54,$AT$2:$AU$41,2,FALSE))/(100*100)*'Formula Data'!$AB$22</f>
        <v>1.1707453177007832</v>
      </c>
      <c r="E32" s="9">
        <f ca="1">(VLOOKUP(E10,$AV$2:$AW$41,2,FALSE)*VLOOKUP(E54,$AT$2:$AU$41,2,FALSE))/(100*100)*'Formula Data'!$AB$22</f>
        <v>2.3484402423440791</v>
      </c>
      <c r="F32" s="9">
        <f ca="1">(VLOOKUP(F10,$AV$2:$AW$41,2,FALSE)*VLOOKUP(F54,$AT$2:$AU$41,2,FALSE))/(100*100)*'Formula Data'!$AB$22</f>
        <v>1.0821765687276417</v>
      </c>
      <c r="G32" s="9">
        <f ca="1">(VLOOKUP(G10,$AV$2:$AW$41,2,FALSE)*VLOOKUP(G54,$AT$2:$AU$41,2,FALSE))/(100*100)*'Formula Data'!$AB$22</f>
        <v>1.9189861294293915</v>
      </c>
      <c r="H32" s="9">
        <f ca="1">(VLOOKUP(H10,$AV$2:$AW$41,2,FALSE)*VLOOKUP(H54,$AT$2:$AU$41,2,FALSE))/(100*100)*'Formula Data'!$AB$22</f>
        <v>2.5198717780871123</v>
      </c>
      <c r="I32" s="9">
        <f ca="1">(VLOOKUP(I10,$AV$2:$AW$41,2,FALSE)*VLOOKUP(I54,$AT$2:$AU$41,2,FALSE))/(100*100)*'Formula Data'!$AB$22</f>
        <v>0.92238690102317711</v>
      </c>
      <c r="J32" s="9">
        <f ca="1">(VLOOKUP(J10,$AV$2:$AW$41,2,FALSE)*VLOOKUP(J54,$AT$2:$AU$41,2,FALSE))/(100*100)*'Formula Data'!$AB$22</f>
        <v>1.9699603398790102</v>
      </c>
      <c r="K32" s="9">
        <f ca="1">(VLOOKUP(K10,$AV$2:$AW$41,2,FALSE)*VLOOKUP(K54,$AT$2:$AU$41,2,FALSE))/(100*100)*'Formula Data'!$AB$22</f>
        <v>1.4208459007252359</v>
      </c>
      <c r="L32" s="9">
        <f ca="1">(VLOOKUP(L10,$AV$2:$AW$41,2,FALSE)*VLOOKUP(L54,$AT$2:$AU$41,2,FALSE))/(100*100)*'Formula Data'!$AB$22</f>
        <v>1.4080517234595791</v>
      </c>
      <c r="M32" s="9">
        <f ca="1">(VLOOKUP(M10,$AV$2:$AW$41,2,FALSE)*VLOOKUP(M54,$AT$2:$AU$41,2,FALSE))/(100*100)*'Formula Data'!$AB$22</f>
        <v>2.1219507997125677</v>
      </c>
      <c r="N32" s="9">
        <f ca="1">(VLOOKUP(N10,$AV$2:$AW$41,2,FALSE)*VLOOKUP(N54,$AT$2:$AU$41,2,FALSE))/(100*100)*'Formula Data'!$AB$22</f>
        <v>1.4594876980923364</v>
      </c>
      <c r="O32" s="9">
        <f ca="1">(VLOOKUP(O10,$AV$2:$AW$41,2,FALSE)*VLOOKUP(O54,$AT$2:$AU$41,2,FALSE))/(100*100)*'Formula Data'!$AB$22</f>
        <v>1.8334465098364832</v>
      </c>
      <c r="P32" s="9">
        <f ca="1">(VLOOKUP(P10,$AV$2:$AW$41,2,FALSE)*VLOOKUP(P54,$AT$2:$AU$41,2,FALSE))/(100*100)*'Formula Data'!$AB$22</f>
        <v>2.2702737823258778</v>
      </c>
      <c r="Q32" s="9">
        <f ca="1">(VLOOKUP(Q10,$AV$2:$AW$41,2,FALSE)*VLOOKUP(Q54,$AT$2:$AU$41,2,FALSE))/(100*100)*'Formula Data'!$AB$22</f>
        <v>1.8500326732546466</v>
      </c>
      <c r="R32" s="9">
        <f ca="1">(VLOOKUP(R10,$AV$2:$AW$41,2,FALSE)*VLOOKUP(R54,$AT$2:$AU$41,2,FALSE))/(100*100)*'Formula Data'!$AB$22</f>
        <v>2.5670099376405</v>
      </c>
      <c r="S32" s="9">
        <f ca="1">(VLOOKUP(S10,$AV$2:$AW$41,2,FALSE)*VLOOKUP(S54,$AT$2:$AU$41,2,FALSE))/(100*100)*'Formula Data'!$AB$22</f>
        <v>1.0676560475401047</v>
      </c>
      <c r="T32" s="9">
        <f ca="1">(VLOOKUP(T10,$AV$2:$AW$41,2,FALSE)*VLOOKUP(T54,$AT$2:$AU$41,2,FALSE))/(100*100)*'Formula Data'!$AB$22</f>
        <v>1.3778866052321537</v>
      </c>
      <c r="U32" s="9">
        <f ca="1">(VLOOKUP(U10,$AV$2:$AW$41,2,FALSE)*VLOOKUP(U54,$AT$2:$AU$41,2,FALSE))/(100*100)*'Formula Data'!$AB$22</f>
        <v>1.9046000440661346</v>
      </c>
      <c r="V32" s="9">
        <f ca="1">(VLOOKUP(V10,$AV$2:$AW$41,2,FALSE)*VLOOKUP(V54,$AT$2:$AU$41,2,FALSE))/(100*100)*'Formula Data'!$AB$22</f>
        <v>1.6868563142566617</v>
      </c>
      <c r="W32" s="9">
        <f ca="1">(VLOOKUP(W10,$AV$2:$AW$41,2,FALSE)*VLOOKUP(W54,$AT$2:$AU$41,2,FALSE))/(100*100)*'Formula Data'!$AB$22</f>
        <v>2.1224981973796737</v>
      </c>
      <c r="X32" s="9">
        <f ca="1">(VLOOKUP(X10,$AV$2:$AW$41,2,FALSE)*VLOOKUP(X54,$AT$2:$AU$41,2,FALSE))/(100*100)*'Formula Data'!$AB$22</f>
        <v>1.3187337812413211</v>
      </c>
      <c r="Y32" s="83">
        <f ca="1">(VLOOKUP(Y10,$AV$2:$AW$41,2,FALSE)*VLOOKUP(Y54,$AT$2:$AU$41,2,FALSE))/(100*100)*'Formula Data'!$AB$22</f>
        <v>2.8451432757037325</v>
      </c>
      <c r="Z32" s="83">
        <f ca="1">(VLOOKUP(Z10,$AV$2:$AW$41,2,FALSE)*VLOOKUP(Z54,$AT$2:$AU$41,2,FALSE))/(100*100)*'Formula Data'!$AB$22</f>
        <v>1.5567928724827023</v>
      </c>
      <c r="AA32" s="83">
        <f ca="1">(VLOOKUP(AA10,$AV$2:$AW$41,2,FALSE)*VLOOKUP(AA54,$AT$2:$AU$41,2,FALSE))/(100*100)*'Formula Data'!$AB$22</f>
        <v>1.0749178260789574</v>
      </c>
      <c r="AB32" s="84">
        <f ca="1">(VLOOKUP(AB10,$AV$2:$AW$41,2,FALSE)*VLOOKUP(AB54,$AT$2:$AU$41,2,FALSE))/(100*100)*'Formula Data'!$AB$22</f>
        <v>1.594893601880897</v>
      </c>
      <c r="AC32" s="84">
        <f ca="1">(VLOOKUP(AC10,$AV$2:$AW$41,2,FALSE)*VLOOKUP(AC54,$AT$2:$AU$41,2,FALSE))/(100*100)*'Formula Data'!$AB$22</f>
        <v>1.7184116111477725</v>
      </c>
      <c r="AD32" s="84">
        <f ca="1">(VLOOKUP(AD10,$AV$2:$AW$41,2,FALSE)*VLOOKUP(AD54,$AT$2:$AU$41,2,FALSE))/(100*100)*'Formula Data'!$AB$22</f>
        <v>2.7636290551087939</v>
      </c>
      <c r="AE32" s="84">
        <f ca="1">(VLOOKUP(AE10,$AV$2:$AW$41,2,FALSE)*VLOOKUP(AE54,$AT$2:$AU$41,2,FALSE))/(100*100)*'Formula Data'!$AB$22</f>
        <v>1.5197700526313724</v>
      </c>
      <c r="AF32" s="84">
        <f ca="1">(VLOOKUP(AF10,$AV$2:$AW$41,2,FALSE)*VLOOKUP(AF54,$AT$2:$AU$41,2,FALSE))/(100*100)*'Formula Data'!$AB$22</f>
        <v>2.1802223638169469</v>
      </c>
      <c r="AG32" s="84">
        <f ca="1">(VLOOKUP(AG10,$AV$2:$AW$41,2,FALSE)*VLOOKUP(AG54,$AT$2:$AU$41,2,FALSE))/(100*100)*'Formula Data'!$AB$22</f>
        <v>1.2273484900558271</v>
      </c>
      <c r="AH32" s="84">
        <f ca="1">(VLOOKUP(AH10,$AV$2:$AW$41,2,FALSE)*VLOOKUP(AH54,$AT$2:$AU$41,2,FALSE))/(100*100)*'Formula Data'!$AB$22</f>
        <v>2.1033859078840629</v>
      </c>
      <c r="AI32" s="84">
        <f ca="1">(VLOOKUP(AI10,$AV$2:$AW$41,2,FALSE)*VLOOKUP(AI54,$AT$2:$AU$41,2,FALSE))/(100*100)*'Formula Data'!$AB$22</f>
        <v>1.4204794609646114</v>
      </c>
      <c r="AJ32" s="84">
        <f ca="1">(VLOOKUP(AJ10,$AV$2:$AW$41,2,FALSE)*VLOOKUP(AJ54,$AT$2:$AU$41,2,FALSE))/(100*100)*'Formula Data'!$AB$22</f>
        <v>1.572096360577441</v>
      </c>
      <c r="AK32" s="79">
        <f ca="1">(VLOOKUP(AK10,$AV$2:$AW$41,2,FALSE)*VLOOKUP(AK54,$AT$2:$AU$41,2,FALSE))/(100*100)*'Formula Data'!$AB$22</f>
        <v>1.7488911536024043</v>
      </c>
      <c r="AL32" s="79">
        <f ca="1">(VLOOKUP(AL10,$AV$2:$AW$41,2,FALSE)*VLOOKUP(AL54,$AT$2:$AU$41,2,FALSE))/(100*100)*'Formula Data'!$AB$22</f>
        <v>1.2846105494527331</v>
      </c>
      <c r="AM32" s="79">
        <f ca="1">(VLOOKUP(AM10,$AV$2:$AW$41,2,FALSE)*VLOOKUP(AM54,$AT$2:$AU$41,2,FALSE))/(100*100)*'Formula Data'!$AB$22</f>
        <v>1.6165847508153661</v>
      </c>
      <c r="AN32" s="9">
        <f ca="1">IF(OR(Fixtures!$D$6&lt;=0,Fixtures!$D$6&gt;39),AVERAGE(B32:AM32),AVERAGE(OFFSET(A32,0,Fixtures!$D$6,1,38-Fixtures!$D$6+1)))</f>
        <v>1.6788647064628606</v>
      </c>
      <c r="AO32" s="41" t="str">
        <f t="shared" si="1"/>
        <v>LEI</v>
      </c>
      <c r="AP32" s="65">
        <f ca="1">AVERAGE(OFFSET(A32,0,Fixtures!$D$6,1,9))</f>
        <v>1.7336731521743602</v>
      </c>
      <c r="AQ32" s="65">
        <f ca="1">AVERAGE(OFFSET(A32,0,Fixtures!$D$6,1,6))</f>
        <v>1.8086407517774568</v>
      </c>
      <c r="AR32" s="65">
        <f ca="1">AVERAGE(OFFSET(A32,0,Fixtures!$D$6,1,3))</f>
        <v>1.4627410130358758</v>
      </c>
      <c r="AS32" s="64"/>
      <c r="AT32" s="72" t="str">
        <f>CONCATENATE("@",Schedule!A12)</f>
        <v>@MCI</v>
      </c>
      <c r="AU32" s="3">
        <f ca="1">VLOOKUP(RIGHT(AT32,3),'Team Ratings'!$A$2:$H$21,7,FALSE)*(1+Fixtures!$D$3)</f>
        <v>190.49326948280427</v>
      </c>
      <c r="AV32" s="72" t="str">
        <f>CONCATENATE("@",Schedule!A12)</f>
        <v>@MCI</v>
      </c>
      <c r="AW32" s="3">
        <f ca="1">VLOOKUP(RIGHT(AV32,3),'Team Ratings'!$A$2:$H$21,4,FALSE)*(1-Fixtures!$D$3)</f>
        <v>70.322761785149652</v>
      </c>
      <c r="AY32" s="62"/>
      <c r="BB32" s="62"/>
      <c r="BE32" s="62"/>
    </row>
    <row r="33" spans="1:57" x14ac:dyDescent="0.25">
      <c r="A33" s="41" t="str">
        <f t="shared" si="0"/>
        <v>LIV</v>
      </c>
      <c r="B33" s="9">
        <f ca="1">(VLOOKUP(B11,$AV$2:$AW$41,2,FALSE)*VLOOKUP(B55,$AT$2:$AU$41,2,FALSE))/(100*100)*'Formula Data'!$AB$22</f>
        <v>3.0996879868583149</v>
      </c>
      <c r="C33" s="9">
        <f ca="1">(VLOOKUP(C11,$AV$2:$AW$41,2,FALSE)*VLOOKUP(C55,$AT$2:$AU$41,2,FALSE))/(100*100)*'Formula Data'!$AB$22</f>
        <v>1.7156844253213348</v>
      </c>
      <c r="D33" s="9">
        <f ca="1">(VLOOKUP(D11,$AV$2:$AW$41,2,FALSE)*VLOOKUP(D55,$AT$2:$AU$41,2,FALSE))/(100*100)*'Formula Data'!$AB$22</f>
        <v>2.5622750056897443</v>
      </c>
      <c r="E33" s="9">
        <f ca="1">(VLOOKUP(E11,$AV$2:$AW$41,2,FALSE)*VLOOKUP(E55,$AT$2:$AU$41,2,FALSE))/(100*100)*'Formula Data'!$AB$22</f>
        <v>1.5923831067577372</v>
      </c>
      <c r="F33" s="9">
        <f ca="1">(VLOOKUP(F11,$AV$2:$AW$41,2,FALSE)*VLOOKUP(F55,$AT$2:$AU$41,2,FALSE))/(100*100)*'Formula Data'!$AB$22</f>
        <v>3.0427682279015</v>
      </c>
      <c r="G33" s="9">
        <f ca="1">(VLOOKUP(G11,$AV$2:$AW$41,2,FALSE)*VLOOKUP(G55,$AT$2:$AU$41,2,FALSE))/(100*100)*'Formula Data'!$AB$22</f>
        <v>1.2584063854882281</v>
      </c>
      <c r="H33" s="9">
        <f ca="1">(VLOOKUP(H11,$AV$2:$AW$41,2,FALSE)*VLOOKUP(H55,$AT$2:$AU$41,2,FALSE))/(100*100)*'Formula Data'!$AB$22</f>
        <v>1.4136856829947964</v>
      </c>
      <c r="I33" s="9">
        <f ca="1">(VLOOKUP(I11,$AV$2:$AW$41,2,FALSE)*VLOOKUP(I55,$AT$2:$AU$41,2,FALSE))/(100*100)*'Formula Data'!$AB$22</f>
        <v>2.1255128149107447</v>
      </c>
      <c r="J33" s="9">
        <f ca="1">(VLOOKUP(J11,$AV$2:$AW$41,2,FALSE)*VLOOKUP(J55,$AT$2:$AU$41,2,FALSE))/(100*100)*'Formula Data'!$AB$22</f>
        <v>1.3067381082396088</v>
      </c>
      <c r="K33" s="9">
        <f ca="1">(VLOOKUP(K11,$AV$2:$AW$41,2,FALSE)*VLOOKUP(K55,$AT$2:$AU$41,2,FALSE))/(100*100)*'Formula Data'!$AB$22</f>
        <v>2.317193309273839</v>
      </c>
      <c r="L33" s="9">
        <f ca="1">(VLOOKUP(L11,$AV$2:$AW$41,2,FALSE)*VLOOKUP(L55,$AT$2:$AU$41,2,FALSE))/(100*100)*'Formula Data'!$AB$22</f>
        <v>2.2339313800451301</v>
      </c>
      <c r="M33" s="9">
        <f ca="1">(VLOOKUP(M11,$AV$2:$AW$41,2,FALSE)*VLOOKUP(M55,$AT$2:$AU$41,2,FALSE))/(100*100)*'Formula Data'!$AB$22</f>
        <v>1.9258486169365772</v>
      </c>
      <c r="N33" s="9">
        <f ca="1">(VLOOKUP(N11,$AV$2:$AW$41,2,FALSE)*VLOOKUP(N55,$AT$2:$AU$41,2,FALSE))/(100*100)*'Formula Data'!$AB$22</f>
        <v>1.7002353392112342</v>
      </c>
      <c r="O33" s="9">
        <f ca="1">(VLOOKUP(O11,$AV$2:$AW$41,2,FALSE)*VLOOKUP(O55,$AT$2:$AU$41,2,FALSE))/(100*100)*'Formula Data'!$AB$22</f>
        <v>2.6326384525082673</v>
      </c>
      <c r="P33" s="9">
        <f ca="1">(VLOOKUP(P11,$AV$2:$AW$41,2,FALSE)*VLOOKUP(P55,$AT$2:$AU$41,2,FALSE))/(100*100)*'Formula Data'!$AB$22</f>
        <v>2.2139034359606562</v>
      </c>
      <c r="Q33" s="9">
        <f ca="1">(VLOOKUP(Q11,$AV$2:$AW$41,2,FALSE)*VLOOKUP(Q55,$AT$2:$AU$41,2,FALSE))/(100*100)*'Formula Data'!$AB$22</f>
        <v>1.8983207394766304</v>
      </c>
      <c r="R33" s="9">
        <f ca="1">(VLOOKUP(R11,$AV$2:$AW$41,2,FALSE)*VLOOKUP(R55,$AT$2:$AU$41,2,FALSE))/(100*100)*'Formula Data'!$AB$22</f>
        <v>2.7413763642937785</v>
      </c>
      <c r="S33" s="91">
        <f ca="1">(VLOOKUP(S11,$AV$2:$AW$41,2,FALSE)*VLOOKUP(S55,$AT$2:$AU$41,2,FALSE))/(100*100)*'Formula Data'!$AB$22</f>
        <v>2.2998219795705377</v>
      </c>
      <c r="T33" s="9">
        <f ca="1">(VLOOKUP(T11,$AV$2:$AW$41,2,FALSE)*VLOOKUP(T55,$AT$2:$AU$41,2,FALSE))/(100*100)*'Formula Data'!$AB$22</f>
        <v>1.4228639504774405</v>
      </c>
      <c r="U33" s="9">
        <f ca="1">(VLOOKUP(U11,$AV$2:$AW$41,2,FALSE)*VLOOKUP(U55,$AT$2:$AU$41,2,FALSE))/(100*100)*'Formula Data'!$AB$22</f>
        <v>1.9389474854230819</v>
      </c>
      <c r="V33" s="9">
        <f ca="1">(VLOOKUP(V11,$AV$2:$AW$41,2,FALSE)*VLOOKUP(V55,$AT$2:$AU$41,2,FALSE))/(100*100)*'Formula Data'!$AB$22</f>
        <v>2.1118020696588933</v>
      </c>
      <c r="W33" s="9">
        <f ca="1">(VLOOKUP(W11,$AV$2:$AW$41,2,FALSE)*VLOOKUP(W55,$AT$2:$AU$41,2,FALSE))/(100*100)*'Formula Data'!$AB$22</f>
        <v>1.5511789921585202</v>
      </c>
      <c r="X33" s="9">
        <f ca="1">(VLOOKUP(X11,$AV$2:$AW$41,2,FALSE)*VLOOKUP(X55,$AT$2:$AU$41,2,FALSE))/(100*100)*'Formula Data'!$AB$22</f>
        <v>1.9520408777406504</v>
      </c>
      <c r="Y33" s="91">
        <f ca="1">(VLOOKUP(Y11,$AV$2:$AW$41,2,FALSE)*VLOOKUP(Y55,$AT$2:$AU$41,2,FALSE))/(100*100)*'Formula Data'!$AB$22</f>
        <v>1.2979731100766085</v>
      </c>
      <c r="Z33" s="83">
        <f ca="1">(VLOOKUP(Z11,$AV$2:$AW$41,2,FALSE)*VLOOKUP(Z55,$AT$2:$AU$41,2,FALSE))/(100*100)*'Formula Data'!$AB$22</f>
        <v>2.5629359933812537</v>
      </c>
      <c r="AA33" s="83">
        <f ca="1">(VLOOKUP(AA11,$AV$2:$AW$41,2,FALSE)*VLOOKUP(AA55,$AT$2:$AU$41,2,FALSE))/(100*100)*'Formula Data'!$AB$22</f>
        <v>2.0749977432687898</v>
      </c>
      <c r="AB33" s="84">
        <f ca="1">(VLOOKUP(AB11,$AV$2:$AW$41,2,FALSE)*VLOOKUP(AB55,$AT$2:$AU$41,2,FALSE))/(100*100)*'Formula Data'!$AB$22</f>
        <v>3.4355365373831481</v>
      </c>
      <c r="AC33" s="84">
        <f ca="1">(VLOOKUP(AC11,$AV$2:$AW$41,2,FALSE)*VLOOKUP(AC55,$AT$2:$AU$41,2,FALSE))/(100*100)*'Formula Data'!$AB$22</f>
        <v>1.8351362438660834</v>
      </c>
      <c r="AD33" s="84">
        <f ca="1">(VLOOKUP(AD11,$AV$2:$AW$41,2,FALSE)*VLOOKUP(AD55,$AT$2:$AU$41,2,FALSE))/(100*100)*'Formula Data'!$AB$22</f>
        <v>2.8357630799589173</v>
      </c>
      <c r="AE33" s="84">
        <f ca="1">(VLOOKUP(AE11,$AV$2:$AW$41,2,FALSE)*VLOOKUP(AE55,$AT$2:$AU$41,2,FALSE))/(100*100)*'Formula Data'!$AB$22</f>
        <v>1.4820345315108523</v>
      </c>
      <c r="AF33" s="84">
        <f ca="1">(VLOOKUP(AF11,$AV$2:$AW$41,2,FALSE)*VLOOKUP(AF55,$AT$2:$AU$41,2,FALSE))/(100*100)*'Formula Data'!$AB$22</f>
        <v>2.5398577289451771</v>
      </c>
      <c r="AG33" s="84">
        <f ca="1">(VLOOKUP(AG11,$AV$2:$AW$41,2,FALSE)*VLOOKUP(AG55,$AT$2:$AU$41,2,FALSE))/(100*100)*'Formula Data'!$AB$22</f>
        <v>1.2892044460484524</v>
      </c>
      <c r="AH33" s="84">
        <f ca="1">(VLOOKUP(AH11,$AV$2:$AW$41,2,FALSE)*VLOOKUP(AH55,$AT$2:$AU$41,2,FALSE))/(100*100)*'Formula Data'!$AB$22</f>
        <v>3.3371073701908736</v>
      </c>
      <c r="AI33" s="84">
        <f ca="1">(VLOOKUP(AI11,$AV$2:$AW$41,2,FALSE)*VLOOKUP(AI55,$AT$2:$AU$41,2,FALSE))/(100*100)*'Formula Data'!$AB$22</f>
        <v>1.7623447491997493</v>
      </c>
      <c r="AJ33" s="84">
        <f ca="1">(VLOOKUP(AJ11,$AV$2:$AW$41,2,FALSE)*VLOOKUP(AJ55,$AT$2:$AU$41,2,FALSE))/(100*100)*'Formula Data'!$AB$22</f>
        <v>2.3787451347862492</v>
      </c>
      <c r="AK33" s="79">
        <f ca="1">(VLOOKUP(AK11,$AV$2:$AW$41,2,FALSE)*VLOOKUP(AK55,$AT$2:$AU$41,2,FALSE))/(100*100)*'Formula Data'!$AB$22</f>
        <v>1.7152419459575974</v>
      </c>
      <c r="AL33" s="79">
        <f ca="1">(VLOOKUP(AL11,$AV$2:$AW$41,2,FALSE)*VLOOKUP(AL55,$AT$2:$AU$41,2,FALSE))/(100*100)*'Formula Data'!$AB$22</f>
        <v>1.8798416375811804</v>
      </c>
      <c r="AM33" s="79">
        <f ca="1">(VLOOKUP(AM11,$AV$2:$AW$41,2,FALSE)*VLOOKUP(AM55,$AT$2:$AU$41,2,FALSE))/(100*100)*'Formula Data'!$AB$22</f>
        <v>2.036894433553897</v>
      </c>
      <c r="AN33" s="9">
        <f ca="1">IF(OR(Fixtures!$D$6&lt;=0,Fixtures!$D$6&gt;39),AVERAGE(B33:AM33),AVERAGE(OFFSET(A33,0,Fixtures!$D$6,1,38-Fixtures!$D$6+1)))</f>
        <v>2.2002081217116127</v>
      </c>
      <c r="AO33" s="41" t="str">
        <f t="shared" si="1"/>
        <v>LIV</v>
      </c>
      <c r="AP33" s="65">
        <f ca="1">AVERAGE(OFFSET(A33,0,Fixtures!$D$6,1,9))</f>
        <v>2.2879980478191158</v>
      </c>
      <c r="AQ33" s="65">
        <f ca="1">AVERAGE(OFFSET(A33,0,Fixtures!$D$6,1,6))</f>
        <v>2.3672209774888278</v>
      </c>
      <c r="AR33" s="65">
        <f ca="1">AVERAGE(OFFSET(A33,0,Fixtures!$D$6,1,3))</f>
        <v>2.4485568415060071</v>
      </c>
      <c r="AS33" s="64"/>
      <c r="AT33" s="72" t="str">
        <f>CONCATENATE("@",Schedule!A13)</f>
        <v>@MUN</v>
      </c>
      <c r="AU33" s="3">
        <f ca="1">VLOOKUP(RIGHT(AT33,3),'Team Ratings'!$A$2:$H$21,7,FALSE)*(1+Fixtures!$D$3)</f>
        <v>131.39651764316966</v>
      </c>
      <c r="AV33" s="72" t="str">
        <f>CONCATENATE("@",Schedule!A13)</f>
        <v>@MUN</v>
      </c>
      <c r="AW33" s="3">
        <f ca="1">VLOOKUP(RIGHT(AV33,3),'Team Ratings'!$A$2:$H$21,4,FALSE)*(1-Fixtures!$D$3)</f>
        <v>71.279177622272542</v>
      </c>
      <c r="AY33" s="62"/>
      <c r="BB33" s="62"/>
      <c r="BE33" s="62"/>
    </row>
    <row r="34" spans="1:57" x14ac:dyDescent="0.25">
      <c r="A34" s="41" t="str">
        <f t="shared" si="0"/>
        <v>MCI</v>
      </c>
      <c r="B34" s="9">
        <f ca="1">(VLOOKUP(B12,$AV$2:$AW$41,2,FALSE)*VLOOKUP(B56,$AT$2:$AU$41,2,FALSE))/(100*100)*'Formula Data'!$AB$22</f>
        <v>2.7021275610888291</v>
      </c>
      <c r="C34" s="9">
        <f ca="1">(VLOOKUP(C12,$AV$2:$AW$41,2,FALSE)*VLOOKUP(C56,$AT$2:$AU$41,2,FALSE))/(100*100)*'Formula Data'!$AB$22</f>
        <v>2.7225376402954025</v>
      </c>
      <c r="D34" s="9">
        <f ca="1">(VLOOKUP(D12,$AV$2:$AW$41,2,FALSE)*VLOOKUP(D56,$AT$2:$AU$41,2,FALSE))/(100*100)*'Formula Data'!$AB$22</f>
        <v>2.2303921066465326</v>
      </c>
      <c r="E34" s="9">
        <f ca="1">(VLOOKUP(E12,$AV$2:$AW$41,2,FALSE)*VLOOKUP(E56,$AT$2:$AU$41,2,FALSE))/(100*100)*'Formula Data'!$AB$22</f>
        <v>3.0931632900704917</v>
      </c>
      <c r="F34" s="9">
        <f ca="1">(VLOOKUP(F12,$AV$2:$AW$41,2,FALSE)*VLOOKUP(F56,$AT$2:$AU$41,2,FALSE))/(100*100)*'Formula Data'!$AB$22</f>
        <v>2.4379750437600127</v>
      </c>
      <c r="G34" s="9">
        <f ca="1">(VLOOKUP(G12,$AV$2:$AW$41,2,FALSE)*VLOOKUP(G56,$AT$2:$AU$41,2,FALSE))/(100*100)*'Formula Data'!$AB$22</f>
        <v>3.2209226170883793</v>
      </c>
      <c r="H34" s="9">
        <f ca="1">(VLOOKUP(H12,$AV$2:$AW$41,2,FALSE)*VLOOKUP(H56,$AT$2:$AU$41,2,FALSE))/(100*100)*'Formula Data'!$AB$22</f>
        <v>1.7412853645431556</v>
      </c>
      <c r="I34" s="9">
        <f ca="1">(VLOOKUP(I12,$AV$2:$AW$41,2,FALSE)*VLOOKUP(I56,$AT$2:$AU$41,2,FALSE))/(100*100)*'Formula Data'!$AB$22</f>
        <v>2.2781256490313049</v>
      </c>
      <c r="J34" s="9">
        <f ca="1">(VLOOKUP(J12,$AV$2:$AW$41,2,FALSE)*VLOOKUP(J56,$AT$2:$AU$41,2,FALSE))/(100*100)*'Formula Data'!$AB$22</f>
        <v>1.9976558234641313</v>
      </c>
      <c r="K34" s="9">
        <f ca="1">(VLOOKUP(K12,$AV$2:$AW$41,2,FALSE)*VLOOKUP(K56,$AT$2:$AU$41,2,FALSE))/(100*100)*'Formula Data'!$AB$22</f>
        <v>3.9208642579323847</v>
      </c>
      <c r="L34" s="9">
        <f ca="1">(VLOOKUP(L12,$AV$2:$AW$41,2,FALSE)*VLOOKUP(L56,$AT$2:$AU$41,2,FALSE))/(100*100)*'Formula Data'!$AB$22</f>
        <v>3.0112678487903177</v>
      </c>
      <c r="M34" s="9">
        <f ca="1">(VLOOKUP(M12,$AV$2:$AW$41,2,FALSE)*VLOOKUP(M56,$AT$2:$AU$41,2,FALSE))/(100*100)*'Formula Data'!$AB$22</f>
        <v>1.3086249131450169</v>
      </c>
      <c r="N34" s="9">
        <f ca="1">(VLOOKUP(N12,$AV$2:$AW$41,2,FALSE)*VLOOKUP(N56,$AT$2:$AU$41,2,FALSE))/(100*100)*'Formula Data'!$AB$22</f>
        <v>2.2086804737551957</v>
      </c>
      <c r="O34" s="9">
        <f ca="1">(VLOOKUP(O12,$AV$2:$AW$41,2,FALSE)*VLOOKUP(O56,$AT$2:$AU$41,2,FALSE))/(100*100)*'Formula Data'!$AB$22</f>
        <v>2.3932063598079871</v>
      </c>
      <c r="P34" s="9">
        <f ca="1">(VLOOKUP(P12,$AV$2:$AW$41,2,FALSE)*VLOOKUP(P56,$AT$2:$AU$41,2,FALSE))/(100*100)*'Formula Data'!$AB$22</f>
        <v>1.8709371067867762</v>
      </c>
      <c r="Q34" s="9">
        <f ca="1">(VLOOKUP(Q12,$AV$2:$AW$41,2,FALSE)*VLOOKUP(Q56,$AT$2:$AU$41,2,FALSE))/(100*100)*'Formula Data'!$AB$22</f>
        <v>2.2935094555014288</v>
      </c>
      <c r="R34" s="9">
        <f ca="1">(VLOOKUP(R12,$AV$2:$AW$41,2,FALSE)*VLOOKUP(R56,$AT$2:$AU$41,2,FALSE))/(100*100)*'Formula Data'!$AB$22</f>
        <v>2.0152875210685441</v>
      </c>
      <c r="S34" s="9">
        <f ca="1">(VLOOKUP(S12,$AV$2:$AW$41,2,FALSE)*VLOOKUP(S56,$AT$2:$AU$41,2,FALSE))/(100*100)*'Formula Data'!$AB$22</f>
        <v>2.4973266668624201</v>
      </c>
      <c r="T34" s="9">
        <f ca="1">(VLOOKUP(T12,$AV$2:$AW$41,2,FALSE)*VLOOKUP(T56,$AT$2:$AU$41,2,FALSE))/(100*100)*'Formula Data'!$AB$22</f>
        <v>1.5250262609217826</v>
      </c>
      <c r="U34" s="9">
        <f ca="1">(VLOOKUP(U12,$AV$2:$AW$41,2,FALSE)*VLOOKUP(U56,$AT$2:$AU$41,2,FALSE))/(100*100)*'Formula Data'!$AB$22</f>
        <v>2.4812175145205448</v>
      </c>
      <c r="V34" s="9">
        <f ca="1">(VLOOKUP(V12,$AV$2:$AW$41,2,FALSE)*VLOOKUP(V56,$AT$2:$AU$41,2,FALSE))/(100*100)*'Formula Data'!$AB$22</f>
        <v>2.6011793717249616</v>
      </c>
      <c r="W34" s="9">
        <f ca="1">(VLOOKUP(W12,$AV$2:$AW$41,2,FALSE)*VLOOKUP(W56,$AT$2:$AU$41,2,FALSE))/(100*100)*'Formula Data'!$AB$22</f>
        <v>2.6247107842357278</v>
      </c>
      <c r="X34" s="9">
        <f ca="1">(VLOOKUP(X12,$AV$2:$AW$41,2,FALSE)*VLOOKUP(X56,$AT$2:$AU$41,2,FALSE))/(100*100)*'Formula Data'!$AB$22</f>
        <v>2.9841525264093818</v>
      </c>
      <c r="Y34" s="83">
        <f ca="1">(VLOOKUP(Y12,$AV$2:$AW$41,2,FALSE)*VLOOKUP(Y56,$AT$2:$AU$41,2,FALSE))/(100*100)*'Formula Data'!$AB$22</f>
        <v>1.66098031963772</v>
      </c>
      <c r="Z34" s="83">
        <f ca="1">(VLOOKUP(Z12,$AV$2:$AW$41,2,FALSE)*VLOOKUP(Z56,$AT$2:$AU$41,2,FALSE))/(100*100)*'Formula Data'!$AB$22</f>
        <v>1.822525197222542</v>
      </c>
      <c r="AA34" s="83">
        <f ca="1">(VLOOKUP(AA12,$AV$2:$AW$41,2,FALSE)*VLOOKUP(AA56,$AT$2:$AU$41,2,FALSE))/(100*100)*'Formula Data'!$AB$22</f>
        <v>4.0365115418734367</v>
      </c>
      <c r="AB34" s="84">
        <f ca="1">(VLOOKUP(AB12,$AV$2:$AW$41,2,FALSE)*VLOOKUP(AB56,$AT$2:$AU$41,2,FALSE))/(100*100)*'Formula Data'!$AB$22</f>
        <v>1.6717641323624466</v>
      </c>
      <c r="AC34" s="131">
        <f ca="1">(VLOOKUP(AC12,$AV$2:$AW$41,2,FALSE)*VLOOKUP(AC56,$AT$2:$AU$41,2,FALSE))/(100*100)*'Formula Data'!$AB$22</f>
        <v>3.0104912351764668</v>
      </c>
      <c r="AD34" s="84">
        <f ca="1">(VLOOKUP(AD12,$AV$2:$AW$41,2,FALSE)*VLOOKUP(AD56,$AT$2:$AU$41,2,FALSE))/(100*100)*'Formula Data'!$AB$22</f>
        <v>1.5353245115340142</v>
      </c>
      <c r="AE34" s="84">
        <f ca="1">(VLOOKUP(AE12,$AV$2:$AW$41,2,FALSE)*VLOOKUP(AE56,$AT$2:$AU$41,2,FALSE))/(100*100)*'Formula Data'!$AB$22</f>
        <v>2.7948566656938261</v>
      </c>
      <c r="AF34" s="84">
        <f ca="1">(VLOOKUP(AF12,$AV$2:$AW$41,2,FALSE)*VLOOKUP(AF56,$AT$2:$AU$41,2,FALSE))/(100*100)*'Formula Data'!$AB$22</f>
        <v>1.478538168381577</v>
      </c>
      <c r="AG34" s="84">
        <f ca="1">(VLOOKUP(AG12,$AV$2:$AW$41,2,FALSE)*VLOOKUP(AG56,$AT$2:$AU$41,2,FALSE))/(100*100)*'Formula Data'!$AB$22</f>
        <v>1.9548594381549025</v>
      </c>
      <c r="AH34" s="84">
        <f ca="1">(VLOOKUP(AH12,$AV$2:$AW$41,2,FALSE)*VLOOKUP(AH56,$AT$2:$AU$41,2,FALSE))/(100*100)*'Formula Data'!$AB$22</f>
        <v>2.0158074029092208</v>
      </c>
      <c r="AI34" s="84">
        <f ca="1">(VLOOKUP(AI12,$AV$2:$AW$41,2,FALSE)*VLOOKUP(AI56,$AT$2:$AU$41,2,FALSE))/(100*100)*'Formula Data'!$AB$22</f>
        <v>3.5750366609477333</v>
      </c>
      <c r="AJ34" s="84">
        <f ca="1">(VLOOKUP(AJ12,$AV$2:$AW$41,2,FALSE)*VLOOKUP(AJ56,$AT$2:$AU$41,2,FALSE))/(100*100)*'Formula Data'!$AB$22</f>
        <v>2.0706299710389242</v>
      </c>
      <c r="AK34" s="79">
        <f ca="1">(VLOOKUP(AK12,$AV$2:$AW$41,2,FALSE)*VLOOKUP(AK56,$AT$2:$AU$41,2,FALSE))/(100*100)*'Formula Data'!$AB$22</f>
        <v>3.3318203074596364</v>
      </c>
      <c r="AL34" s="79">
        <f ca="1">(VLOOKUP(AL12,$AV$2:$AW$41,2,FALSE)*VLOOKUP(AL56,$AT$2:$AU$41,2,FALSE))/(100*100)*'Formula Data'!$AB$22</f>
        <v>2.1561548097864356</v>
      </c>
      <c r="AM34" s="79">
        <f ca="1">(VLOOKUP(AM12,$AV$2:$AW$41,2,FALSE)*VLOOKUP(AM56,$AT$2:$AU$41,2,FALSE))/(100*100)*'Formula Data'!$AB$22</f>
        <v>3.6419133369748335</v>
      </c>
      <c r="AN34" s="9">
        <f ca="1">IF(OR(Fixtures!$D$6&lt;=0,Fixtures!$D$6&gt;39),AVERAGE(B34:AM34),AVERAGE(OFFSET(A34,0,Fixtures!$D$6,1,38-Fixtures!$D$6+1)))</f>
        <v>2.5595160140225732</v>
      </c>
      <c r="AO34" s="41" t="str">
        <f t="shared" si="1"/>
        <v>MCI</v>
      </c>
      <c r="AP34" s="65">
        <f ca="1">AVERAGE(OFFSET(A34,0,Fixtures!$D$6,1,9))</f>
        <v>2.452576639670403</v>
      </c>
      <c r="AQ34" s="65">
        <f ca="1">AVERAGE(OFFSET(A34,0,Fixtures!$D$6,1,6))</f>
        <v>2.4212477091702946</v>
      </c>
      <c r="AR34" s="65">
        <f ca="1">AVERAGE(OFFSET(A34,0,Fixtures!$D$6,1,3))</f>
        <v>2.9062556364707834</v>
      </c>
      <c r="AS34" s="64"/>
      <c r="AT34" s="72" t="str">
        <f>CONCATENATE("@",Schedule!A14)</f>
        <v>@NEW</v>
      </c>
      <c r="AU34" s="3">
        <f ca="1">VLOOKUP(RIGHT(AT34,3),'Team Ratings'!$A$2:$H$21,7,FALSE)*(1+Fixtures!$D$3)</f>
        <v>74.008442285594356</v>
      </c>
      <c r="AV34" s="72" t="str">
        <f>CONCATENATE("@",Schedule!A14)</f>
        <v>@NEW</v>
      </c>
      <c r="AW34" s="3">
        <f ca="1">VLOOKUP(RIGHT(AV34,3),'Team Ratings'!$A$2:$H$21,4,FALSE)*(1-Fixtures!$D$3)</f>
        <v>111.10731309634704</v>
      </c>
      <c r="AY34" s="62"/>
      <c r="BB34" s="62"/>
      <c r="BE34" s="62"/>
    </row>
    <row r="35" spans="1:57" x14ac:dyDescent="0.25">
      <c r="A35" s="41" t="str">
        <f t="shared" si="0"/>
        <v>MUN</v>
      </c>
      <c r="B35" s="9">
        <f ca="1">(VLOOKUP(B13,$AV$2:$AW$41,2,FALSE)*VLOOKUP(B57,$AT$2:$AU$41,2,FALSE))/(100*100)*'Formula Data'!$AB$22</f>
        <v>1.5234812422813515</v>
      </c>
      <c r="C35" s="9">
        <f ca="1">(VLOOKUP(C13,$AV$2:$AW$41,2,FALSE)*VLOOKUP(C57,$AT$2:$AU$41,2,FALSE))/(100*100)*'Formula Data'!$AB$22</f>
        <v>1.0519171650712549</v>
      </c>
      <c r="D35" s="9">
        <f ca="1">(VLOOKUP(D13,$AV$2:$AW$41,2,FALSE)*VLOOKUP(D57,$AT$2:$AU$41,2,FALSE))/(100*100)*'Formula Data'!$AB$22</f>
        <v>2.0583784988878828</v>
      </c>
      <c r="E35" s="9">
        <f ca="1">(VLOOKUP(E13,$AV$2:$AW$41,2,FALSE)*VLOOKUP(E57,$AT$2:$AU$41,2,FALSE))/(100*100)*'Formula Data'!$AB$22</f>
        <v>1.3904432093623296</v>
      </c>
      <c r="F35" s="9">
        <f ca="1">(VLOOKUP(F13,$AV$2:$AW$41,2,FALSE)*VLOOKUP(F57,$AT$2:$AU$41,2,FALSE))/(100*100)*'Formula Data'!$AB$22</f>
        <v>1.7225806892498481</v>
      </c>
      <c r="G35" s="9">
        <f ca="1">(VLOOKUP(G13,$AV$2:$AW$41,2,FALSE)*VLOOKUP(G57,$AT$2:$AU$41,2,FALSE))/(100*100)*'Formula Data'!$AB$22</f>
        <v>1.8638461753461246</v>
      </c>
      <c r="H35" s="9">
        <f ca="1">(VLOOKUP(H13,$AV$2:$AW$41,2,FALSE)*VLOOKUP(H57,$AT$2:$AU$41,2,FALSE))/(100*100)*'Formula Data'!$AB$22</f>
        <v>2.0765461465985284</v>
      </c>
      <c r="I35" s="9">
        <f ca="1">(VLOOKUP(I13,$AV$2:$AW$41,2,FALSE)*VLOOKUP(I57,$AT$2:$AU$41,2,FALSE))/(100*100)*'Formula Data'!$AB$22</f>
        <v>1.6507616386343877</v>
      </c>
      <c r="J35" s="9">
        <f ca="1">(VLOOKUP(J13,$AV$2:$AW$41,2,FALSE)*VLOOKUP(J57,$AT$2:$AU$41,2,FALSE))/(100*100)*'Formula Data'!$AB$22</f>
        <v>1.3484031396638092</v>
      </c>
      <c r="K35" s="9">
        <f ca="1">(VLOOKUP(K13,$AV$2:$AW$41,2,FALSE)*VLOOKUP(K57,$AT$2:$AU$41,2,FALSE))/(100*100)*'Formula Data'!$AB$22</f>
        <v>1.6816417279243394</v>
      </c>
      <c r="L35" s="9">
        <f ca="1">(VLOOKUP(L13,$AV$2:$AW$41,2,FALSE)*VLOOKUP(L57,$AT$2:$AU$41,2,FALSE))/(100*100)*'Formula Data'!$AB$22</f>
        <v>1.5384572724687389</v>
      </c>
      <c r="M35" s="9">
        <f ca="1">(VLOOKUP(M13,$AV$2:$AW$41,2,FALSE)*VLOOKUP(M57,$AT$2:$AU$41,2,FALSE))/(100*100)*'Formula Data'!$AB$22</f>
        <v>2.1335708391190189</v>
      </c>
      <c r="N35" s="9">
        <f ca="1">(VLOOKUP(N13,$AV$2:$AW$41,2,FALSE)*VLOOKUP(N57,$AT$2:$AU$41,2,FALSE))/(100*100)*'Formula Data'!$AB$22</f>
        <v>1.1456941784178696</v>
      </c>
      <c r="O35" s="9">
        <f ca="1">(VLOOKUP(O13,$AV$2:$AW$41,2,FALSE)*VLOOKUP(O57,$AT$2:$AU$41,2,FALSE))/(100*100)*'Formula Data'!$AB$22</f>
        <v>2.7044940277556191</v>
      </c>
      <c r="P35" s="9">
        <f ca="1">(VLOOKUP(P13,$AV$2:$AW$41,2,FALSE)*VLOOKUP(P57,$AT$2:$AU$41,2,FALSE))/(100*100)*'Formula Data'!$AB$22</f>
        <v>1.8779244330181477</v>
      </c>
      <c r="Q35" s="9">
        <f ca="1">(VLOOKUP(Q13,$AV$2:$AW$41,2,FALSE)*VLOOKUP(Q57,$AT$2:$AU$41,2,FALSE))/(100*100)*'Formula Data'!$AB$22</f>
        <v>1.0448107711603547</v>
      </c>
      <c r="R35" s="9">
        <f ca="1">(VLOOKUP(R13,$AV$2:$AW$41,2,FALSE)*VLOOKUP(R57,$AT$2:$AU$41,2,FALSE))/(100*100)*'Formula Data'!$AB$22</f>
        <v>1.7942151559363135</v>
      </c>
      <c r="S35" s="9">
        <f ca="1">(VLOOKUP(S13,$AV$2:$AW$41,2,FALSE)*VLOOKUP(S57,$AT$2:$AU$41,2,FALSE))/(100*100)*'Formula Data'!$AB$22</f>
        <v>1.4872506218970787</v>
      </c>
      <c r="T35" s="9">
        <f ca="1">(VLOOKUP(T13,$AV$2:$AW$41,2,FALSE)*VLOOKUP(T57,$AT$2:$AU$41,2,FALSE))/(100*100)*'Formula Data'!$AB$22</f>
        <v>2.4659525712933448</v>
      </c>
      <c r="U35" s="9">
        <f ca="1">(VLOOKUP(U13,$AV$2:$AW$41,2,FALSE)*VLOOKUP(U57,$AT$2:$AU$41,2,FALSE))/(100*100)*'Formula Data'!$AB$22</f>
        <v>1.2905160441028642</v>
      </c>
      <c r="V35" s="9">
        <f ca="1">(VLOOKUP(V13,$AV$2:$AW$41,2,FALSE)*VLOOKUP(V57,$AT$2:$AU$41,2,FALSE))/(100*100)*'Formula Data'!$AB$22</f>
        <v>1.3900846105328992</v>
      </c>
      <c r="W35" s="9">
        <f ca="1">(VLOOKUP(W13,$AV$2:$AW$41,2,FALSE)*VLOOKUP(W57,$AT$2:$AU$41,2,FALSE))/(100*100)*'Formula Data'!$AB$22</f>
        <v>2.5120820873931491</v>
      </c>
      <c r="X35" s="9">
        <f ca="1">(VLOOKUP(X13,$AV$2:$AW$41,2,FALSE)*VLOOKUP(X57,$AT$2:$AU$41,2,FALSE))/(100*100)*'Formula Data'!$AB$22</f>
        <v>0.90265003564271507</v>
      </c>
      <c r="Y35" s="83">
        <f ca="1">(VLOOKUP(Y13,$AV$2:$AW$41,2,FALSE)*VLOOKUP(Y57,$AT$2:$AU$41,2,FALSE))/(100*100)*'Formula Data'!$AB$22</f>
        <v>1.9278079177339085</v>
      </c>
      <c r="Z35" s="83">
        <f ca="1">(VLOOKUP(Z13,$AV$2:$AW$41,2,FALSE)*VLOOKUP(Z57,$AT$2:$AU$41,2,FALSE))/(100*100)*'Formula Data'!$AB$22</f>
        <v>1.5713824317731091</v>
      </c>
      <c r="AA35" s="83">
        <f ca="1">(VLOOKUP(AA13,$AV$2:$AW$41,2,FALSE)*VLOOKUP(AA57,$AT$2:$AU$41,2,FALSE))/(100*100)*'Formula Data'!$AB$22</f>
        <v>1.0198510795437146</v>
      </c>
      <c r="AB35" s="84">
        <f ca="1">(VLOOKUP(AB13,$AV$2:$AW$41,2,FALSE)*VLOOKUP(AB57,$AT$2:$AU$41,2,FALSE))/(100*100)*'Formula Data'!$AB$22</f>
        <v>2.2216953734511922</v>
      </c>
      <c r="AC35" s="84">
        <f ca="1">(VLOOKUP(AC13,$AV$2:$AW$41,2,FALSE)*VLOOKUP(AC57,$AT$2:$AU$41,2,FALSE))/(100*100)*'Formula Data'!$AB$22</f>
        <v>1.2010861787672842</v>
      </c>
      <c r="AD35" s="84">
        <f ca="1">(VLOOKUP(AD13,$AV$2:$AW$41,2,FALSE)*VLOOKUP(AD57,$AT$2:$AU$41,2,FALSE))/(100*100)*'Formula Data'!$AB$22</f>
        <v>1.5607667075358391</v>
      </c>
      <c r="AE35" s="84">
        <f ca="1">(VLOOKUP(AE13,$AV$2:$AW$41,2,FALSE)*VLOOKUP(AE57,$AT$2:$AU$41,2,FALSE))/(100*100)*'Formula Data'!$AB$22</f>
        <v>1.2571229675576028</v>
      </c>
      <c r="AF35" s="84">
        <f ca="1">(VLOOKUP(AF13,$AV$2:$AW$41,2,FALSE)*VLOOKUP(AF57,$AT$2:$AU$41,2,FALSE))/(100*100)*'Formula Data'!$AB$22</f>
        <v>1.7114690813402742</v>
      </c>
      <c r="AG35" s="84">
        <f ca="1">(VLOOKUP(AG13,$AV$2:$AW$41,2,FALSE)*VLOOKUP(AG57,$AT$2:$AU$41,2,FALSE))/(100*100)*'Formula Data'!$AB$22</f>
        <v>1.428258165030087</v>
      </c>
      <c r="AH35" s="84">
        <f ca="1">(VLOOKUP(AH13,$AV$2:$AW$41,2,FALSE)*VLOOKUP(AH57,$AT$2:$AU$41,2,FALSE))/(100*100)*'Formula Data'!$AB$22</f>
        <v>2.2981892588730548</v>
      </c>
      <c r="AI35" s="84">
        <f ca="1">(VLOOKUP(AI13,$AV$2:$AW$41,2,FALSE)*VLOOKUP(AI57,$AT$2:$AU$41,2,FALSE))/(100*100)*'Formula Data'!$AB$22</f>
        <v>1.8104464152744222</v>
      </c>
      <c r="AJ35" s="84">
        <f ca="1">(VLOOKUP(AJ13,$AV$2:$AW$41,2,FALSE)*VLOOKUP(AJ57,$AT$2:$AU$41,2,FALSE))/(100*100)*'Formula Data'!$AB$22</f>
        <v>2.0770818312696528</v>
      </c>
      <c r="AK35" s="79">
        <f ca="1">(VLOOKUP(AK13,$AV$2:$AW$41,2,FALSE)*VLOOKUP(AK57,$AT$2:$AU$41,2,FALSE))/(100*100)*'Formula Data'!$AB$22</f>
        <v>1.377922796776186</v>
      </c>
      <c r="AL35" s="79">
        <f ca="1">(VLOOKUP(AL13,$AV$2:$AW$41,2,FALSE)*VLOOKUP(AL57,$AT$2:$AU$41,2,FALSE))/(100*100)*'Formula Data'!$AB$22</f>
        <v>2.7842640397145817</v>
      </c>
      <c r="AM35" s="79">
        <f ca="1">(VLOOKUP(AM13,$AV$2:$AW$41,2,FALSE)*VLOOKUP(AM57,$AT$2:$AU$41,2,FALSE))/(100*100)*'Formula Data'!$AB$22</f>
        <v>1.1531325275143611</v>
      </c>
      <c r="AN35" s="9">
        <f ca="1">IF(OR(Fixtures!$D$6&lt;=0,Fixtures!$D$6&gt;39),AVERAGE(B35:AM35),AVERAGE(OFFSET(A35,0,Fixtures!$D$6,1,38-Fixtures!$D$6+1)))</f>
        <v>1.6847143402037119</v>
      </c>
      <c r="AO35" s="41" t="str">
        <f t="shared" si="1"/>
        <v>MUN</v>
      </c>
      <c r="AP35" s="65">
        <f ca="1">AVERAGE(OFFSET(A35,0,Fixtures!$D$6,1,9))</f>
        <v>1.6120983585970523</v>
      </c>
      <c r="AQ35" s="65">
        <f ca="1">AVERAGE(OFFSET(A35,0,Fixtures!$D$6,1,6))</f>
        <v>1.4953318980326511</v>
      </c>
      <c r="AR35" s="65">
        <f ca="1">AVERAGE(OFFSET(A35,0,Fixtures!$D$6,1,3))</f>
        <v>1.4808775439207302</v>
      </c>
      <c r="AS35" s="64"/>
      <c r="AT35" s="72" t="str">
        <f>CONCATENATE("@",Schedule!A15)</f>
        <v>@NOR</v>
      </c>
      <c r="AU35" s="3">
        <f ca="1">VLOOKUP(RIGHT(AT35,3),'Team Ratings'!$A$2:$H$21,7,FALSE)*(1+Fixtures!$D$3)</f>
        <v>89.014057028922565</v>
      </c>
      <c r="AV35" s="72" t="str">
        <f>CONCATENATE("@",Schedule!A15)</f>
        <v>@NOR</v>
      </c>
      <c r="AW35" s="3">
        <f ca="1">VLOOKUP(RIGHT(AV35,3),'Team Ratings'!$A$2:$H$21,4,FALSE)*(1-Fixtures!$D$3)</f>
        <v>113.18574990326252</v>
      </c>
      <c r="AY35" s="62"/>
      <c r="BB35" s="62"/>
      <c r="BE35" s="62"/>
    </row>
    <row r="36" spans="1:57" x14ac:dyDescent="0.25">
      <c r="A36" s="41" t="str">
        <f t="shared" si="0"/>
        <v>NEW</v>
      </c>
      <c r="B36" s="9">
        <f ca="1">(VLOOKUP(B14,$AV$2:$AW$41,2,FALSE)*VLOOKUP(B58,$AT$2:$AU$41,2,FALSE))/(100*100)*'Formula Data'!$AB$22</f>
        <v>1.1696044035296345</v>
      </c>
      <c r="C36" s="9">
        <f ca="1">(VLOOKUP(C14,$AV$2:$AW$41,2,FALSE)*VLOOKUP(C58,$AT$2:$AU$41,2,FALSE))/(100*100)*'Formula Data'!$AB$22</f>
        <v>0.94717643205824475</v>
      </c>
      <c r="D36" s="9">
        <f ca="1">(VLOOKUP(D14,$AV$2:$AW$41,2,FALSE)*VLOOKUP(D58,$AT$2:$AU$41,2,FALSE))/(100*100)*'Formula Data'!$AB$22</f>
        <v>0.70806832828737676</v>
      </c>
      <c r="E36" s="9">
        <f ca="1">(VLOOKUP(E14,$AV$2:$AW$41,2,FALSE)*VLOOKUP(E58,$AT$2:$AU$41,2,FALSE))/(100*100)*'Formula Data'!$AB$22</f>
        <v>1.2513589916344463</v>
      </c>
      <c r="F36" s="9">
        <f ca="1">(VLOOKUP(F14,$AV$2:$AW$41,2,FALSE)*VLOOKUP(F58,$AT$2:$AU$41,2,FALSE))/(100*100)*'Formula Data'!$AB$22</f>
        <v>0.50841319286992681</v>
      </c>
      <c r="G36" s="9">
        <f ca="1">(VLOOKUP(G14,$AV$2:$AW$41,2,FALSE)*VLOOKUP(G58,$AT$2:$AU$41,2,FALSE))/(100*100)*'Formula Data'!$AB$22</f>
        <v>1.2017232811144842</v>
      </c>
      <c r="H36" s="9">
        <f ca="1">(VLOOKUP(H14,$AV$2:$AW$41,2,FALSE)*VLOOKUP(H58,$AT$2:$AU$41,2,FALSE))/(100*100)*'Formula Data'!$AB$22</f>
        <v>0.64949622441249255</v>
      </c>
      <c r="I36" s="9">
        <f ca="1">(VLOOKUP(I14,$AV$2:$AW$41,2,FALSE)*VLOOKUP(I58,$AT$2:$AU$41,2,FALSE))/(100*100)*'Formula Data'!$AB$22</f>
        <v>0.8910501805643305</v>
      </c>
      <c r="J36" s="9">
        <f ca="1">(VLOOKUP(J14,$AV$2:$AW$41,2,FALSE)*VLOOKUP(J58,$AT$2:$AU$41,2,FALSE))/(100*100)*'Formula Data'!$AB$22</f>
        <v>0.57442610439102171</v>
      </c>
      <c r="K36" s="9">
        <f ca="1">(VLOOKUP(K14,$AV$2:$AW$41,2,FALSE)*VLOOKUP(K58,$AT$2:$AU$41,2,FALSE))/(100*100)*'Formula Data'!$AB$22</f>
        <v>0.88507342581405479</v>
      </c>
      <c r="L36" s="9">
        <f ca="1">(VLOOKUP(L14,$AV$2:$AW$41,2,FALSE)*VLOOKUP(L58,$AT$2:$AU$41,2,FALSE))/(100*100)*'Formula Data'!$AB$22</f>
        <v>1.049802190891624</v>
      </c>
      <c r="M36" s="9">
        <f ca="1">(VLOOKUP(M14,$AV$2:$AW$41,2,FALSE)*VLOOKUP(M58,$AT$2:$AU$41,2,FALSE))/(100*100)*'Formula Data'!$AB$22</f>
        <v>1.294443796361302</v>
      </c>
      <c r="N36" s="9">
        <f ca="1">(VLOOKUP(N14,$AV$2:$AW$41,2,FALSE)*VLOOKUP(N58,$AT$2:$AU$41,2,FALSE))/(100*100)*'Formula Data'!$AB$22</f>
        <v>1.0197250386792374</v>
      </c>
      <c r="O36" s="9">
        <f ca="1">(VLOOKUP(O14,$AV$2:$AW$41,2,FALSE)*VLOOKUP(O58,$AT$2:$AU$41,2,FALSE))/(100*100)*'Formula Data'!$AB$22</f>
        <v>0.87909417135110635</v>
      </c>
      <c r="P36" s="9">
        <f ca="1">(VLOOKUP(P14,$AV$2:$AW$41,2,FALSE)*VLOOKUP(P58,$AT$2:$AU$41,2,FALSE))/(100*100)*'Formula Data'!$AB$22</f>
        <v>0.64530661086959185</v>
      </c>
      <c r="Q36" s="9">
        <f ca="1">(VLOOKUP(Q14,$AV$2:$AW$41,2,FALSE)*VLOOKUP(Q58,$AT$2:$AU$41,2,FALSE))/(100*100)*'Formula Data'!$AB$22</f>
        <v>1.1699061252858673</v>
      </c>
      <c r="R36" s="9">
        <f ca="1">(VLOOKUP(R14,$AV$2:$AW$41,2,FALSE)*VLOOKUP(R58,$AT$2:$AU$41,2,FALSE))/(100*100)*'Formula Data'!$AB$22</f>
        <v>0.72687681440684793</v>
      </c>
      <c r="S36" s="9">
        <f ca="1">(VLOOKUP(S14,$AV$2:$AW$41,2,FALSE)*VLOOKUP(S58,$AT$2:$AU$41,2,FALSE))/(100*100)*'Formula Data'!$AB$22</f>
        <v>1.1593715653146242</v>
      </c>
      <c r="T36" s="9">
        <f ca="1">(VLOOKUP(T14,$AV$2:$AW$41,2,FALSE)*VLOOKUP(T58,$AT$2:$AU$41,2,FALSE))/(100*100)*'Formula Data'!$AB$22</f>
        <v>0.59648813740256834</v>
      </c>
      <c r="U36" s="9">
        <f ca="1">(VLOOKUP(U14,$AV$2:$AW$41,2,FALSE)*VLOOKUP(U58,$AT$2:$AU$41,2,FALSE))/(100*100)*'Formula Data'!$AB$22</f>
        <v>1.0105828616908856</v>
      </c>
      <c r="V36" s="9">
        <f ca="1">(VLOOKUP(V14,$AV$2:$AW$41,2,FALSE)*VLOOKUP(V58,$AT$2:$AU$41,2,FALSE))/(100*100)*'Formula Data'!$AB$22</f>
        <v>0.97023510066557517</v>
      </c>
      <c r="W36" s="9">
        <f ca="1">(VLOOKUP(W14,$AV$2:$AW$41,2,FALSE)*VLOOKUP(W58,$AT$2:$AU$41,2,FALSE))/(100*100)*'Formula Data'!$AB$22</f>
        <v>0.59248716934659873</v>
      </c>
      <c r="X36" s="9">
        <f ca="1">(VLOOKUP(X14,$AV$2:$AW$41,2,FALSE)*VLOOKUP(X58,$AT$2:$AU$41,2,FALSE))/(100*100)*'Formula Data'!$AB$22</f>
        <v>0.85809331643597064</v>
      </c>
      <c r="Y36" s="83">
        <f ca="1">(VLOOKUP(Y14,$AV$2:$AW$41,2,FALSE)*VLOOKUP(Y58,$AT$2:$AU$41,2,FALSE))/(100*100)*'Formula Data'!$AB$22</f>
        <v>0.67650588261951838</v>
      </c>
      <c r="Z36" s="83">
        <f ca="1">(VLOOKUP(Z14,$AV$2:$AW$41,2,FALSE)*VLOOKUP(Z58,$AT$2:$AU$41,2,FALSE))/(100*100)*'Formula Data'!$AB$22</f>
        <v>1.4149178799882423</v>
      </c>
      <c r="AA36" s="83">
        <f ca="1">(VLOOKUP(AA14,$AV$2:$AW$41,2,FALSE)*VLOOKUP(AA58,$AT$2:$AU$41,2,FALSE))/(100*100)*'Formula Data'!$AB$22</f>
        <v>0.78295831971818519</v>
      </c>
      <c r="AB36" s="84">
        <f ca="1">(VLOOKUP(AB14,$AV$2:$AW$41,2,FALSE)*VLOOKUP(AB58,$AT$2:$AU$41,2,FALSE))/(100*100)*'Formula Data'!$AB$22</f>
        <v>0.77610823793788897</v>
      </c>
      <c r="AC36" s="84">
        <f ca="1">(VLOOKUP(AC14,$AV$2:$AW$41,2,FALSE)*VLOOKUP(AC58,$AT$2:$AU$41,2,FALSE))/(100*100)*'Formula Data'!$AB$22</f>
        <v>1.0858283276941805</v>
      </c>
      <c r="AD36" s="84">
        <f ca="1">(VLOOKUP(AD14,$AV$2:$AW$41,2,FALSE)*VLOOKUP(AD58,$AT$2:$AU$41,2,FALSE))/(100*100)*'Formula Data'!$AB$22</f>
        <v>0.78316029874508486</v>
      </c>
      <c r="AE36" s="84">
        <f ca="1">(VLOOKUP(AE14,$AV$2:$AW$41,2,FALSE)*VLOOKUP(AE58,$AT$2:$AU$41,2,FALSE))/(100*100)*'Formula Data'!$AB$22</f>
        <v>0.96397654216321749</v>
      </c>
      <c r="AF36" s="84">
        <f ca="1">(VLOOKUP(AF14,$AV$2:$AW$41,2,FALSE)*VLOOKUP(AF58,$AT$2:$AU$41,2,FALSE))/(100*100)*'Formula Data'!$AB$22</f>
        <v>1.5232929590146636</v>
      </c>
      <c r="AG36" s="84">
        <f ca="1">(VLOOKUP(AG14,$AV$2:$AW$41,2,FALSE)*VLOOKUP(AG58,$AT$2:$AU$41,2,FALSE))/(100*100)*'Formula Data'!$AB$22</f>
        <v>0.86652849177905333</v>
      </c>
      <c r="AH36" s="84">
        <f ca="1">(VLOOKUP(AH14,$AV$2:$AW$41,2,FALSE)*VLOOKUP(AH58,$AT$2:$AU$41,2,FALSE))/(100*100)*'Formula Data'!$AB$22</f>
        <v>1.5682230258998335</v>
      </c>
      <c r="AI36" s="84">
        <f ca="1">(VLOOKUP(AI14,$AV$2:$AW$41,2,FALSE)*VLOOKUP(AI58,$AT$2:$AU$41,2,FALSE))/(100*100)*'Formula Data'!$AB$22</f>
        <v>0.58848452792925299</v>
      </c>
      <c r="AJ36" s="84">
        <f ca="1">(VLOOKUP(AJ14,$AV$2:$AW$41,2,FALSE)*VLOOKUP(AJ58,$AT$2:$AU$41,2,FALSE))/(100*100)*'Formula Data'!$AB$22</f>
        <v>0.83768659770570375</v>
      </c>
      <c r="AK36" s="79">
        <f ca="1">(VLOOKUP(AK14,$AV$2:$AW$41,2,FALSE)*VLOOKUP(AK58,$AT$2:$AU$41,2,FALSE))/(100*100)*'Formula Data'!$AB$22</f>
        <v>1.0577317002811431</v>
      </c>
      <c r="AL36" s="79">
        <f ca="1">(VLOOKUP(AL14,$AV$2:$AW$41,2,FALSE)*VLOOKUP(AL58,$AT$2:$AU$41,2,FALSE))/(100*100)*'Formula Data'!$AB$22</f>
        <v>0.80445938653118354</v>
      </c>
      <c r="AM36" s="79">
        <f ca="1">(VLOOKUP(AM14,$AV$2:$AW$41,2,FALSE)*VLOOKUP(AM58,$AT$2:$AU$41,2,FALSE))/(100*100)*'Formula Data'!$AB$22</f>
        <v>0.75948143626248354</v>
      </c>
      <c r="AN36" s="9">
        <f ca="1">IF(OR(Fixtures!$D$6&lt;=0,Fixtures!$D$6&gt;39),AVERAGE(B36:AM36),AVERAGE(OFFSET(A36,0,Fixtures!$D$6,1,38-Fixtures!$D$6+1)))</f>
        <v>0.95368614243552885</v>
      </c>
      <c r="AO36" s="41" t="str">
        <f t="shared" si="1"/>
        <v>NEW</v>
      </c>
      <c r="AP36" s="65">
        <f ca="1">AVERAGE(OFFSET(A36,0,Fixtures!$D$6,1,9))</f>
        <v>0.99317341454237351</v>
      </c>
      <c r="AQ36" s="65">
        <f ca="1">AVERAGE(OFFSET(A36,0,Fixtures!$D$6,1,6))</f>
        <v>0.9858874475455367</v>
      </c>
      <c r="AR36" s="65">
        <f ca="1">AVERAGE(OFFSET(A36,0,Fixtures!$D$6,1,3))</f>
        <v>0.88163162845008491</v>
      </c>
      <c r="AS36" s="64"/>
      <c r="AT36" s="72" t="str">
        <f>CONCATENATE("@",Schedule!A16)</f>
        <v>@SHU</v>
      </c>
      <c r="AU36" s="3">
        <f ca="1">VLOOKUP(RIGHT(AT36,3),'Team Ratings'!$A$2:$H$21,7,FALSE)*(1+Fixtures!$D$3)</f>
        <v>91.299950563068123</v>
      </c>
      <c r="AV36" s="72" t="str">
        <f>CONCATENATE("@",Schedule!A16)</f>
        <v>@SHU</v>
      </c>
      <c r="AW36" s="3">
        <f ca="1">VLOOKUP(RIGHT(AV36,3),'Team Ratings'!$A$2:$H$21,4,FALSE)*(1-Fixtures!$D$3)</f>
        <v>77.112890689319997</v>
      </c>
      <c r="AY36" s="62"/>
      <c r="BB36" s="62"/>
      <c r="BE36" s="62"/>
    </row>
    <row r="37" spans="1:57" x14ac:dyDescent="0.25">
      <c r="A37" s="41" t="str">
        <f t="shared" si="0"/>
        <v>NOR</v>
      </c>
      <c r="B37" s="9">
        <f ca="1">(VLOOKUP(B15,$AV$2:$AW$41,2,FALSE)*VLOOKUP(B59,$AT$2:$AU$41,2,FALSE))/(100*100)*'Formula Data'!$AB$22</f>
        <v>0.61149673667958393</v>
      </c>
      <c r="C37" s="9">
        <f ca="1">(VLOOKUP(C15,$AV$2:$AW$41,2,FALSE)*VLOOKUP(C59,$AT$2:$AU$41,2,FALSE))/(100*100)*'Formula Data'!$AB$22</f>
        <v>1.6705499258955017</v>
      </c>
      <c r="D37" s="9">
        <f ca="1">(VLOOKUP(D15,$AV$2:$AW$41,2,FALSE)*VLOOKUP(D59,$AT$2:$AU$41,2,FALSE))/(100*100)*'Formula Data'!$AB$22</f>
        <v>1.0320764097508444</v>
      </c>
      <c r="E37" s="9">
        <f ca="1">(VLOOKUP(E15,$AV$2:$AW$41,2,FALSE)*VLOOKUP(E59,$AT$2:$AU$41,2,FALSE))/(100*100)*'Formula Data'!$AB$22</f>
        <v>1.2626553026005825</v>
      </c>
      <c r="F37" s="9">
        <f ca="1">(VLOOKUP(F15,$AV$2:$AW$41,2,FALSE)*VLOOKUP(F59,$AT$2:$AU$41,2,FALSE))/(100*100)*'Formula Data'!$AB$22</f>
        <v>1.0573353023763399</v>
      </c>
      <c r="G37" s="9">
        <f ca="1">(VLOOKUP(G15,$AV$2:$AW$41,2,FALSE)*VLOOKUP(G59,$AT$2:$AU$41,2,FALSE))/(100*100)*'Formula Data'!$AB$22</f>
        <v>0.87425504729488057</v>
      </c>
      <c r="H37" s="9">
        <f ca="1">(VLOOKUP(H15,$AV$2:$AW$41,2,FALSE)*VLOOKUP(H59,$AT$2:$AU$41,2,FALSE))/(100*100)*'Formula Data'!$AB$22</f>
        <v>0.93346841007444181</v>
      </c>
      <c r="I37" s="9">
        <f ca="1">(VLOOKUP(I15,$AV$2:$AW$41,2,FALSE)*VLOOKUP(I59,$AT$2:$AU$41,2,FALSE))/(100*100)*'Formula Data'!$AB$22</f>
        <v>1.8321489027189095</v>
      </c>
      <c r="J37" s="9">
        <f ca="1">(VLOOKUP(J15,$AV$2:$AW$41,2,FALSE)*VLOOKUP(J59,$AT$2:$AU$41,2,FALSE))/(100*100)*'Formula Data'!$AB$22</f>
        <v>1.0422218628349753</v>
      </c>
      <c r="K37" s="9">
        <f ca="1">(VLOOKUP(K15,$AV$2:$AW$41,2,FALSE)*VLOOKUP(K59,$AT$2:$AU$41,2,FALSE))/(100*100)*'Formula Data'!$AB$22</f>
        <v>1.071715457573194</v>
      </c>
      <c r="L37" s="9">
        <f ca="1">(VLOOKUP(L15,$AV$2:$AW$41,2,FALSE)*VLOOKUP(L59,$AT$2:$AU$41,2,FALSE))/(100*100)*'Formula Data'!$AB$22</f>
        <v>0.96756790845302354</v>
      </c>
      <c r="M37" s="9">
        <f ca="1">(VLOOKUP(M15,$AV$2:$AW$41,2,FALSE)*VLOOKUP(M59,$AT$2:$AU$41,2,FALSE))/(100*100)*'Formula Data'!$AB$22</f>
        <v>1.5050788424266739</v>
      </c>
      <c r="N37" s="9">
        <f ca="1">(VLOOKUP(N15,$AV$2:$AW$41,2,FALSE)*VLOOKUP(N59,$AT$2:$AU$41,2,FALSE))/(100*100)*'Formula Data'!$AB$22</f>
        <v>0.8136711347539991</v>
      </c>
      <c r="O37" s="9">
        <f ca="1">(VLOOKUP(O15,$AV$2:$AW$41,2,FALSE)*VLOOKUP(O59,$AT$2:$AU$41,2,FALSE))/(100*100)*'Formula Data'!$AB$22</f>
        <v>1.4067480663260896</v>
      </c>
      <c r="P37" s="9">
        <f ca="1">(VLOOKUP(P15,$AV$2:$AW$41,2,FALSE)*VLOOKUP(P59,$AT$2:$AU$41,2,FALSE))/(100*100)*'Formula Data'!$AB$22</f>
        <v>0.9419503146177205</v>
      </c>
      <c r="Q37" s="9">
        <f ca="1">(VLOOKUP(Q15,$AV$2:$AW$41,2,FALSE)*VLOOKUP(Q59,$AT$2:$AU$41,2,FALSE))/(100*100)*'Formula Data'!$AB$22</f>
        <v>1.1594280361628762</v>
      </c>
      <c r="R37" s="9">
        <f ca="1">(VLOOKUP(R15,$AV$2:$AW$41,2,FALSE)*VLOOKUP(R59,$AT$2:$AU$41,2,FALSE))/(100*100)*'Formula Data'!$AB$22</f>
        <v>0.78118512124362027</v>
      </c>
      <c r="S37" s="9">
        <f ca="1">(VLOOKUP(S15,$AV$2:$AW$41,2,FALSE)*VLOOKUP(S59,$AT$2:$AU$41,2,FALSE))/(100*100)*'Formula Data'!$AB$22</f>
        <v>1.0645268832462824</v>
      </c>
      <c r="T37" s="9">
        <f ca="1">(VLOOKUP(T15,$AV$2:$AW$41,2,FALSE)*VLOOKUP(T59,$AT$2:$AU$41,2,FALSE))/(100*100)*'Formula Data'!$AB$22</f>
        <v>1.2264798439688567</v>
      </c>
      <c r="U37" s="9">
        <f ca="1">(VLOOKUP(U15,$AV$2:$AW$41,2,FALSE)*VLOOKUP(U59,$AT$2:$AU$41,2,FALSE))/(100*100)*'Formula Data'!$AB$22</f>
        <v>1.2721925632050717</v>
      </c>
      <c r="V37" s="9">
        <f ca="1">(VLOOKUP(V15,$AV$2:$AW$41,2,FALSE)*VLOOKUP(V59,$AT$2:$AU$41,2,FALSE))/(100*100)*'Formula Data'!$AB$22</f>
        <v>1.3944404644321906</v>
      </c>
      <c r="W37" s="9">
        <f ca="1">(VLOOKUP(W15,$AV$2:$AW$41,2,FALSE)*VLOOKUP(W59,$AT$2:$AU$41,2,FALSE))/(100*100)*'Formula Data'!$AB$22</f>
        <v>0.7174293558961049</v>
      </c>
      <c r="X37" s="9">
        <f ca="1">(VLOOKUP(X15,$AV$2:$AW$41,2,FALSE)*VLOOKUP(X59,$AT$2:$AU$41,2,FALSE))/(100*100)*'Formula Data'!$AB$22</f>
        <v>1.5568993259633586</v>
      </c>
      <c r="Y37" s="83">
        <f ca="1">(VLOOKUP(Y15,$AV$2:$AW$41,2,FALSE)*VLOOKUP(Y59,$AT$2:$AU$41,2,FALSE))/(100*100)*'Formula Data'!$AB$22</f>
        <v>0.85163303817860181</v>
      </c>
      <c r="Z37" s="83">
        <f ca="1">(VLOOKUP(Z15,$AV$2:$AW$41,2,FALSE)*VLOOKUP(Z59,$AT$2:$AU$41,2,FALSE))/(100*100)*'Formula Data'!$AB$22</f>
        <v>1.1183020165085589</v>
      </c>
      <c r="AA37" s="83">
        <f ca="1">(VLOOKUP(AA15,$AV$2:$AW$41,2,FALSE)*VLOOKUP(AA59,$AT$2:$AU$41,2,FALSE))/(100*100)*'Formula Data'!$AB$22</f>
        <v>0.91347043380530457</v>
      </c>
      <c r="AB37" s="84">
        <f ca="1">(VLOOKUP(AB15,$AV$2:$AW$41,2,FALSE)*VLOOKUP(AB59,$AT$2:$AU$41,2,FALSE))/(100*100)*'Formula Data'!$AB$22</f>
        <v>0.71261716977643708</v>
      </c>
      <c r="AC37" s="84">
        <f ca="1">(VLOOKUP(AC15,$AV$2:$AW$41,2,FALSE)*VLOOKUP(AC59,$AT$2:$AU$41,2,FALSE))/(100*100)*'Formula Data'!$AB$22</f>
        <v>1.1669555514873833</v>
      </c>
      <c r="AD37" s="84">
        <f ca="1">(VLOOKUP(AD15,$AV$2:$AW$41,2,FALSE)*VLOOKUP(AD59,$AT$2:$AU$41,2,FALSE))/(100*100)*'Formula Data'!$AB$22</f>
        <v>0.77614604073713178</v>
      </c>
      <c r="AE37" s="84">
        <f ca="1">(VLOOKUP(AE15,$AV$2:$AW$41,2,FALSE)*VLOOKUP(AE59,$AT$2:$AU$41,2,FALSE))/(100*100)*'Formula Data'!$AB$22</f>
        <v>1.4071109638116563</v>
      </c>
      <c r="AF37" s="84">
        <f ca="1">(VLOOKUP(AF15,$AV$2:$AW$41,2,FALSE)*VLOOKUP(AF59,$AT$2:$AU$41,2,FALSE))/(100*100)*'Formula Data'!$AB$22</f>
        <v>1.2154840408053567</v>
      </c>
      <c r="AG37" s="84">
        <f ca="1">(VLOOKUP(AG15,$AV$2:$AW$41,2,FALSE)*VLOOKUP(AG59,$AT$2:$AU$41,2,FALSE))/(100*100)*'Formula Data'!$AB$22</f>
        <v>0.94170738324308478</v>
      </c>
      <c r="AH37" s="84">
        <f ca="1">(VLOOKUP(AH15,$AV$2:$AW$41,2,FALSE)*VLOOKUP(AH59,$AT$2:$AU$41,2,FALSE))/(100*100)*'Formula Data'!$AB$22</f>
        <v>1.4453792212693315</v>
      </c>
      <c r="AI37" s="84">
        <f ca="1">(VLOOKUP(AI15,$AV$2:$AW$41,2,FALSE)*VLOOKUP(AI59,$AT$2:$AU$41,2,FALSE))/(100*100)*'Formula Data'!$AB$22</f>
        <v>1.0075321176575254</v>
      </c>
      <c r="AJ37" s="84">
        <f ca="1">(VLOOKUP(AJ15,$AV$2:$AW$41,2,FALSE)*VLOOKUP(AJ59,$AT$2:$AU$41,2,FALSE))/(100*100)*'Formula Data'!$AB$22</f>
        <v>1.886188785366302</v>
      </c>
      <c r="AK37" s="79">
        <f ca="1">(VLOOKUP(AK15,$AV$2:$AW$41,2,FALSE)*VLOOKUP(AK59,$AT$2:$AU$41,2,FALSE))/(100*100)*'Formula Data'!$AB$22</f>
        <v>0.69089412553568919</v>
      </c>
      <c r="AL37" s="79">
        <f ca="1">(VLOOKUP(AL15,$AV$2:$AW$41,2,FALSE)*VLOOKUP(AL59,$AT$2:$AU$41,2,FALSE))/(100*100)*'Formula Data'!$AB$22</f>
        <v>1.3059859348479079</v>
      </c>
      <c r="AM37" s="79">
        <f ca="1">(VLOOKUP(AM15,$AV$2:$AW$41,2,FALSE)*VLOOKUP(AM59,$AT$2:$AU$41,2,FALSE))/(100*100)*'Formula Data'!$AB$22</f>
        <v>0.70780297101226053</v>
      </c>
      <c r="AN37" s="9">
        <f ca="1">IF(OR(Fixtures!$D$6&lt;=0,Fixtures!$D$6&gt;39),AVERAGE(B37:AM37),AVERAGE(OFFSET(A37,0,Fixtures!$D$6,1,38-Fixtures!$D$6+1)))</f>
        <v>1.0905595953350284</v>
      </c>
      <c r="AO37" s="41" t="str">
        <f t="shared" si="1"/>
        <v>NOR</v>
      </c>
      <c r="AP37" s="65">
        <f ca="1">AVERAGE(OFFSET(A37,0,Fixtures!$D$6,1,9))</f>
        <v>1.0651558802881345</v>
      </c>
      <c r="AQ37" s="65">
        <f ca="1">AVERAGE(OFFSET(A37,0,Fixtures!$D$6,1,6))</f>
        <v>1.0319640334038782</v>
      </c>
      <c r="AR37" s="65">
        <f ca="1">AVERAGE(OFFSET(A37,0,Fixtures!$D$6,1,3))</f>
        <v>0.93101438502304157</v>
      </c>
      <c r="AS37" s="64"/>
      <c r="AT37" s="72" t="str">
        <f>CONCATENATE("@",Schedule!A17)</f>
        <v>@SOU</v>
      </c>
      <c r="AU37" s="3">
        <f ca="1">VLOOKUP(RIGHT(AT37,3),'Team Ratings'!$A$2:$H$21,7,FALSE)*(1+Fixtures!$D$3)</f>
        <v>116.486252207014</v>
      </c>
      <c r="AV37" s="72" t="str">
        <f>CONCATENATE("@",Schedule!A17)</f>
        <v>@SOU</v>
      </c>
      <c r="AW37" s="3">
        <f ca="1">VLOOKUP(RIGHT(AV37,3),'Team Ratings'!$A$2:$H$21,4,FALSE)*(1-Fixtures!$D$3)</f>
        <v>93.586139506556705</v>
      </c>
      <c r="AY37" s="62"/>
      <c r="BB37" s="62"/>
      <c r="BE37" s="62"/>
    </row>
    <row r="38" spans="1:57" x14ac:dyDescent="0.25">
      <c r="A38" s="41" t="str">
        <f t="shared" si="0"/>
        <v>SHU</v>
      </c>
      <c r="B38" s="9">
        <f ca="1">(VLOOKUP(B16,$AV$2:$AW$41,2,FALSE)*VLOOKUP(B60,$AT$2:$AU$41,2,FALSE))/(100*100)*'Formula Data'!$AB$22</f>
        <v>1.06898626721018</v>
      </c>
      <c r="C38" s="9">
        <f ca="1">(VLOOKUP(C16,$AV$2:$AW$41,2,FALSE)*VLOOKUP(C60,$AT$2:$AU$41,2,FALSE))/(100*100)*'Formula Data'!$AB$22</f>
        <v>1.4302498921539357</v>
      </c>
      <c r="D38" s="9">
        <f ca="1">(VLOOKUP(D16,$AV$2:$AW$41,2,FALSE)*VLOOKUP(D60,$AT$2:$AU$41,2,FALSE))/(100*100)*'Formula Data'!$AB$22</f>
        <v>1.1969231345727551</v>
      </c>
      <c r="E38" s="9">
        <f ca="1">(VLOOKUP(E16,$AV$2:$AW$41,2,FALSE)*VLOOKUP(E60,$AT$2:$AU$41,2,FALSE))/(100*100)*'Formula Data'!$AB$22</f>
        <v>0.70863638408512275</v>
      </c>
      <c r="F38" s="9">
        <f ca="1">(VLOOKUP(F16,$AV$2:$AW$41,2,FALSE)*VLOOKUP(F60,$AT$2:$AU$41,2,FALSE))/(100*100)*'Formula Data'!$AB$22</f>
        <v>1.4432457717438156</v>
      </c>
      <c r="G38" s="9">
        <f ca="1">(VLOOKUP(G16,$AV$2:$AW$41,2,FALSE)*VLOOKUP(G60,$AT$2:$AU$41,2,FALSE))/(100*100)*'Formula Data'!$AB$22</f>
        <v>0.83456632420987009</v>
      </c>
      <c r="H38" s="9">
        <f ca="1">(VLOOKUP(H16,$AV$2:$AW$41,2,FALSE)*VLOOKUP(H60,$AT$2:$AU$41,2,FALSE))/(100*100)*'Formula Data'!$AB$22</f>
        <v>0.93692848333101275</v>
      </c>
      <c r="I38" s="9">
        <f ca="1">(VLOOKUP(I16,$AV$2:$AW$41,2,FALSE)*VLOOKUP(I60,$AT$2:$AU$41,2,FALSE))/(100*100)*'Formula Data'!$AB$22</f>
        <v>1.0334056844858408</v>
      </c>
      <c r="J38" s="9">
        <f ca="1">(VLOOKUP(J16,$AV$2:$AW$41,2,FALSE)*VLOOKUP(J60,$AT$2:$AU$41,2,FALSE))/(100*100)*'Formula Data'!$AB$22</f>
        <v>1.4428735549996563</v>
      </c>
      <c r="K38" s="9">
        <f ca="1">(VLOOKUP(K16,$AV$2:$AW$41,2,FALSE)*VLOOKUP(K60,$AT$2:$AU$41,2,FALSE))/(100*100)*'Formula Data'!$AB$22</f>
        <v>1.2950804687867663</v>
      </c>
      <c r="L38" s="9">
        <f ca="1">(VLOOKUP(L16,$AV$2:$AW$41,2,FALSE)*VLOOKUP(L60,$AT$2:$AU$41,2,FALSE))/(100*100)*'Formula Data'!$AB$22</f>
        <v>1.3395238377791707</v>
      </c>
      <c r="M38" s="9">
        <f ca="1">(VLOOKUP(M16,$AV$2:$AW$41,2,FALSE)*VLOOKUP(M60,$AT$2:$AU$41,2,FALSE))/(100*100)*'Formula Data'!$AB$22</f>
        <v>0.8735030946664738</v>
      </c>
      <c r="N38" s="9">
        <f ca="1">(VLOOKUP(N16,$AV$2:$AW$41,2,FALSE)*VLOOKUP(N60,$AT$2:$AU$41,2,FALSE))/(100*100)*'Formula Data'!$AB$22</f>
        <v>1.0992372616194293</v>
      </c>
      <c r="O38" s="9">
        <f ca="1">(VLOOKUP(O16,$AV$2:$AW$41,2,FALSE)*VLOOKUP(O60,$AT$2:$AU$41,2,FALSE))/(100*100)*'Formula Data'!$AB$22</f>
        <v>0.73091727916459548</v>
      </c>
      <c r="P38" s="9">
        <f ca="1">(VLOOKUP(P16,$AV$2:$AW$41,2,FALSE)*VLOOKUP(P60,$AT$2:$AU$41,2,FALSE))/(100*100)*'Formula Data'!$AB$22</f>
        <v>1.7134498835149043</v>
      </c>
      <c r="Q38" s="9">
        <f ca="1">(VLOOKUP(Q16,$AV$2:$AW$41,2,FALSE)*VLOOKUP(Q60,$AT$2:$AU$41,2,FALSE))/(100*100)*'Formula Data'!$AB$22</f>
        <v>1.1684769838515254</v>
      </c>
      <c r="R38" s="9">
        <f ca="1">(VLOOKUP(R16,$AV$2:$AW$41,2,FALSE)*VLOOKUP(R60,$AT$2:$AU$41,2,FALSE))/(100*100)*'Formula Data'!$AB$22</f>
        <v>1.8791987448461618</v>
      </c>
      <c r="S38" s="9">
        <f ca="1">(VLOOKUP(S16,$AV$2:$AW$41,2,FALSE)*VLOOKUP(S60,$AT$2:$AU$41,2,FALSE))/(100*100)*'Formula Data'!$AB$22</f>
        <v>0.99241518875461521</v>
      </c>
      <c r="T38" s="9">
        <f ca="1">(VLOOKUP(T16,$AV$2:$AW$41,2,FALSE)*VLOOKUP(T60,$AT$2:$AU$41,2,FALSE))/(100*100)*'Formula Data'!$AB$22</f>
        <v>1.5437294792936638</v>
      </c>
      <c r="U38" s="9">
        <f ca="1">(VLOOKUP(U16,$AV$2:$AW$41,2,FALSE)*VLOOKUP(U60,$AT$2:$AU$41,2,FALSE))/(100*100)*'Formula Data'!$AB$22</f>
        <v>0.72597945109742534</v>
      </c>
      <c r="V38" s="9">
        <f ca="1">(VLOOKUP(V16,$AV$2:$AW$41,2,FALSE)*VLOOKUP(V60,$AT$2:$AU$41,2,FALSE))/(100*100)*'Formula Data'!$AB$22</f>
        <v>0.6272000590893555</v>
      </c>
      <c r="W38" s="9">
        <f ca="1">(VLOOKUP(W16,$AV$2:$AW$41,2,FALSE)*VLOOKUP(W60,$AT$2:$AU$41,2,FALSE))/(100*100)*'Formula Data'!$AB$22</f>
        <v>1.9346263792987497</v>
      </c>
      <c r="X38" s="9">
        <f ca="1">(VLOOKUP(X16,$AV$2:$AW$41,2,FALSE)*VLOOKUP(X60,$AT$2:$AU$41,2,FALSE))/(100*100)*'Formula Data'!$AB$22</f>
        <v>0.96589056161134001</v>
      </c>
      <c r="Y38" s="83">
        <f ca="1">(VLOOKUP(Y16,$AV$2:$AW$41,2,FALSE)*VLOOKUP(Y60,$AT$2:$AU$41,2,FALSE))/(100*100)*'Formula Data'!$AB$22</f>
        <v>1.0844878220097345</v>
      </c>
      <c r="Z38" s="83">
        <f ca="1">(VLOOKUP(Z16,$AV$2:$AW$41,2,FALSE)*VLOOKUP(Z60,$AT$2:$AU$41,2,FALSE))/(100*100)*'Formula Data'!$AB$22</f>
        <v>0.95744001045015503</v>
      </c>
      <c r="AA38" s="83">
        <f ca="1">(VLOOKUP(AA16,$AV$2:$AW$41,2,FALSE)*VLOOKUP(AA60,$AT$2:$AU$41,2,FALSE))/(100*100)*'Formula Data'!$AB$22</f>
        <v>1.5968807201534789</v>
      </c>
      <c r="AB38" s="84">
        <f ca="1">(VLOOKUP(AB16,$AV$2:$AW$41,2,FALSE)*VLOOKUP(AB60,$AT$2:$AU$41,2,FALSE))/(100*100)*'Formula Data'!$AB$22</f>
        <v>1.4824967634482522</v>
      </c>
      <c r="AC38" s="131">
        <f ca="1">(VLOOKUP(AC16,$AV$2:$AW$41,2,FALSE)*VLOOKUP(AC60,$AT$2:$AU$41,2,FALSE))/(100*100)*'Formula Data'!$AB$22</f>
        <v>1.2579760192771825</v>
      </c>
      <c r="AD38" s="84">
        <f ca="1">(VLOOKUP(AD16,$AV$2:$AW$41,2,FALSE)*VLOOKUP(AD60,$AT$2:$AU$41,2,FALSE))/(100*100)*'Formula Data'!$AB$22</f>
        <v>1.745502654889316</v>
      </c>
      <c r="AE38" s="84">
        <f ca="1">(VLOOKUP(AE16,$AV$2:$AW$41,2,FALSE)*VLOOKUP(AE60,$AT$2:$AU$41,2,FALSE))/(100*100)*'Formula Data'!$AB$22</f>
        <v>1.1470201699562579</v>
      </c>
      <c r="AF38" s="84">
        <f ca="1">(VLOOKUP(AF16,$AV$2:$AW$41,2,FALSE)*VLOOKUP(AF60,$AT$2:$AU$41,2,FALSE))/(100*100)*'Formula Data'!$AB$22</f>
        <v>0.73585304290226228</v>
      </c>
      <c r="AG38" s="84">
        <f ca="1">(VLOOKUP(AG16,$AV$2:$AW$41,2,FALSE)*VLOOKUP(AG60,$AT$2:$AU$41,2,FALSE))/(100*100)*'Formula Data'!$AB$22</f>
        <v>1.3048626475881893</v>
      </c>
      <c r="AH38" s="84">
        <f ca="1">(VLOOKUP(AH16,$AV$2:$AW$41,2,FALSE)*VLOOKUP(AH60,$AT$2:$AU$41,2,FALSE))/(100*100)*'Formula Data'!$AB$22</f>
        <v>0.89670604016622157</v>
      </c>
      <c r="AI38" s="84">
        <f ca="1">(VLOOKUP(AI16,$AV$2:$AW$41,2,FALSE)*VLOOKUP(AI60,$AT$2:$AU$41,2,FALSE))/(100*100)*'Formula Data'!$AB$22</f>
        <v>1.0918640836903217</v>
      </c>
      <c r="AJ38" s="84">
        <f ca="1">(VLOOKUP(AJ16,$AV$2:$AW$41,2,FALSE)*VLOOKUP(AJ60,$AT$2:$AU$41,2,FALSE))/(100*100)*'Formula Data'!$AB$22</f>
        <v>1.0585802774604924</v>
      </c>
      <c r="AK38" s="79">
        <f ca="1">(VLOOKUP(AK16,$AV$2:$AW$41,2,FALSE)*VLOOKUP(AK60,$AT$2:$AU$41,2,FALSE))/(100*100)*'Formula Data'!$AB$22</f>
        <v>0.80124606529250542</v>
      </c>
      <c r="AL38" s="79">
        <f ca="1">(VLOOKUP(AL16,$AV$2:$AW$41,2,FALSE)*VLOOKUP(AL60,$AT$2:$AU$41,2,FALSE))/(100*100)*'Formula Data'!$AB$22</f>
        <v>1.2466978423382014</v>
      </c>
      <c r="AM38" s="79">
        <f ca="1">(VLOOKUP(AM16,$AV$2:$AW$41,2,FALSE)*VLOOKUP(AM60,$AT$2:$AU$41,2,FALSE))/(100*100)*'Formula Data'!$AB$22</f>
        <v>0.96613973149792609</v>
      </c>
      <c r="AN38" s="9">
        <f ca="1">IF(OR(Fixtures!$D$6&lt;=0,Fixtures!$D$6&gt;39),AVERAGE(B38:AM38),AVERAGE(OFFSET(A38,0,Fixtures!$D$6,1,38-Fixtures!$D$6+1)))</f>
        <v>1.1793712352815853</v>
      </c>
      <c r="AO38" s="41" t="str">
        <f t="shared" si="1"/>
        <v>SHU</v>
      </c>
      <c r="AP38" s="65">
        <f ca="1">AVERAGE(OFFSET(A38,0,Fixtures!$D$6,1,9))</f>
        <v>1.2510180157857205</v>
      </c>
      <c r="AQ38" s="65">
        <f ca="1">AVERAGE(OFFSET(A38,0,Fixtures!$D$6,1,6))</f>
        <v>1.3276215617711251</v>
      </c>
      <c r="AR38" s="65">
        <f ca="1">AVERAGE(OFFSET(A38,0,Fixtures!$D$6,1,3))</f>
        <v>1.445784500959638</v>
      </c>
      <c r="AS38" s="64"/>
      <c r="AT38" s="72" t="str">
        <f>CONCATENATE("@",Schedule!A18)</f>
        <v>@TOT</v>
      </c>
      <c r="AU38" s="3">
        <f ca="1">VLOOKUP(RIGHT(AT38,3),'Team Ratings'!$A$2:$H$21,7,FALSE)*(1+Fixtures!$D$3)</f>
        <v>103.02988618500378</v>
      </c>
      <c r="AV38" s="72" t="str">
        <f>CONCATENATE("@",Schedule!A18)</f>
        <v>@TOT</v>
      </c>
      <c r="AW38" s="3">
        <f ca="1">VLOOKUP(RIGHT(AV38,3),'Team Ratings'!$A$2:$H$21,4,FALSE)*(1-Fixtures!$D$3)</f>
        <v>84.612794414449652</v>
      </c>
      <c r="AY38" s="62"/>
      <c r="BB38" s="62"/>
      <c r="BE38" s="62"/>
    </row>
    <row r="39" spans="1:57" x14ac:dyDescent="0.25">
      <c r="A39" s="41" t="str">
        <f t="shared" si="0"/>
        <v>SOU</v>
      </c>
      <c r="B39" s="9">
        <f ca="1">(VLOOKUP(B17,$AV$2:$AW$41,2,FALSE)*VLOOKUP(B61,$AT$2:$AU$41,2,FALSE))/(100*100)*'Formula Data'!$AB$22</f>
        <v>1.1440742881695285</v>
      </c>
      <c r="C39" s="9">
        <f ca="1">(VLOOKUP(C17,$AV$2:$AW$41,2,FALSE)*VLOOKUP(C61,$AT$2:$AU$41,2,FALSE))/(100*100)*'Formula Data'!$AB$22</f>
        <v>1.1953926254739897</v>
      </c>
      <c r="D39" s="9">
        <f ca="1">(VLOOKUP(D17,$AV$2:$AW$41,2,FALSE)*VLOOKUP(D61,$AT$2:$AU$41,2,FALSE))/(100*100)*'Formula Data'!$AB$22</f>
        <v>1.2661860741259168</v>
      </c>
      <c r="E39" s="9">
        <f ca="1">(VLOOKUP(E17,$AV$2:$AW$41,2,FALSE)*VLOOKUP(E61,$AT$2:$AU$41,2,FALSE))/(100*100)*'Formula Data'!$AB$22</f>
        <v>1.402476431834393</v>
      </c>
      <c r="F39" s="9">
        <f ca="1">(VLOOKUP(F17,$AV$2:$AW$41,2,FALSE)*VLOOKUP(F61,$AT$2:$AU$41,2,FALSE))/(100*100)*'Formula Data'!$AB$22</f>
        <v>1.0156861339485364</v>
      </c>
      <c r="G39" s="9">
        <f ca="1">(VLOOKUP(G17,$AV$2:$AW$41,2,FALSE)*VLOOKUP(G61,$AT$2:$AU$41,2,FALSE))/(100*100)*'Formula Data'!$AB$22</f>
        <v>2.0374014352156875</v>
      </c>
      <c r="H39" s="9">
        <f ca="1">(VLOOKUP(H17,$AV$2:$AW$41,2,FALSE)*VLOOKUP(H61,$AT$2:$AU$41,2,FALSE))/(100*100)*'Formula Data'!$AB$22</f>
        <v>1.1144705025731478</v>
      </c>
      <c r="I39" s="9">
        <f ca="1">(VLOOKUP(I17,$AV$2:$AW$41,2,FALSE)*VLOOKUP(I61,$AT$2:$AU$41,2,FALSE))/(100*100)*'Formula Data'!$AB$22</f>
        <v>1.3506036796422329</v>
      </c>
      <c r="J39" s="9">
        <f ca="1">(VLOOKUP(J17,$AV$2:$AW$41,2,FALSE)*VLOOKUP(J61,$AT$2:$AU$41,2,FALSE))/(100*100)*'Formula Data'!$AB$22</f>
        <v>0.93255049973348381</v>
      </c>
      <c r="K39" s="9">
        <f ca="1">(VLOOKUP(K17,$AV$2:$AW$41,2,FALSE)*VLOOKUP(K61,$AT$2:$AU$41,2,FALSE))/(100*100)*'Formula Data'!$AB$22</f>
        <v>1.5271102477754328</v>
      </c>
      <c r="L39" s="9">
        <f ca="1">(VLOOKUP(L17,$AV$2:$AW$41,2,FALSE)*VLOOKUP(L61,$AT$2:$AU$41,2,FALSE))/(100*100)*'Formula Data'!$AB$22</f>
        <v>0.92625050633765027</v>
      </c>
      <c r="M39" s="9">
        <f ca="1">(VLOOKUP(M17,$AV$2:$AW$41,2,FALSE)*VLOOKUP(M61,$AT$2:$AU$41,2,FALSE))/(100*100)*'Formula Data'!$AB$22</f>
        <v>1.5906159684963981</v>
      </c>
      <c r="N39" s="9">
        <f ca="1">(VLOOKUP(N17,$AV$2:$AW$41,2,FALSE)*VLOOKUP(N61,$AT$2:$AU$41,2,FALSE))/(100*100)*'Formula Data'!$AB$22</f>
        <v>1.2323442769721034</v>
      </c>
      <c r="O39" s="9">
        <f ca="1">(VLOOKUP(O17,$AV$2:$AW$41,2,FALSE)*VLOOKUP(O61,$AT$2:$AU$41,2,FALSE))/(100*100)*'Formula Data'!$AB$22</f>
        <v>1.9695877199866163</v>
      </c>
      <c r="P39" s="9">
        <f ca="1">(VLOOKUP(P17,$AV$2:$AW$41,2,FALSE)*VLOOKUP(P61,$AT$2:$AU$41,2,FALSE))/(100*100)*'Formula Data'!$AB$22</f>
        <v>2.2270227007953882</v>
      </c>
      <c r="Q39" s="9">
        <f ca="1">(VLOOKUP(Q17,$AV$2:$AW$41,2,FALSE)*VLOOKUP(Q61,$AT$2:$AU$41,2,FALSE))/(100*100)*'Formula Data'!$AB$22</f>
        <v>1.4634408888508683</v>
      </c>
      <c r="R39" s="9">
        <f ca="1">(VLOOKUP(R17,$AV$2:$AW$41,2,FALSE)*VLOOKUP(R61,$AT$2:$AU$41,2,FALSE))/(100*100)*'Formula Data'!$AB$22</f>
        <v>2.4683187116258547</v>
      </c>
      <c r="S39" s="9">
        <f ca="1">(VLOOKUP(S17,$AV$2:$AW$41,2,FALSE)*VLOOKUP(S61,$AT$2:$AU$41,2,FALSE))/(100*100)*'Formula Data'!$AB$22</f>
        <v>1.6050053800486204</v>
      </c>
      <c r="T39" s="9">
        <f ca="1">(VLOOKUP(T17,$AV$2:$AW$41,2,FALSE)*VLOOKUP(T61,$AT$2:$AU$41,2,FALSE))/(100*100)*'Formula Data'!$AB$22</f>
        <v>0.90412312438860198</v>
      </c>
      <c r="U39" s="9">
        <f ca="1">(VLOOKUP(U17,$AV$2:$AW$41,2,FALSE)*VLOOKUP(U61,$AT$2:$AU$41,2,FALSE))/(100*100)*'Formula Data'!$AB$22</f>
        <v>1.8248032844378268</v>
      </c>
      <c r="V39" s="9">
        <f ca="1">(VLOOKUP(V17,$AV$2:$AW$41,2,FALSE)*VLOOKUP(V61,$AT$2:$AU$41,2,FALSE))/(100*100)*'Formula Data'!$AB$22</f>
        <v>1.6648263063129742</v>
      </c>
      <c r="W39" s="9">
        <f ca="1">(VLOOKUP(W17,$AV$2:$AW$41,2,FALSE)*VLOOKUP(W61,$AT$2:$AU$41,2,FALSE))/(100*100)*'Formula Data'!$AB$22</f>
        <v>1.0222804138000829</v>
      </c>
      <c r="X39" s="9">
        <f ca="1">(VLOOKUP(X17,$AV$2:$AW$41,2,FALSE)*VLOOKUP(X61,$AT$2:$AU$41,2,FALSE))/(100*100)*'Formula Data'!$AB$22</f>
        <v>1.3930692650339696</v>
      </c>
      <c r="Y39" s="83">
        <f ca="1">(VLOOKUP(Y17,$AV$2:$AW$41,2,FALSE)*VLOOKUP(Y61,$AT$2:$AU$41,2,FALSE))/(100*100)*'Formula Data'!$AB$22</f>
        <v>1.2215625292517682</v>
      </c>
      <c r="Z39" s="83">
        <f ca="1">(VLOOKUP(Z17,$AV$2:$AW$41,2,FALSE)*VLOOKUP(Z61,$AT$2:$AU$41,2,FALSE))/(100*100)*'Formula Data'!$AB$22</f>
        <v>0.80022150961481953</v>
      </c>
      <c r="AA39" s="83">
        <f ca="1">(VLOOKUP(AA17,$AV$2:$AW$41,2,FALSE)*VLOOKUP(AA61,$AT$2:$AU$41,2,FALSE))/(100*100)*'Formula Data'!$AB$22</f>
        <v>1.7090492452902837</v>
      </c>
      <c r="AB39" s="84">
        <f ca="1">(VLOOKUP(AB17,$AV$2:$AW$41,2,FALSE)*VLOOKUP(AB61,$AT$2:$AU$41,2,FALSE))/(100*100)*'Formula Data'!$AB$22</f>
        <v>2.3976006294553467</v>
      </c>
      <c r="AC39" s="84">
        <f ca="1">(VLOOKUP(AC17,$AV$2:$AW$41,2,FALSE)*VLOOKUP(AC61,$AT$2:$AU$41,2,FALSE))/(100*100)*'Formula Data'!$AB$22</f>
        <v>1.6523455838156544</v>
      </c>
      <c r="AD39" s="84">
        <f ca="1">(VLOOKUP(AD17,$AV$2:$AW$41,2,FALSE)*VLOOKUP(AD61,$AT$2:$AU$41,2,FALSE))/(100*100)*'Formula Data'!$AB$22</f>
        <v>2.1861277475426553</v>
      </c>
      <c r="AE39" s="84">
        <f ca="1">(VLOOKUP(AE17,$AV$2:$AW$41,2,FALSE)*VLOOKUP(AE61,$AT$2:$AU$41,2,FALSE))/(100*100)*'Formula Data'!$AB$22</f>
        <v>1.4908168492927805</v>
      </c>
      <c r="AF39" s="84">
        <f ca="1">(VLOOKUP(AF17,$AV$2:$AW$41,2,FALSE)*VLOOKUP(AF61,$AT$2:$AU$41,2,FALSE))/(100*100)*'Formula Data'!$AB$22</f>
        <v>1.8409093520200559</v>
      </c>
      <c r="AG39" s="84">
        <f ca="1">(VLOOKUP(AG17,$AV$2:$AW$41,2,FALSE)*VLOOKUP(AG61,$AT$2:$AU$41,2,FALSE))/(100*100)*'Formula Data'!$AB$22</f>
        <v>1.3184843414786438</v>
      </c>
      <c r="AH39" s="84">
        <f ca="1">(VLOOKUP(AH17,$AV$2:$AW$41,2,FALSE)*VLOOKUP(AH61,$AT$2:$AU$41,2,FALSE))/(100*100)*'Formula Data'!$AB$22</f>
        <v>1.3836581637883418</v>
      </c>
      <c r="AI39" s="84">
        <f ca="1">(VLOOKUP(AI17,$AV$2:$AW$41,2,FALSE)*VLOOKUP(AI61,$AT$2:$AU$41,2,FALSE))/(100*100)*'Formula Data'!$AB$22</f>
        <v>1.0647925078364318</v>
      </c>
      <c r="AJ39" s="84">
        <f ca="1">(VLOOKUP(AJ17,$AV$2:$AW$41,2,FALSE)*VLOOKUP(AJ61,$AT$2:$AU$41,2,FALSE))/(100*100)*'Formula Data'!$AB$22</f>
        <v>0.93884785932715553</v>
      </c>
      <c r="AK39" s="79">
        <f ca="1">(VLOOKUP(AK17,$AV$2:$AW$41,2,FALSE)*VLOOKUP(AK61,$AT$2:$AU$41,2,FALSE))/(100*100)*'Formula Data'!$AB$22</f>
        <v>1.891463147768345</v>
      </c>
      <c r="AL39" s="79">
        <f ca="1">(VLOOKUP(AL17,$AV$2:$AW$41,2,FALSE)*VLOOKUP(AL61,$AT$2:$AU$41,2,FALSE))/(100*100)*'Formula Data'!$AB$22</f>
        <v>1.3638802996071955</v>
      </c>
      <c r="AM39" s="79">
        <f ca="1">(VLOOKUP(AM17,$AV$2:$AW$41,2,FALSE)*VLOOKUP(AM61,$AT$2:$AU$41,2,FALSE))/(100*100)*'Formula Data'!$AB$22</f>
        <v>1.5172595334292953</v>
      </c>
      <c r="AN39" s="9">
        <f ca="1">IF(OR(Fixtures!$D$6&lt;=0,Fixtures!$D$6&gt;39),AVERAGE(B39:AM39),AVERAGE(OFFSET(A39,0,Fixtures!$D$6,1,38-Fixtures!$D$6+1)))</f>
        <v>1.5965565585117065</v>
      </c>
      <c r="AO39" s="41" t="str">
        <f t="shared" si="1"/>
        <v>SOU</v>
      </c>
      <c r="AP39" s="65">
        <f ca="1">AVERAGE(OFFSET(A39,0,Fixtures!$D$6,1,9))</f>
        <v>1.6715316022800215</v>
      </c>
      <c r="AQ39" s="65">
        <f ca="1">AVERAGE(OFFSET(A39,0,Fixtures!$D$6,1,6))</f>
        <v>1.8794749012361294</v>
      </c>
      <c r="AR39" s="65">
        <f ca="1">AVERAGE(OFFSET(A39,0,Fixtures!$D$6,1,3))</f>
        <v>1.9196651528537618</v>
      </c>
      <c r="AS39" s="64"/>
      <c r="AT39" s="72" t="str">
        <f>CONCATENATE("@",Schedule!A19)</f>
        <v>@WAT</v>
      </c>
      <c r="AU39" s="3">
        <f ca="1">VLOOKUP(RIGHT(AT39,3),'Team Ratings'!$A$2:$H$21,7,FALSE)*(1+Fixtures!$D$3)</f>
        <v>93.478502668701722</v>
      </c>
      <c r="AV39" s="72" t="str">
        <f>CONCATENATE("@",Schedule!A19)</f>
        <v>@WAT</v>
      </c>
      <c r="AW39" s="3">
        <f ca="1">VLOOKUP(RIGHT(AV39,3),'Team Ratings'!$A$2:$H$21,4,FALSE)*(1-Fixtures!$D$3)</f>
        <v>100.10192666977407</v>
      </c>
      <c r="AY39" s="62"/>
      <c r="BB39" s="62"/>
      <c r="BE39" s="62"/>
    </row>
    <row r="40" spans="1:57" x14ac:dyDescent="0.25">
      <c r="A40" s="41" t="str">
        <f t="shared" si="0"/>
        <v>TOT</v>
      </c>
      <c r="B40" s="9">
        <f ca="1">(VLOOKUP(B18,$AV$2:$AW$41,2,FALSE)*VLOOKUP(B62,$AT$2:$AU$41,2,FALSE))/(100*100)*'Formula Data'!$AB$22</f>
        <v>2.1206323947213717</v>
      </c>
      <c r="C40" s="9">
        <f ca="1">(VLOOKUP(C18,$AV$2:$AW$41,2,FALSE)*VLOOKUP(C62,$AT$2:$AU$41,2,FALSE))/(100*100)*'Formula Data'!$AB$22</f>
        <v>0.81925104841705942</v>
      </c>
      <c r="D40" s="9">
        <f ca="1">(VLOOKUP(D18,$AV$2:$AW$41,2,FALSE)*VLOOKUP(D62,$AT$2:$AU$41,2,FALSE))/(100*100)*'Formula Data'!$AB$22</f>
        <v>1.9335886316860682</v>
      </c>
      <c r="E40" s="9">
        <f ca="1">(VLOOKUP(E18,$AV$2:$AW$41,2,FALSE)*VLOOKUP(E62,$AT$2:$AU$41,2,FALSE))/(100*100)*'Formula Data'!$AB$22</f>
        <v>1.0899851973221215</v>
      </c>
      <c r="F40" s="9">
        <f ca="1">(VLOOKUP(F18,$AV$2:$AW$41,2,FALSE)*VLOOKUP(F62,$AT$2:$AU$41,2,FALSE))/(100*100)*'Formula Data'!$AB$22</f>
        <v>1.6140039802424833</v>
      </c>
      <c r="G40" s="9">
        <f ca="1">(VLOOKUP(G18,$AV$2:$AW$41,2,FALSE)*VLOOKUP(G62,$AT$2:$AU$41,2,FALSE))/(100*100)*'Formula Data'!$AB$22</f>
        <v>0.90418768470464306</v>
      </c>
      <c r="H40" s="9">
        <f ca="1">(VLOOKUP(H18,$AV$2:$AW$41,2,FALSE)*VLOOKUP(H62,$AT$2:$AU$41,2,FALSE))/(100*100)*'Formula Data'!$AB$22</f>
        <v>1.6286695302976768</v>
      </c>
      <c r="I40" s="9">
        <f ca="1">(VLOOKUP(I18,$AV$2:$AW$41,2,FALSE)*VLOOKUP(I62,$AT$2:$AU$41,2,FALSE))/(100*100)*'Formula Data'!$AB$22</f>
        <v>1.1199176266259416</v>
      </c>
      <c r="J40" s="9">
        <f ca="1">(VLOOKUP(J18,$AV$2:$AW$41,2,FALSE)*VLOOKUP(J62,$AT$2:$AU$41,2,FALSE))/(100*100)*'Formula Data'!$AB$22</f>
        <v>1.74206307419841</v>
      </c>
      <c r="K40" s="9">
        <f ca="1">(VLOOKUP(K18,$AV$2:$AW$41,2,FALSE)*VLOOKUP(K62,$AT$2:$AU$41,2,FALSE))/(100*100)*'Formula Data'!$AB$22</f>
        <v>0.70778078525426524</v>
      </c>
      <c r="L40" s="9">
        <f ca="1">(VLOOKUP(L18,$AV$2:$AW$41,2,FALSE)*VLOOKUP(L62,$AT$2:$AU$41,2,FALSE))/(100*100)*'Formula Data'!$AB$22</f>
        <v>0.94178882756111704</v>
      </c>
      <c r="M40" s="9">
        <f ca="1">(VLOOKUP(M18,$AV$2:$AW$41,2,FALSE)*VLOOKUP(M62,$AT$2:$AU$41,2,FALSE))/(100*100)*'Formula Data'!$AB$22</f>
        <v>1.3419873511298315</v>
      </c>
      <c r="N40" s="9">
        <f ca="1">(VLOOKUP(N18,$AV$2:$AW$41,2,FALSE)*VLOOKUP(N62,$AT$2:$AU$41,2,FALSE))/(100*100)*'Formula Data'!$AB$22</f>
        <v>1.4614684069007222</v>
      </c>
      <c r="O40" s="9">
        <f ca="1">(VLOOKUP(O18,$AV$2:$AW$41,2,FALSE)*VLOOKUP(O62,$AT$2:$AU$41,2,FALSE))/(100*100)*'Formula Data'!$AB$22</f>
        <v>1.8020430222992105</v>
      </c>
      <c r="P40" s="9">
        <f ca="1">(VLOOKUP(P18,$AV$2:$AW$41,2,FALSE)*VLOOKUP(P62,$AT$2:$AU$41,2,FALSE))/(100*100)*'Formula Data'!$AB$22</f>
        <v>0.8303931687973638</v>
      </c>
      <c r="Q40" s="9">
        <f ca="1">(VLOOKUP(Q18,$AV$2:$AW$41,2,FALSE)*VLOOKUP(Q62,$AT$2:$AU$41,2,FALSE))/(100*100)*'Formula Data'!$AB$22</f>
        <v>1.5116217226552855</v>
      </c>
      <c r="R40" s="9">
        <f ca="1">(VLOOKUP(R18,$AV$2:$AW$41,2,FALSE)*VLOOKUP(R62,$AT$2:$AU$41,2,FALSE))/(100*100)*'Formula Data'!$AB$22</f>
        <v>0.82482327338130224</v>
      </c>
      <c r="S40" s="9">
        <f ca="1">(VLOOKUP(S18,$AV$2:$AW$41,2,FALSE)*VLOOKUP(S62,$AT$2:$AU$41,2,FALSE))/(100*100)*'Formula Data'!$AB$22</f>
        <v>1.1945834015441674</v>
      </c>
      <c r="T40" s="9">
        <f ca="1">(VLOOKUP(T18,$AV$2:$AW$41,2,FALSE)*VLOOKUP(T62,$AT$2:$AU$41,2,FALSE))/(100*100)*'Formula Data'!$AB$22</f>
        <v>1.6729633681696163</v>
      </c>
      <c r="U40" s="9">
        <f ca="1">(VLOOKUP(U18,$AV$2:$AW$41,2,FALSE)*VLOOKUP(U62,$AT$2:$AU$41,2,FALSE))/(100*100)*'Formula Data'!$AB$22</f>
        <v>1.3185992973003593</v>
      </c>
      <c r="V40" s="9">
        <f ca="1">(VLOOKUP(V18,$AV$2:$AW$41,2,FALSE)*VLOOKUP(V62,$AT$2:$AU$41,2,FALSE))/(100*100)*'Formula Data'!$AB$22</f>
        <v>1.0902663797860481</v>
      </c>
      <c r="W40" s="9">
        <f ca="1">(VLOOKUP(W18,$AV$2:$AW$41,2,FALSE)*VLOOKUP(W62,$AT$2:$AU$41,2,FALSE))/(100*100)*'Formula Data'!$AB$22</f>
        <v>1.0573021606884705</v>
      </c>
      <c r="X40" s="9">
        <f ca="1">(VLOOKUP(X18,$AV$2:$AW$41,2,FALSE)*VLOOKUP(X62,$AT$2:$AU$41,2,FALSE))/(100*100)*'Formula Data'!$AB$22</f>
        <v>1.1661744546286876</v>
      </c>
      <c r="Y40" s="83">
        <f ca="1">(VLOOKUP(Y18,$AV$2:$AW$41,2,FALSE)*VLOOKUP(Y62,$AT$2:$AU$41,2,FALSE))/(100*100)*'Formula Data'!$AB$22</f>
        <v>1.9697594441153519</v>
      </c>
      <c r="Z40" s="83">
        <f ca="1">(VLOOKUP(Z18,$AV$2:$AW$41,2,FALSE)*VLOOKUP(Z62,$AT$2:$AU$41,2,FALSE))/(100*100)*'Formula Data'!$AB$22</f>
        <v>1.2238194673884468</v>
      </c>
      <c r="AA40" s="83">
        <f ca="1">(VLOOKUP(AA18,$AV$2:$AW$41,2,FALSE)*VLOOKUP(AA62,$AT$2:$AU$41,2,FALSE))/(100*100)*'Formula Data'!$AB$22</f>
        <v>1.4195968923341411</v>
      </c>
      <c r="AB40" s="84">
        <f ca="1">(VLOOKUP(AB18,$AV$2:$AW$41,2,FALSE)*VLOOKUP(AB62,$AT$2:$AU$41,2,FALSE))/(100*100)*'Formula Data'!$AB$22</f>
        <v>0.79967979772791353</v>
      </c>
      <c r="AC40" s="84">
        <f ca="1">(VLOOKUP(AC18,$AV$2:$AW$41,2,FALSE)*VLOOKUP(AC62,$AT$2:$AU$41,2,FALSE))/(100*100)*'Formula Data'!$AB$22</f>
        <v>1.2321434083844143</v>
      </c>
      <c r="AD40" s="84">
        <f ca="1">(VLOOKUP(AD18,$AV$2:$AW$41,2,FALSE)*VLOOKUP(AD62,$AT$2:$AU$41,2,FALSE))/(100*100)*'Formula Data'!$AB$22</f>
        <v>1.0119120622733728</v>
      </c>
      <c r="AE40" s="84">
        <f ca="1">(VLOOKUP(AE18,$AV$2:$AW$41,2,FALSE)*VLOOKUP(AE62,$AT$2:$AU$41,2,FALSE))/(100*100)*'Formula Data'!$AB$22</f>
        <v>1.2404638694380374</v>
      </c>
      <c r="AF40" s="84">
        <f ca="1">(VLOOKUP(AF18,$AV$2:$AW$41,2,FALSE)*VLOOKUP(AF62,$AT$2:$AU$41,2,FALSE))/(100*100)*'Formula Data'!$AB$22</f>
        <v>2.1831812004319433</v>
      </c>
      <c r="AG40" s="84">
        <f ca="1">(VLOOKUP(AG18,$AV$2:$AW$41,2,FALSE)*VLOOKUP(AG62,$AT$2:$AU$41,2,FALSE))/(100*100)*'Formula Data'!$AB$22</f>
        <v>0.89835516893815159</v>
      </c>
      <c r="AH40" s="84">
        <f ca="1">(VLOOKUP(AH18,$AV$2:$AW$41,2,FALSE)*VLOOKUP(AH62,$AT$2:$AU$41,2,FALSE))/(100*100)*'Formula Data'!$AB$22</f>
        <v>1.4068697300604345</v>
      </c>
      <c r="AI40" s="84">
        <f ca="1">(VLOOKUP(AI18,$AV$2:$AW$41,2,FALSE)*VLOOKUP(AI62,$AT$2:$AU$41,2,FALSE))/(100*100)*'Formula Data'!$AB$22</f>
        <v>1.2063263207126944</v>
      </c>
      <c r="AJ40" s="84">
        <f ca="1">(VLOOKUP(AJ18,$AV$2:$AW$41,2,FALSE)*VLOOKUP(AJ62,$AT$2:$AU$41,2,FALSE))/(100*100)*'Formula Data'!$AB$22</f>
        <v>1.6282494922960089</v>
      </c>
      <c r="AK40" s="79">
        <f ca="1">(VLOOKUP(AK18,$AV$2:$AW$41,2,FALSE)*VLOOKUP(AK62,$AT$2:$AU$41,2,FALSE))/(100*100)*'Formula Data'!$AB$22</f>
        <v>1.2943857782361283</v>
      </c>
      <c r="AL40" s="79">
        <f ca="1">(VLOOKUP(AL18,$AV$2:$AW$41,2,FALSE)*VLOOKUP(AL62,$AT$2:$AU$41,2,FALSE))/(100*100)*'Formula Data'!$AB$22</f>
        <v>1.350700121595825</v>
      </c>
      <c r="AM40" s="79">
        <f ca="1">(VLOOKUP(AM18,$AV$2:$AW$41,2,FALSE)*VLOOKUP(AM62,$AT$2:$AU$41,2,FALSE))/(100*100)*'Formula Data'!$AB$22</f>
        <v>1.0804489454515795</v>
      </c>
      <c r="AN40" s="9">
        <f ca="1">IF(OR(Fixtures!$D$6&lt;=0,Fixtures!$D$6&gt;39),AVERAGE(B40:AM40),AVERAGE(OFFSET(A40,0,Fixtures!$D$6,1,38-Fixtures!$D$6+1)))</f>
        <v>1.2886394452215879</v>
      </c>
      <c r="AO40" s="41" t="str">
        <f t="shared" si="1"/>
        <v>TOT</v>
      </c>
      <c r="AP40" s="65">
        <f ca="1">AVERAGE(OFFSET(A40,0,Fixtures!$D$6,1,9))</f>
        <v>1.266503161144567</v>
      </c>
      <c r="AQ40" s="65">
        <f ca="1">AVERAGE(OFFSET(A40,0,Fixtures!$D$6,1,6))</f>
        <v>1.3144962050983036</v>
      </c>
      <c r="AR40" s="65">
        <f ca="1">AVERAGE(OFFSET(A40,0,Fixtures!$D$6,1,3))</f>
        <v>1.1504733661488229</v>
      </c>
      <c r="AS40" s="64"/>
      <c r="AT40" s="72" t="str">
        <f>CONCATENATE("@",Schedule!A20)</f>
        <v>@WHU</v>
      </c>
      <c r="AU40" s="3">
        <f ca="1">VLOOKUP(RIGHT(AT40,3),'Team Ratings'!$A$2:$H$21,7,FALSE)*(1+Fixtures!$D$3)</f>
        <v>99.178764008746526</v>
      </c>
      <c r="AV40" s="72" t="str">
        <f>CONCATENATE("@",Schedule!A20)</f>
        <v>@WHU</v>
      </c>
      <c r="AW40" s="3">
        <f ca="1">VLOOKUP(RIGHT(AV40,3),'Team Ratings'!$A$2:$H$21,4,FALSE)*(1-Fixtures!$D$3)</f>
        <v>125.44932940101876</v>
      </c>
      <c r="AY40" s="62"/>
      <c r="BB40" s="62"/>
      <c r="BE40" s="62"/>
    </row>
    <row r="41" spans="1:57" x14ac:dyDescent="0.25">
      <c r="A41" s="41" t="str">
        <f t="shared" si="0"/>
        <v>WAT</v>
      </c>
      <c r="B41" s="9">
        <f ca="1">(VLOOKUP(B19,$AV$2:$AW$41,2,FALSE)*VLOOKUP(B63,$AT$2:$AU$41,2,FALSE))/(100*100)*'Formula Data'!$AB$22</f>
        <v>1.5178713329380156</v>
      </c>
      <c r="C41" s="9">
        <f ca="1">(VLOOKUP(C19,$AV$2:$AW$41,2,FALSE)*VLOOKUP(C63,$AT$2:$AU$41,2,FALSE))/(100*100)*'Formula Data'!$AB$22</f>
        <v>0.85448031333785301</v>
      </c>
      <c r="D41" s="9">
        <f ca="1">(VLOOKUP(D19,$AV$2:$AW$41,2,FALSE)*VLOOKUP(D63,$AT$2:$AU$41,2,FALSE))/(100*100)*'Formula Data'!$AB$22</f>
        <v>1.9807894313731778</v>
      </c>
      <c r="E41" s="9">
        <f ca="1">(VLOOKUP(E19,$AV$2:$AW$41,2,FALSE)*VLOOKUP(E63,$AT$2:$AU$41,2,FALSE))/(100*100)*'Formula Data'!$AB$22</f>
        <v>1.1743897708273592</v>
      </c>
      <c r="F41" s="9">
        <f ca="1">(VLOOKUP(F19,$AV$2:$AW$41,2,FALSE)*VLOOKUP(F63,$AT$2:$AU$41,2,FALSE))/(100*100)*'Formula Data'!$AB$22</f>
        <v>1.4773026560234972</v>
      </c>
      <c r="G41" s="9">
        <f ca="1">(VLOOKUP(G19,$AV$2:$AW$41,2,FALSE)*VLOOKUP(G63,$AT$2:$AU$41,2,FALSE))/(100*100)*'Formula Data'!$AB$22</f>
        <v>0.74330239653256547</v>
      </c>
      <c r="H41" s="9">
        <f ca="1">(VLOOKUP(H19,$AV$2:$AW$41,2,FALSE)*VLOOKUP(H63,$AT$2:$AU$41,2,FALSE))/(100*100)*'Formula Data'!$AB$22</f>
        <v>0.74835804849412624</v>
      </c>
      <c r="I41" s="9">
        <f ca="1">(VLOOKUP(I19,$AV$2:$AW$41,2,FALSE)*VLOOKUP(I63,$AT$2:$AU$41,2,FALSE))/(100*100)*'Formula Data'!$AB$22</f>
        <v>1.2175784408680925</v>
      </c>
      <c r="J41" s="9">
        <f ca="1">(VLOOKUP(J19,$AV$2:$AW$41,2,FALSE)*VLOOKUP(J63,$AT$2:$AU$41,2,FALSE))/(100*100)*'Formula Data'!$AB$22</f>
        <v>0.8943461728327492</v>
      </c>
      <c r="K41" s="9">
        <f ca="1">(VLOOKUP(K19,$AV$2:$AW$41,2,FALSE)*VLOOKUP(K63,$AT$2:$AU$41,2,FALSE))/(100*100)*'Formula Data'!$AB$22</f>
        <v>1.634984660340532</v>
      </c>
      <c r="L41" s="9">
        <f ca="1">(VLOOKUP(L19,$AV$2:$AW$41,2,FALSE)*VLOOKUP(L63,$AT$2:$AU$41,2,FALSE))/(100*100)*'Formula Data'!$AB$22</f>
        <v>1.0838395714493834</v>
      </c>
      <c r="M41" s="9">
        <f ca="1">(VLOOKUP(M19,$AV$2:$AW$41,2,FALSE)*VLOOKUP(M63,$AT$2:$AU$41,2,FALSE))/(100*100)*'Formula Data'!$AB$22</f>
        <v>1.1963585760961535</v>
      </c>
      <c r="N41" s="9">
        <f ca="1">(VLOOKUP(N19,$AV$2:$AW$41,2,FALSE)*VLOOKUP(N63,$AT$2:$AU$41,2,FALSE))/(100*100)*'Formula Data'!$AB$22</f>
        <v>1.3714868614099924</v>
      </c>
      <c r="O41" s="9">
        <f ca="1">(VLOOKUP(O19,$AV$2:$AW$41,2,FALSE)*VLOOKUP(O63,$AT$2:$AU$41,2,FALSE))/(100*100)*'Formula Data'!$AB$22</f>
        <v>0.98919325708485584</v>
      </c>
      <c r="P41" s="9">
        <f ca="1">(VLOOKUP(P19,$AV$2:$AW$41,2,FALSE)*VLOOKUP(P63,$AT$2:$AU$41,2,FALSE))/(100*100)*'Formula Data'!$AB$22</f>
        <v>0.82036498366987987</v>
      </c>
      <c r="Q41" s="9">
        <f ca="1">(VLOOKUP(Q19,$AV$2:$AW$41,2,FALSE)*VLOOKUP(Q63,$AT$2:$AU$41,2,FALSE))/(100*100)*'Formula Data'!$AB$22</f>
        <v>1.4643777738769581</v>
      </c>
      <c r="R41" s="9">
        <f ca="1">(VLOOKUP(R19,$AV$2:$AW$41,2,FALSE)*VLOOKUP(R63,$AT$2:$AU$41,2,FALSE))/(100*100)*'Formula Data'!$AB$22</f>
        <v>0.64216598186319951</v>
      </c>
      <c r="S41" s="9">
        <f ca="1">(VLOOKUP(S19,$AV$2:$AW$41,2,FALSE)*VLOOKUP(S63,$AT$2:$AU$41,2,FALSE))/(100*100)*'Formula Data'!$AB$22</f>
        <v>1.1254666914945053</v>
      </c>
      <c r="T41" s="9">
        <f ca="1">(VLOOKUP(T19,$AV$2:$AW$41,2,FALSE)*VLOOKUP(T63,$AT$2:$AU$41,2,FALSE))/(100*100)*'Formula Data'!$AB$22</f>
        <v>0.81507317115963207</v>
      </c>
      <c r="U41" s="9">
        <f ca="1">(VLOOKUP(U19,$AV$2:$AW$41,2,FALSE)*VLOOKUP(U63,$AT$2:$AU$41,2,FALSE))/(100*100)*'Formula Data'!$AB$22</f>
        <v>1.9240392114317446</v>
      </c>
      <c r="V41" s="9">
        <f ca="1">(VLOOKUP(V19,$AV$2:$AW$41,2,FALSE)*VLOOKUP(V63,$AT$2:$AU$41,2,FALSE))/(100*100)*'Formula Data'!$AB$22</f>
        <v>1.1179175786146822</v>
      </c>
      <c r="W41" s="9">
        <f ca="1">(VLOOKUP(W19,$AV$2:$AW$41,2,FALSE)*VLOOKUP(W63,$AT$2:$AU$41,2,FALSE))/(100*100)*'Formula Data'!$AB$22</f>
        <v>1.0944938635337444</v>
      </c>
      <c r="X41" s="9">
        <f ca="1">(VLOOKUP(X19,$AV$2:$AW$41,2,FALSE)*VLOOKUP(X63,$AT$2:$AU$41,2,FALSE))/(100*100)*'Formula Data'!$AB$22</f>
        <v>1.3359986038612672</v>
      </c>
      <c r="Y41" s="83">
        <f ca="1">(VLOOKUP(Y19,$AV$2:$AW$41,2,FALSE)*VLOOKUP(Y63,$AT$2:$AU$41,2,FALSE))/(100*100)*'Formula Data'!$AB$22</f>
        <v>1.2879931911237299</v>
      </c>
      <c r="Z41" s="83">
        <f ca="1">(VLOOKUP(Z19,$AV$2:$AW$41,2,FALSE)*VLOOKUP(Z63,$AT$2:$AU$41,2,FALSE))/(100*100)*'Formula Data'!$AB$22</f>
        <v>1.2764459001713604</v>
      </c>
      <c r="AA41" s="83">
        <f ca="1">(VLOOKUP(AA19,$AV$2:$AW$41,2,FALSE)*VLOOKUP(AA63,$AT$2:$AU$41,2,FALSE))/(100*100)*'Formula Data'!$AB$22</f>
        <v>1.016095685685779</v>
      </c>
      <c r="AB41" s="84">
        <f ca="1">(VLOOKUP(AB19,$AV$2:$AW$41,2,FALSE)*VLOOKUP(AB63,$AT$2:$AU$41,2,FALSE))/(100*100)*'Formula Data'!$AB$22</f>
        <v>0.7534115868682224</v>
      </c>
      <c r="AC41" s="84">
        <f ca="1">(VLOOKUP(AC19,$AV$2:$AW$41,2,FALSE)*VLOOKUP(AC63,$AT$2:$AU$41,2,FALSE))/(100*100)*'Formula Data'!$AB$22</f>
        <v>0.95928498525243389</v>
      </c>
      <c r="AD41" s="84">
        <f ca="1">(VLOOKUP(AD19,$AV$2:$AW$41,2,FALSE)*VLOOKUP(AD63,$AT$2:$AU$41,2,FALSE))/(100*100)*'Formula Data'!$AB$22</f>
        <v>0.98028594780193057</v>
      </c>
      <c r="AE41" s="84">
        <f ca="1">(VLOOKUP(AE19,$AV$2:$AW$41,2,FALSE)*VLOOKUP(AE63,$AT$2:$AU$41,2,FALSE))/(100*100)*'Formula Data'!$AB$22</f>
        <v>1.2254834941241417</v>
      </c>
      <c r="AF41" s="84">
        <f ca="1">(VLOOKUP(AF19,$AV$2:$AW$41,2,FALSE)*VLOOKUP(AF63,$AT$2:$AU$41,2,FALSE))/(100*100)*'Formula Data'!$AB$22</f>
        <v>0.91810277499346604</v>
      </c>
      <c r="AG41" s="84">
        <f ca="1">(VLOOKUP(AG19,$AV$2:$AW$41,2,FALSE)*VLOOKUP(AG63,$AT$2:$AU$41,2,FALSE))/(100*100)*'Formula Data'!$AB$22</f>
        <v>1.4776837544107106</v>
      </c>
      <c r="AH41" s="84">
        <f ca="1">(VLOOKUP(AH19,$AV$2:$AW$41,2,FALSE)*VLOOKUP(AH63,$AT$2:$AU$41,2,FALSE))/(100*100)*'Formula Data'!$AB$22</f>
        <v>0.72554549824297543</v>
      </c>
      <c r="AI41" s="84">
        <f ca="1">(VLOOKUP(AI19,$AV$2:$AW$41,2,FALSE)*VLOOKUP(AI63,$AT$2:$AU$41,2,FALSE))/(100*100)*'Formula Data'!$AB$22</f>
        <v>1.7871529346621549</v>
      </c>
      <c r="AJ41" s="84">
        <f ca="1">(VLOOKUP(AJ19,$AV$2:$AW$41,2,FALSE)*VLOOKUP(AJ63,$AT$2:$AU$41,2,FALSE))/(100*100)*'Formula Data'!$AB$22</f>
        <v>1.7543353366680301</v>
      </c>
      <c r="AK41" s="79">
        <f ca="1">(VLOOKUP(AK19,$AV$2:$AW$41,2,FALSE)*VLOOKUP(AK63,$AT$2:$AU$41,2,FALSE))/(100*100)*'Formula Data'!$AB$22</f>
        <v>1.3259830077787387</v>
      </c>
      <c r="AL41" s="79">
        <f ca="1">(VLOOKUP(AL19,$AV$2:$AW$41,2,FALSE)*VLOOKUP(AL63,$AT$2:$AU$41,2,FALSE))/(100*100)*'Formula Data'!$AB$22</f>
        <v>1.1103653084004992</v>
      </c>
      <c r="AM41" s="79">
        <f ca="1">(VLOOKUP(AM19,$AV$2:$AW$41,2,FALSE)*VLOOKUP(AM63,$AT$2:$AU$41,2,FALSE))/(100*100)*'Formula Data'!$AB$22</f>
        <v>0.98893814163556415</v>
      </c>
      <c r="AN41" s="9">
        <f ca="1">IF(OR(Fixtures!$D$6&lt;=0,Fixtures!$D$6&gt;39),AVERAGE(B41:AM41),AVERAGE(OFFSET(A41,0,Fixtures!$D$6,1,38-Fixtures!$D$6+1)))</f>
        <v>1.1555898812711267</v>
      </c>
      <c r="AO41" s="41" t="str">
        <f t="shared" si="1"/>
        <v>WAT</v>
      </c>
      <c r="AP41" s="65">
        <f ca="1">AVERAGE(OFFSET(A41,0,Fixtures!$D$6,1,9))</f>
        <v>1.0936718513379793</v>
      </c>
      <c r="AQ41" s="65">
        <f ca="1">AVERAGE(OFFSET(A41,0,Fixtures!$D$6,1,6))</f>
        <v>0.97544407912099551</v>
      </c>
      <c r="AR41" s="65">
        <f ca="1">AVERAGE(OFFSET(A41,0,Fixtures!$D$6,1,3))</f>
        <v>0.90959741926881177</v>
      </c>
      <c r="AS41" s="64"/>
      <c r="AT41" s="72" t="str">
        <f>CONCATENATE("@",Schedule!A21)</f>
        <v>@WOL</v>
      </c>
      <c r="AU41" s="3">
        <f ca="1">VLOOKUP(RIGHT(AT41,3),'Team Ratings'!$A$2:$H$21,7,FALSE)*(1+Fixtures!$D$3)</f>
        <v>111.78802490275358</v>
      </c>
      <c r="AV41" s="72" t="str">
        <f>CONCATENATE("@",Schedule!A21)</f>
        <v>@WOL</v>
      </c>
      <c r="AW41" s="3">
        <f ca="1">VLOOKUP(RIGHT(AV41,3),'Team Ratings'!$A$2:$H$21,4,FALSE)*(1-Fixtures!$D$3)</f>
        <v>70.801069685433504</v>
      </c>
      <c r="AY41" s="62"/>
      <c r="BB41" s="62"/>
      <c r="BE41" s="62"/>
    </row>
    <row r="42" spans="1:57" x14ac:dyDescent="0.3">
      <c r="A42" s="41" t="str">
        <f t="shared" si="0"/>
        <v>WHU</v>
      </c>
      <c r="B42" s="9">
        <f ca="1">(VLOOKUP(B20,$AV$2:$AW$41,2,FALSE)*VLOOKUP(B64,$AT$2:$AU$41,2,FALSE))/(100*100)*'Formula Data'!$AB$22</f>
        <v>1.1780746989031938</v>
      </c>
      <c r="C42" s="9">
        <f ca="1">(VLOOKUP(C20,$AV$2:$AW$41,2,FALSE)*VLOOKUP(C64,$AT$2:$AU$41,2,FALSE))/(100*100)*'Formula Data'!$AB$22</f>
        <v>1.0780565728367906</v>
      </c>
      <c r="D42" s="9">
        <f ca="1">(VLOOKUP(D20,$AV$2:$AW$41,2,FALSE)*VLOOKUP(D64,$AT$2:$AU$41,2,FALSE))/(100*100)*'Formula Data'!$AB$22</f>
        <v>1.1225843812053227</v>
      </c>
      <c r="E42" s="9">
        <f ca="1">(VLOOKUP(E20,$AV$2:$AW$41,2,FALSE)*VLOOKUP(E64,$AT$2:$AU$41,2,FALSE))/(100*100)*'Formula Data'!$AB$22</f>
        <v>1.8961324164827722</v>
      </c>
      <c r="F42" s="9">
        <f ca="1">(VLOOKUP(F20,$AV$2:$AW$41,2,FALSE)*VLOOKUP(F64,$AT$2:$AU$41,2,FALSE))/(100*100)*'Formula Data'!$AB$22</f>
        <v>1.3665342201732005</v>
      </c>
      <c r="G42" s="9">
        <f ca="1">(VLOOKUP(G20,$AV$2:$AW$41,2,FALSE)*VLOOKUP(G64,$AT$2:$AU$41,2,FALSE))/(100*100)*'Formula Data'!$AB$22</f>
        <v>1.1940969550083673</v>
      </c>
      <c r="H42" s="9">
        <f ca="1">(VLOOKUP(H20,$AV$2:$AW$41,2,FALSE)*VLOOKUP(H64,$AT$2:$AU$41,2,FALSE))/(100*100)*'Formula Data'!$AB$22</f>
        <v>1.1612354231341269</v>
      </c>
      <c r="I42" s="9">
        <f ca="1">(VLOOKUP(I20,$AV$2:$AW$41,2,FALSE)*VLOOKUP(I64,$AT$2:$AU$41,2,FALSE))/(100*100)*'Formula Data'!$AB$22</f>
        <v>1.5536746258091676</v>
      </c>
      <c r="J42" s="9">
        <f ca="1">(VLOOKUP(J20,$AV$2:$AW$41,2,FALSE)*VLOOKUP(J64,$AT$2:$AU$41,2,FALSE))/(100*100)*'Formula Data'!$AB$22</f>
        <v>0.90658599493195846</v>
      </c>
      <c r="K42" s="9">
        <f ca="1">(VLOOKUP(K20,$AV$2:$AW$41,2,FALSE)*VLOOKUP(K64,$AT$2:$AU$41,2,FALSE))/(100*100)*'Formula Data'!$AB$22</f>
        <v>1.291825621950468</v>
      </c>
      <c r="L42" s="9">
        <f ca="1">(VLOOKUP(L20,$AV$2:$AW$41,2,FALSE)*VLOOKUP(L64,$AT$2:$AU$41,2,FALSE))/(100*100)*'Formula Data'!$AB$22</f>
        <v>1.8613136216382651</v>
      </c>
      <c r="M42" s="9">
        <f ca="1">(VLOOKUP(M20,$AV$2:$AW$41,2,FALSE)*VLOOKUP(M64,$AT$2:$AU$41,2,FALSE))/(100*100)*'Formula Data'!$AB$22</f>
        <v>0.97408811499223502</v>
      </c>
      <c r="N42" s="9">
        <f ca="1">(VLOOKUP(N20,$AV$2:$AW$41,2,FALSE)*VLOOKUP(N64,$AT$2:$AU$41,2,FALSE))/(100*100)*'Formula Data'!$AB$22</f>
        <v>1.4174669733208698</v>
      </c>
      <c r="O42" s="9">
        <f ca="1">(VLOOKUP(O20,$AV$2:$AW$41,2,FALSE)*VLOOKUP(O64,$AT$2:$AU$41,2,FALSE))/(100*100)*'Formula Data'!$AB$22</f>
        <v>0.76978881447083281</v>
      </c>
      <c r="P42" s="9">
        <f ca="1">(VLOOKUP(P20,$AV$2:$AW$41,2,FALSE)*VLOOKUP(P64,$AT$2:$AU$41,2,FALSE))/(100*100)*'Formula Data'!$AB$22</f>
        <v>0.7939924599422965</v>
      </c>
      <c r="Q42" s="9">
        <f ca="1">(VLOOKUP(Q20,$AV$2:$AW$41,2,FALSE)*VLOOKUP(Q64,$AT$2:$AU$41,2,FALSE))/(100*100)*'Formula Data'!$AB$22</f>
        <v>1.5673876592837788</v>
      </c>
      <c r="R42" s="9">
        <f ca="1">(VLOOKUP(R20,$AV$2:$AW$41,2,FALSE)*VLOOKUP(R64,$AT$2:$AU$41,2,FALSE))/(100*100)*'Formula Data'!$AB$22</f>
        <v>1.0495136507605851</v>
      </c>
      <c r="S42" s="91">
        <f ca="1">(VLOOKUP(S20,$AV$2:$AW$41,2,FALSE)*VLOOKUP(S64,$AT$2:$AU$41,2,FALSE))/(100*100)*'Formula Data'!$AB$22</f>
        <v>1.0177815909896881</v>
      </c>
      <c r="T42" s="9">
        <f ca="1">(VLOOKUP(T20,$AV$2:$AW$41,2,FALSE)*VLOOKUP(T64,$AT$2:$AU$41,2,FALSE))/(100*100)*'Formula Data'!$AB$22</f>
        <v>1.0400631792606823</v>
      </c>
      <c r="U42" s="9">
        <f ca="1">(VLOOKUP(U20,$AV$2:$AW$41,2,FALSE)*VLOOKUP(U64,$AT$2:$AU$41,2,FALSE))/(100*100)*'Formula Data'!$AB$22</f>
        <v>1.3002127204701879</v>
      </c>
      <c r="V42" s="9">
        <f ca="1">(VLOOKUP(V20,$AV$2:$AW$41,2,FALSE)*VLOOKUP(V64,$AT$2:$AU$41,2,FALSE))/(100*100)*'Formula Data'!$AB$22</f>
        <v>1.734685014805301</v>
      </c>
      <c r="W42" s="9">
        <f ca="1">(VLOOKUP(W20,$AV$2:$AW$41,2,FALSE)*VLOOKUP(W64,$AT$2:$AU$41,2,FALSE))/(100*100)*'Formula Data'!$AB$22</f>
        <v>0.86477582957014776</v>
      </c>
      <c r="X42" s="9">
        <f ca="1">(VLOOKUP(X20,$AV$2:$AW$41,2,FALSE)*VLOOKUP(X64,$AT$2:$AU$41,2,FALSE))/(100*100)*'Formula Data'!$AB$22</f>
        <v>1.3542827825526791</v>
      </c>
      <c r="Y42" s="91">
        <f ca="1">(VLOOKUP(Y20,$AV$2:$AW$41,2,FALSE)*VLOOKUP(Y64,$AT$2:$AU$41,2,FALSE))/(100*100)*'Formula Data'!$AB$22</f>
        <v>0.87039033353789419</v>
      </c>
      <c r="Z42" s="83">
        <f ca="1">(VLOOKUP(Z20,$AV$2:$AW$41,2,FALSE)*VLOOKUP(Z64,$AT$2:$AU$41,2,FALSE))/(100*100)*'Formula Data'!$AB$22</f>
        <v>1.6104301890524897</v>
      </c>
      <c r="AA42" s="83">
        <f ca="1">(VLOOKUP(AA20,$AV$2:$AW$41,2,FALSE)*VLOOKUP(AA64,$AT$2:$AU$41,2,FALSE))/(100*100)*'Formula Data'!$AB$22</f>
        <v>0.78862851744759244</v>
      </c>
      <c r="AB42" s="84">
        <f ca="1">(VLOOKUP(AB20,$AV$2:$AW$41,2,FALSE)*VLOOKUP(AB64,$AT$2:$AU$41,2,FALSE))/(100*100)*'Formula Data'!$AB$22</f>
        <v>0.68132486669557601</v>
      </c>
      <c r="AC42" s="84">
        <f ca="1">(VLOOKUP(AC20,$AV$2:$AW$41,2,FALSE)*VLOOKUP(AC64,$AT$2:$AU$41,2,FALSE))/(100*100)*'Formula Data'!$AB$22</f>
        <v>1.5677919968151952</v>
      </c>
      <c r="AD42" s="84">
        <f ca="1">(VLOOKUP(AD20,$AV$2:$AW$41,2,FALSE)*VLOOKUP(AD64,$AT$2:$AU$41,2,FALSE))/(100*100)*'Formula Data'!$AB$22</f>
        <v>1.0492429785288107</v>
      </c>
      <c r="AE42" s="84">
        <f ca="1">(VLOOKUP(AE20,$AV$2:$AW$41,2,FALSE)*VLOOKUP(AE64,$AT$2:$AU$41,2,FALSE))/(100*100)*'Formula Data'!$AB$22</f>
        <v>1.1860875018891099</v>
      </c>
      <c r="AF42" s="84">
        <f ca="1">(VLOOKUP(AF20,$AV$2:$AW$41,2,FALSE)*VLOOKUP(AF64,$AT$2:$AU$41,2,FALSE))/(100*100)*'Formula Data'!$AB$22</f>
        <v>0.94888284990901195</v>
      </c>
      <c r="AG42" s="84">
        <f ca="1">(VLOOKUP(AG20,$AV$2:$AW$41,2,FALSE)*VLOOKUP(AG64,$AT$2:$AU$41,2,FALSE))/(100*100)*'Formula Data'!$AB$22</f>
        <v>1.1499314389008741</v>
      </c>
      <c r="AH42" s="84">
        <f ca="1">(VLOOKUP(AH20,$AV$2:$AW$41,2,FALSE)*VLOOKUP(AH64,$AT$2:$AU$41,2,FALSE))/(100*100)*'Formula Data'!$AB$22</f>
        <v>1.2460033334933842</v>
      </c>
      <c r="AI42" s="84">
        <f ca="1">(VLOOKUP(AI20,$AV$2:$AW$41,2,FALSE)*VLOOKUP(AI64,$AT$2:$AU$41,2,FALSE))/(100*100)*'Formula Data'!$AB$22</f>
        <v>1.4551192828896353</v>
      </c>
      <c r="AJ42" s="84">
        <f ca="1">(VLOOKUP(AJ20,$AV$2:$AW$41,2,FALSE)*VLOOKUP(AJ64,$AT$2:$AU$41,2,FALSE))/(100*100)*'Formula Data'!$AB$22</f>
        <v>1.2693117829347484</v>
      </c>
      <c r="AK42" s="79">
        <f ca="1">(VLOOKUP(AK20,$AV$2:$AW$41,2,FALSE)*VLOOKUP(AK64,$AT$2:$AU$41,2,FALSE))/(100*100)*'Formula Data'!$AB$22</f>
        <v>1.6769470385906673</v>
      </c>
      <c r="AL42" s="79">
        <f ca="1">(VLOOKUP(AL20,$AV$2:$AW$41,2,FALSE)*VLOOKUP(AL64,$AT$2:$AU$41,2,FALSE))/(100*100)*'Formula Data'!$AB$22</f>
        <v>0.79935415996427894</v>
      </c>
      <c r="AM42" s="79">
        <f ca="1">(VLOOKUP(AM20,$AV$2:$AW$41,2,FALSE)*VLOOKUP(AM64,$AT$2:$AU$41,2,FALSE))/(100*100)*'Formula Data'!$AB$22</f>
        <v>2.0413659338389789</v>
      </c>
      <c r="AN42" s="9">
        <f ca="1">IF(OR(Fixtures!$D$6&lt;=0,Fixtures!$D$6&gt;39),AVERAGE(B42:AM42),AVERAGE(OFFSET(A42,0,Fixtures!$D$6,1,38-Fixtures!$D$6+1)))</f>
        <v>1.2199993601459895</v>
      </c>
      <c r="AO42" s="41" t="str">
        <f t="shared" si="1"/>
        <v>WHU</v>
      </c>
      <c r="AP42" s="65">
        <f ca="1">AVERAGE(OFFSET(A42,0,Fixtures!$D$6,1,9))</f>
        <v>1.1192236407299101</v>
      </c>
      <c r="AQ42" s="65">
        <f ca="1">AVERAGE(OFFSET(A42,0,Fixtures!$D$6,1,6))</f>
        <v>1.0369931185475494</v>
      </c>
      <c r="AR42" s="65">
        <f ca="1">AVERAGE(OFFSET(A42,0,Fixtures!$D$6,1,3))</f>
        <v>1.0125817936527879</v>
      </c>
      <c r="AS42" s="81"/>
      <c r="AY42" s="62"/>
      <c r="BE42" s="62"/>
    </row>
    <row r="43" spans="1:57" x14ac:dyDescent="0.3">
      <c r="A43" s="41" t="str">
        <f t="shared" si="0"/>
        <v>WOL</v>
      </c>
      <c r="B43" s="9">
        <f ca="1">(VLOOKUP(B21,$AV$2:$AW$41,2,FALSE)*VLOOKUP(B65,$AT$2:$AU$41,2,FALSE))/(100*100)*'Formula Data'!$AB$22</f>
        <v>0.98104888937786461</v>
      </c>
      <c r="C43" s="9">
        <f ca="1">(VLOOKUP(C21,$AV$2:$AW$41,2,FALSE)*VLOOKUP(C65,$AT$2:$AU$41,2,FALSE))/(100*100)*'Formula Data'!$AB$22</f>
        <v>1.3459105028875493</v>
      </c>
      <c r="D43" s="9">
        <f ca="1">(VLOOKUP(D21,$AV$2:$AW$41,2,FALSE)*VLOOKUP(D65,$AT$2:$AU$41,2,FALSE))/(100*100)*'Formula Data'!$AB$22</f>
        <v>1.6401183484984563</v>
      </c>
      <c r="E43" s="9">
        <f ca="1">(VLOOKUP(E21,$AV$2:$AW$41,2,FALSE)*VLOOKUP(E65,$AT$2:$AU$41,2,FALSE))/(100*100)*'Formula Data'!$AB$22</f>
        <v>1.0218463477625492</v>
      </c>
      <c r="F43" s="9">
        <f ca="1">(VLOOKUP(F21,$AV$2:$AW$41,2,FALSE)*VLOOKUP(F65,$AT$2:$AU$41,2,FALSE))/(100*100)*'Formula Data'!$AB$22</f>
        <v>1.2961299287514161</v>
      </c>
      <c r="G43" s="9">
        <f ca="1">(VLOOKUP(G21,$AV$2:$AW$41,2,FALSE)*VLOOKUP(G65,$AT$2:$AU$41,2,FALSE))/(100*100)*'Formula Data'!$AB$22</f>
        <v>1.1722933810041907</v>
      </c>
      <c r="H43" s="9">
        <f ca="1">(VLOOKUP(H21,$AV$2:$AW$41,2,FALSE)*VLOOKUP(H65,$AT$2:$AU$41,2,FALSE))/(100*100)*'Formula Data'!$AB$22</f>
        <v>1.8901485533136928</v>
      </c>
      <c r="I43" s="9">
        <f ca="1">(VLOOKUP(I21,$AV$2:$AW$41,2,FALSE)*VLOOKUP(I65,$AT$2:$AU$41,2,FALSE))/(100*100)*'Formula Data'!$AB$22</f>
        <v>0.88889214569843178</v>
      </c>
      <c r="J43" s="9">
        <f ca="1">(VLOOKUP(J21,$AV$2:$AW$41,2,FALSE)*VLOOKUP(J65,$AT$2:$AU$41,2,FALSE))/(100*100)*'Formula Data'!$AB$22</f>
        <v>1.7671158995978076</v>
      </c>
      <c r="K43" s="9">
        <f ca="1">(VLOOKUP(K21,$AV$2:$AW$41,2,FALSE)*VLOOKUP(K65,$AT$2:$AU$41,2,FALSE))/(100*100)*'Formula Data'!$AB$22</f>
        <v>1.404416087109017</v>
      </c>
      <c r="L43" s="9">
        <f ca="1">(VLOOKUP(L21,$AV$2:$AW$41,2,FALSE)*VLOOKUP(L65,$AT$2:$AU$41,2,FALSE))/(100*100)*'Formula Data'!$AB$22</f>
        <v>1.1826402696697655</v>
      </c>
      <c r="M43" s="9">
        <f ca="1">(VLOOKUP(M21,$AV$2:$AW$41,2,FALSE)*VLOOKUP(M65,$AT$2:$AU$41,2,FALSE))/(100*100)*'Formula Data'!$AB$22</f>
        <v>2.3008984647913104</v>
      </c>
      <c r="N43" s="9">
        <f ca="1">(VLOOKUP(N21,$AV$2:$AW$41,2,FALSE)*VLOOKUP(N65,$AT$2:$AU$41,2,FALSE))/(100*100)*'Formula Data'!$AB$22</f>
        <v>1.3088710642515096</v>
      </c>
      <c r="O43" s="9">
        <f ca="1">(VLOOKUP(O21,$AV$2:$AW$41,2,FALSE)*VLOOKUP(O65,$AT$2:$AU$41,2,FALSE))/(100*100)*'Formula Data'!$AB$22</f>
        <v>1.4560640701660543</v>
      </c>
      <c r="P43" s="9">
        <f ca="1">(VLOOKUP(P21,$AV$2:$AW$41,2,FALSE)*VLOOKUP(P65,$AT$2:$AU$41,2,FALSE))/(100*100)*'Formula Data'!$AB$22</f>
        <v>2.3687642822673722</v>
      </c>
      <c r="Q43" s="9">
        <f ca="1">(VLOOKUP(Q21,$AV$2:$AW$41,2,FALSE)*VLOOKUP(Q65,$AT$2:$AU$41,2,FALSE))/(100*100)*'Formula Data'!$AB$22</f>
        <v>1.2151171293103458</v>
      </c>
      <c r="R43" s="9">
        <f ca="1">(VLOOKUP(R21,$AV$2:$AW$41,2,FALSE)*VLOOKUP(R65,$AT$2:$AU$41,2,FALSE))/(100*100)*'Formula Data'!$AB$22</f>
        <v>1.5976790484952001</v>
      </c>
      <c r="S43" s="9">
        <f ca="1">(VLOOKUP(S21,$AV$2:$AW$41,2,FALSE)*VLOOKUP(S65,$AT$2:$AU$41,2,FALSE))/(100*100)*'Formula Data'!$AB$22</f>
        <v>1.4306878959245213</v>
      </c>
      <c r="T43" s="9">
        <f ca="1">(VLOOKUP(T21,$AV$2:$AW$41,2,FALSE)*VLOOKUP(T65,$AT$2:$AU$41,2,FALSE))/(100*100)*'Formula Data'!$AB$22</f>
        <v>1.3278512299939538</v>
      </c>
      <c r="U43" s="9">
        <f ca="1">(VLOOKUP(U21,$AV$2:$AW$41,2,FALSE)*VLOOKUP(U65,$AT$2:$AU$41,2,FALSE))/(100*100)*'Formula Data'!$AB$22</f>
        <v>0.76794626275352107</v>
      </c>
      <c r="V43" s="9">
        <f ca="1">(VLOOKUP(V21,$AV$2:$AW$41,2,FALSE)*VLOOKUP(V65,$AT$2:$AU$41,2,FALSE))/(100*100)*'Formula Data'!$AB$22</f>
        <v>1.2653060563504883</v>
      </c>
      <c r="W43" s="9">
        <f ca="1">(VLOOKUP(W21,$AV$2:$AW$41,2,FALSE)*VLOOKUP(W65,$AT$2:$AU$41,2,FALSE))/(100*100)*'Formula Data'!$AB$22</f>
        <v>2.0979548955579146</v>
      </c>
      <c r="X43" s="9">
        <f ca="1">(VLOOKUP(X21,$AV$2:$AW$41,2,FALSE)*VLOOKUP(X65,$AT$2:$AU$41,2,FALSE))/(100*100)*'Formula Data'!$AB$22</f>
        <v>1.1829453542762183</v>
      </c>
      <c r="Y43" s="83">
        <f ca="1">(VLOOKUP(Y21,$AV$2:$AW$41,2,FALSE)*VLOOKUP(Y65,$AT$2:$AU$41,2,FALSE))/(100*100)*'Formula Data'!$AB$22</f>
        <v>1.1471789851009391</v>
      </c>
      <c r="Z43" s="83">
        <f ca="1">(VLOOKUP(Z21,$AV$2:$AW$41,2,FALSE)*VLOOKUP(Z65,$AT$2:$AU$41,2,FALSE))/(100*100)*'Formula Data'!$AB$22</f>
        <v>0.90098141102389639</v>
      </c>
      <c r="AA43" s="83">
        <f ca="1">(VLOOKUP(AA21,$AV$2:$AW$41,2,FALSE)*VLOOKUP(AA65,$AT$2:$AU$41,2,FALSE))/(100*100)*'Formula Data'!$AB$22</f>
        <v>1.4655174767249584</v>
      </c>
      <c r="AB43" s="84">
        <f ca="1">(VLOOKUP(AB21,$AV$2:$AW$41,2,FALSE)*VLOOKUP(AB65,$AT$2:$AU$41,2,FALSE))/(100*100)*'Formula Data'!$AB$22</f>
        <v>2.1372004371218156</v>
      </c>
      <c r="AC43" s="84">
        <f ca="1">(VLOOKUP(AC21,$AV$2:$AW$41,2,FALSE)*VLOOKUP(AC65,$AT$2:$AU$41,2,FALSE))/(100*100)*'Formula Data'!$AB$22</f>
        <v>1.0695206853562909</v>
      </c>
      <c r="AD43" s="84">
        <f ca="1">(VLOOKUP(AD21,$AV$2:$AW$41,2,FALSE)*VLOOKUP(AD65,$AT$2:$AU$41,2,FALSE))/(100*100)*'Formula Data'!$AB$22</f>
        <v>1.8151749709450844</v>
      </c>
      <c r="AE43" s="84">
        <f ca="1">(VLOOKUP(AE21,$AV$2:$AW$41,2,FALSE)*VLOOKUP(AE65,$AT$2:$AU$41,2,FALSE))/(100*100)*'Formula Data'!$AB$22</f>
        <v>1.5857017096170014</v>
      </c>
      <c r="AF43" s="84">
        <f ca="1">(VLOOKUP(AF21,$AV$2:$AW$41,2,FALSE)*VLOOKUP(AF65,$AT$2:$AU$41,2,FALSE))/(100*100)*'Formula Data'!$AB$22</f>
        <v>1.9552271453633665</v>
      </c>
      <c r="AG43" s="84">
        <f ca="1">(VLOOKUP(AG21,$AV$2:$AW$41,2,FALSE)*VLOOKUP(AG65,$AT$2:$AU$41,2,FALSE))/(100*100)*'Formula Data'!$AB$22</f>
        <v>1.5402708731247616</v>
      </c>
      <c r="AH43" s="84">
        <f ca="1">(VLOOKUP(AH21,$AV$2:$AW$41,2,FALSE)*VLOOKUP(AH65,$AT$2:$AU$41,2,FALSE))/(100*100)*'Formula Data'!$AB$22</f>
        <v>1.7666601559264397</v>
      </c>
      <c r="AI43" s="84">
        <f ca="1">(VLOOKUP(AI21,$AV$2:$AW$41,2,FALSE)*VLOOKUP(AI65,$AT$2:$AU$41,2,FALSE))/(100*100)*'Formula Data'!$AB$22</f>
        <v>0.97472057589628414</v>
      </c>
      <c r="AJ43" s="84">
        <f ca="1">(VLOOKUP(AJ21,$AV$2:$AW$41,2,FALSE)*VLOOKUP(AJ65,$AT$2:$AU$41,2,FALSE))/(100*100)*'Formula Data'!$AB$22</f>
        <v>1.5264618281391171</v>
      </c>
      <c r="AK43" s="79">
        <f ca="1">(VLOOKUP(AK21,$AV$2:$AW$41,2,FALSE)*VLOOKUP(AK65,$AT$2:$AU$41,2,FALSE))/(100*100)*'Formula Data'!$AB$22</f>
        <v>1.0979304646973136</v>
      </c>
      <c r="AL43" s="79">
        <f ca="1">(VLOOKUP(AL21,$AV$2:$AW$41,2,FALSE)*VLOOKUP(AL65,$AT$2:$AU$41,2,FALSE))/(100*100)*'Formula Data'!$AB$22</f>
        <v>1.7512036926111985</v>
      </c>
      <c r="AM43" s="79">
        <f ca="1">(VLOOKUP(AM21,$AV$2:$AW$41,2,FALSE)*VLOOKUP(AM65,$AT$2:$AU$41,2,FALSE))/(100*100)*'Formula Data'!$AB$22</f>
        <v>0.86765722503193965</v>
      </c>
      <c r="AN43" s="9">
        <f ca="1">IF(OR(Fixtures!$D$6&lt;=0,Fixtures!$D$6&gt;39),AVERAGE(B43:AM43),AVERAGE(OFFSET(A43,0,Fixtures!$D$6,1,38-Fixtures!$D$6+1)))</f>
        <v>1.5040959415811981</v>
      </c>
      <c r="AO43" s="41" t="str">
        <f t="shared" si="1"/>
        <v>WOL</v>
      </c>
      <c r="AP43" s="65">
        <f ca="1">AVERAGE(OFFSET(A43,0,Fixtures!$D$6,1,9))</f>
        <v>1.5899993366751115</v>
      </c>
      <c r="AQ43" s="65">
        <f ca="1">AVERAGE(OFFSET(A43,0,Fixtures!$D$6,1,6))</f>
        <v>1.6713904041880863</v>
      </c>
      <c r="AR43" s="65">
        <f ca="1">AVERAGE(OFFSET(A43,0,Fixtures!$D$6,1,3))</f>
        <v>1.5574128664010216</v>
      </c>
      <c r="AS43" s="81"/>
      <c r="AY43" s="62"/>
    </row>
    <row r="44" spans="1:57" x14ac:dyDescent="0.3">
      <c r="X44" s="62"/>
      <c r="Y44" s="62"/>
      <c r="Z44" s="62"/>
      <c r="AG44" s="34"/>
      <c r="AH44" s="34"/>
      <c r="AI44" s="34"/>
      <c r="AJ44" s="34"/>
      <c r="AK44" s="34"/>
      <c r="AL44" s="34"/>
      <c r="AM44" s="34"/>
      <c r="AY44" s="62"/>
    </row>
    <row r="45" spans="1:57" x14ac:dyDescent="0.3">
      <c r="A45" s="59" t="s">
        <v>0</v>
      </c>
      <c r="B45" s="59">
        <v>1</v>
      </c>
      <c r="C45" s="59">
        <v>2</v>
      </c>
      <c r="D45" s="59">
        <v>3</v>
      </c>
      <c r="E45" s="59">
        <v>4</v>
      </c>
      <c r="F45" s="59">
        <v>5</v>
      </c>
      <c r="G45" s="59">
        <v>6</v>
      </c>
      <c r="H45" s="59">
        <v>7</v>
      </c>
      <c r="I45" s="59">
        <v>8</v>
      </c>
      <c r="J45" s="59">
        <v>9</v>
      </c>
      <c r="K45" s="59">
        <v>10</v>
      </c>
      <c r="L45" s="59">
        <v>11</v>
      </c>
      <c r="M45" s="59">
        <v>12</v>
      </c>
      <c r="N45" s="59">
        <v>13</v>
      </c>
      <c r="O45" s="59">
        <v>14</v>
      </c>
      <c r="P45" s="59">
        <v>15</v>
      </c>
      <c r="Q45" s="59">
        <v>16</v>
      </c>
      <c r="R45" s="59">
        <v>17</v>
      </c>
      <c r="S45" s="59">
        <v>18</v>
      </c>
      <c r="T45" s="59">
        <v>19</v>
      </c>
      <c r="U45" s="59">
        <v>20</v>
      </c>
      <c r="V45" s="59">
        <v>21</v>
      </c>
      <c r="W45" s="59">
        <v>22</v>
      </c>
      <c r="X45" s="59">
        <v>23</v>
      </c>
      <c r="Y45" s="59">
        <v>24</v>
      </c>
      <c r="Z45" s="59">
        <v>25</v>
      </c>
      <c r="AA45" s="59">
        <v>26</v>
      </c>
      <c r="AB45" s="59">
        <v>27</v>
      </c>
      <c r="AC45" s="59">
        <v>28</v>
      </c>
      <c r="AD45" s="59">
        <v>29</v>
      </c>
      <c r="AE45" s="59">
        <v>30</v>
      </c>
      <c r="AF45" s="33">
        <v>31</v>
      </c>
      <c r="AG45" s="33">
        <v>32</v>
      </c>
      <c r="AH45" s="33">
        <v>33</v>
      </c>
      <c r="AI45" s="33">
        <v>34</v>
      </c>
      <c r="AJ45" s="33">
        <v>35</v>
      </c>
      <c r="AK45" s="33">
        <v>36</v>
      </c>
      <c r="AL45" s="33">
        <v>37</v>
      </c>
      <c r="AM45" s="33">
        <v>38</v>
      </c>
      <c r="AP45" s="66"/>
    </row>
    <row r="46" spans="1:57" x14ac:dyDescent="0.3">
      <c r="A46" s="41" t="str">
        <f>$A24</f>
        <v>ARS</v>
      </c>
      <c r="B46" s="73" t="str">
        <f t="shared" ref="B46:Q46" si="2">IF(IFERROR(FIND("@",B2),0), $A46, CONCATENATE("@", $A46))</f>
        <v>ARS</v>
      </c>
      <c r="C46" s="73" t="str">
        <f t="shared" si="2"/>
        <v>@ARS</v>
      </c>
      <c r="D46" s="73" t="str">
        <f t="shared" si="2"/>
        <v>ARS</v>
      </c>
      <c r="E46" s="73" t="str">
        <f t="shared" si="2"/>
        <v>@ARS</v>
      </c>
      <c r="F46" s="73" t="str">
        <f t="shared" si="2"/>
        <v>ARS</v>
      </c>
      <c r="G46" s="73" t="str">
        <f t="shared" si="2"/>
        <v>@ARS</v>
      </c>
      <c r="H46" s="73" t="str">
        <f t="shared" si="2"/>
        <v>ARS</v>
      </c>
      <c r="I46" s="73" t="str">
        <f t="shared" si="2"/>
        <v>@ARS</v>
      </c>
      <c r="J46" s="73" t="str">
        <f t="shared" si="2"/>
        <v>ARS</v>
      </c>
      <c r="K46" s="73" t="str">
        <f t="shared" si="2"/>
        <v>@ARS</v>
      </c>
      <c r="L46" s="73" t="str">
        <f t="shared" si="2"/>
        <v>@ARS</v>
      </c>
      <c r="M46" s="73" t="str">
        <f t="shared" si="2"/>
        <v>ARS</v>
      </c>
      <c r="N46" s="73" t="str">
        <f t="shared" si="2"/>
        <v>@ARS</v>
      </c>
      <c r="O46" s="73" t="str">
        <f t="shared" si="2"/>
        <v>ARS</v>
      </c>
      <c r="P46" s="73" t="str">
        <f t="shared" si="2"/>
        <v>@ARS</v>
      </c>
      <c r="Q46" s="73" t="str">
        <f t="shared" si="2"/>
        <v>ARS</v>
      </c>
      <c r="R46" s="73" t="str">
        <f t="shared" ref="C46:AM53" si="3">IF(IFERROR(FIND("@",R2),0), $A46, CONCATENATE("@", $A46))</f>
        <v>@ARS</v>
      </c>
      <c r="S46" s="73" t="str">
        <f t="shared" si="3"/>
        <v>ARS</v>
      </c>
      <c r="T46" s="73" t="str">
        <f t="shared" si="3"/>
        <v>ARS</v>
      </c>
      <c r="U46" s="73" t="str">
        <f t="shared" si="3"/>
        <v>@ARS</v>
      </c>
      <c r="V46" s="73" t="str">
        <f t="shared" si="3"/>
        <v>@ARS</v>
      </c>
      <c r="W46" s="73" t="str">
        <f t="shared" si="3"/>
        <v>ARS</v>
      </c>
      <c r="X46" s="73" t="str">
        <f t="shared" si="3"/>
        <v>@ARS</v>
      </c>
      <c r="Y46" s="73" t="str">
        <f t="shared" si="3"/>
        <v>ARS</v>
      </c>
      <c r="Z46" s="73" t="str">
        <f t="shared" si="3"/>
        <v>ARS</v>
      </c>
      <c r="AA46" s="73" t="str">
        <f t="shared" si="3"/>
        <v>@ARS</v>
      </c>
      <c r="AB46" s="73" t="str">
        <f t="shared" si="3"/>
        <v>@ARS</v>
      </c>
      <c r="AC46" s="73" t="str">
        <f t="shared" si="3"/>
        <v>ARS</v>
      </c>
      <c r="AD46" s="73" t="str">
        <f t="shared" si="3"/>
        <v>@ARS</v>
      </c>
      <c r="AE46" s="73" t="str">
        <f t="shared" si="3"/>
        <v>ARS</v>
      </c>
      <c r="AF46" s="73" t="str">
        <f t="shared" si="3"/>
        <v>ARS</v>
      </c>
      <c r="AG46" s="73" t="str">
        <f t="shared" si="3"/>
        <v>@ARS</v>
      </c>
      <c r="AH46" s="73" t="str">
        <f t="shared" si="3"/>
        <v>ARS</v>
      </c>
      <c r="AI46" s="73" t="str">
        <f t="shared" si="3"/>
        <v>@ARS</v>
      </c>
      <c r="AJ46" s="73" t="str">
        <f t="shared" si="3"/>
        <v>ARS</v>
      </c>
      <c r="AK46" s="73" t="str">
        <f t="shared" si="3"/>
        <v>@ARS</v>
      </c>
      <c r="AL46" s="73" t="str">
        <f t="shared" si="3"/>
        <v>ARS</v>
      </c>
      <c r="AM46" s="73" t="str">
        <f t="shared" si="3"/>
        <v>@ARS</v>
      </c>
      <c r="AP46" s="66"/>
    </row>
    <row r="47" spans="1:57" x14ac:dyDescent="0.3">
      <c r="A47" s="41" t="str">
        <f t="shared" ref="A47:A65" si="4">$A25</f>
        <v>AVL</v>
      </c>
      <c r="B47" s="73" t="str">
        <f t="shared" ref="B47:B65" si="5">IF(IFERROR(FIND("@",B3),0), $A47, CONCATENATE("@", $A47))</f>
        <v>AVL</v>
      </c>
      <c r="C47" s="73" t="str">
        <f t="shared" si="3"/>
        <v>@AVL</v>
      </c>
      <c r="D47" s="73" t="str">
        <f t="shared" si="3"/>
        <v>@AVL</v>
      </c>
      <c r="E47" s="73" t="str">
        <f t="shared" si="3"/>
        <v>AVL</v>
      </c>
      <c r="F47" s="73" t="str">
        <f t="shared" si="3"/>
        <v>@AVL</v>
      </c>
      <c r="G47" s="73" t="str">
        <f t="shared" si="3"/>
        <v>AVL</v>
      </c>
      <c r="H47" s="73" t="str">
        <f t="shared" si="3"/>
        <v>@AVL</v>
      </c>
      <c r="I47" s="73" t="str">
        <f t="shared" si="3"/>
        <v>AVL</v>
      </c>
      <c r="J47" s="73" t="str">
        <f t="shared" si="3"/>
        <v>@AVL</v>
      </c>
      <c r="K47" s="73" t="str">
        <f t="shared" si="3"/>
        <v>AVL</v>
      </c>
      <c r="L47" s="73" t="str">
        <f t="shared" si="3"/>
        <v>@AVL</v>
      </c>
      <c r="M47" s="73" t="str">
        <f t="shared" si="3"/>
        <v>AVL</v>
      </c>
      <c r="N47" s="73" t="str">
        <f t="shared" si="3"/>
        <v>@AVL</v>
      </c>
      <c r="O47" s="73" t="str">
        <f t="shared" si="3"/>
        <v>AVL</v>
      </c>
      <c r="P47" s="73" t="str">
        <f t="shared" si="3"/>
        <v>AVL</v>
      </c>
      <c r="Q47" s="73" t="str">
        <f t="shared" si="3"/>
        <v>@AVL</v>
      </c>
      <c r="R47" s="73" t="str">
        <f t="shared" si="3"/>
        <v>AVL</v>
      </c>
      <c r="S47" s="73" t="str">
        <f t="shared" si="3"/>
        <v>@AVL</v>
      </c>
      <c r="T47" s="73" t="str">
        <f t="shared" si="3"/>
        <v>@AVL</v>
      </c>
      <c r="U47" s="73" t="str">
        <f t="shared" si="3"/>
        <v>AVL</v>
      </c>
      <c r="V47" s="73" t="str">
        <f t="shared" si="3"/>
        <v>AVL</v>
      </c>
      <c r="W47" s="73" t="str">
        <f t="shared" si="3"/>
        <v>@AVL</v>
      </c>
      <c r="X47" s="73" t="str">
        <f t="shared" si="3"/>
        <v>AVL</v>
      </c>
      <c r="Y47" s="73" t="str">
        <f t="shared" si="3"/>
        <v>@AVL</v>
      </c>
      <c r="Z47" s="73" t="str">
        <f t="shared" si="3"/>
        <v>AVL</v>
      </c>
      <c r="AA47" s="73" t="str">
        <f t="shared" si="3"/>
        <v>@AVL</v>
      </c>
      <c r="AB47" s="73" t="str">
        <f t="shared" si="3"/>
        <v>AVL</v>
      </c>
      <c r="AC47" s="73" t="str">
        <f t="shared" si="3"/>
        <v>@AVL</v>
      </c>
      <c r="AD47" s="73" t="str">
        <f t="shared" si="3"/>
        <v>AVL</v>
      </c>
      <c r="AE47" s="73" t="str">
        <f t="shared" si="3"/>
        <v>@AVL</v>
      </c>
      <c r="AF47" s="73" t="str">
        <f t="shared" si="3"/>
        <v>AVL</v>
      </c>
      <c r="AG47" s="73" t="str">
        <f t="shared" si="3"/>
        <v>@AVL</v>
      </c>
      <c r="AH47" s="73" t="str">
        <f t="shared" si="3"/>
        <v>AVL</v>
      </c>
      <c r="AI47" s="73" t="str">
        <f t="shared" si="3"/>
        <v>@AVL</v>
      </c>
      <c r="AJ47" s="73" t="str">
        <f t="shared" si="3"/>
        <v>@AVL</v>
      </c>
      <c r="AK47" s="73" t="str">
        <f t="shared" si="3"/>
        <v>AVL</v>
      </c>
      <c r="AL47" s="73" t="str">
        <f t="shared" si="3"/>
        <v>@AVL</v>
      </c>
      <c r="AM47" s="73" t="str">
        <f t="shared" si="3"/>
        <v>AVL</v>
      </c>
      <c r="AP47" s="66"/>
    </row>
    <row r="48" spans="1:57" x14ac:dyDescent="0.3">
      <c r="A48" s="41" t="str">
        <f t="shared" si="4"/>
        <v>BOU</v>
      </c>
      <c r="B48" s="73" t="str">
        <f t="shared" si="5"/>
        <v>@BOU</v>
      </c>
      <c r="C48" s="73" t="str">
        <f t="shared" si="3"/>
        <v>BOU</v>
      </c>
      <c r="D48" s="73" t="str">
        <f t="shared" si="3"/>
        <v>@BOU</v>
      </c>
      <c r="E48" s="73" t="str">
        <f t="shared" si="3"/>
        <v>BOU</v>
      </c>
      <c r="F48" s="73" t="str">
        <f t="shared" si="3"/>
        <v>@BOU</v>
      </c>
      <c r="G48" s="73" t="str">
        <f t="shared" si="3"/>
        <v>BOU</v>
      </c>
      <c r="H48" s="73" t="str">
        <f t="shared" si="3"/>
        <v>@BOU</v>
      </c>
      <c r="I48" s="73" t="str">
        <f t="shared" si="3"/>
        <v>BOU</v>
      </c>
      <c r="J48" s="73" t="str">
        <f t="shared" si="3"/>
        <v>@BOU</v>
      </c>
      <c r="K48" s="73" t="str">
        <f t="shared" si="3"/>
        <v>BOU</v>
      </c>
      <c r="L48" s="73" t="str">
        <f t="shared" si="3"/>
        <v>@BOU</v>
      </c>
      <c r="M48" s="73" t="str">
        <f t="shared" si="3"/>
        <v>BOU</v>
      </c>
      <c r="N48" s="73" t="str">
        <f t="shared" si="3"/>
        <v>@BOU</v>
      </c>
      <c r="O48" s="73" t="str">
        <f t="shared" si="3"/>
        <v>BOU</v>
      </c>
      <c r="P48" s="73" t="str">
        <f t="shared" si="3"/>
        <v>BOU</v>
      </c>
      <c r="Q48" s="73" t="str">
        <f t="shared" si="3"/>
        <v>@BOU</v>
      </c>
      <c r="R48" s="73" t="str">
        <f t="shared" si="3"/>
        <v>BOU</v>
      </c>
      <c r="S48" s="73" t="str">
        <f t="shared" si="3"/>
        <v>@BOU</v>
      </c>
      <c r="T48" s="73" t="str">
        <f t="shared" si="3"/>
        <v>@BOU</v>
      </c>
      <c r="U48" s="73" t="str">
        <f t="shared" si="3"/>
        <v>BOU</v>
      </c>
      <c r="V48" s="73" t="str">
        <f t="shared" si="3"/>
        <v>BOU</v>
      </c>
      <c r="W48" s="73" t="str">
        <f t="shared" si="3"/>
        <v>@BOU</v>
      </c>
      <c r="X48" s="73" t="str">
        <f t="shared" si="3"/>
        <v>BOU</v>
      </c>
      <c r="Y48" s="73" t="str">
        <f t="shared" si="3"/>
        <v>@BOU</v>
      </c>
      <c r="Z48" s="73" t="str">
        <f t="shared" si="3"/>
        <v>@BOU</v>
      </c>
      <c r="AA48" s="73" t="str">
        <f t="shared" si="3"/>
        <v>BOU</v>
      </c>
      <c r="AB48" s="73" t="str">
        <f t="shared" si="3"/>
        <v>BOU</v>
      </c>
      <c r="AC48" s="73" t="str">
        <f t="shared" si="3"/>
        <v>@BOU</v>
      </c>
      <c r="AD48" s="73" t="str">
        <f t="shared" si="3"/>
        <v>BOU</v>
      </c>
      <c r="AE48" s="73" t="str">
        <f t="shared" si="3"/>
        <v>@BOU</v>
      </c>
      <c r="AF48" s="73" t="str">
        <f t="shared" si="3"/>
        <v>BOU</v>
      </c>
      <c r="AG48" s="73" t="str">
        <f t="shared" si="3"/>
        <v>@BOU</v>
      </c>
      <c r="AH48" s="73" t="str">
        <f t="shared" si="3"/>
        <v>BOU</v>
      </c>
      <c r="AI48" s="73" t="str">
        <f t="shared" si="3"/>
        <v>@BOU</v>
      </c>
      <c r="AJ48" s="73" t="str">
        <f t="shared" si="3"/>
        <v>@BOU</v>
      </c>
      <c r="AK48" s="73" t="str">
        <f t="shared" si="3"/>
        <v>BOU</v>
      </c>
      <c r="AL48" s="73" t="str">
        <f t="shared" si="3"/>
        <v>@BOU</v>
      </c>
      <c r="AM48" s="73" t="str">
        <f t="shared" si="3"/>
        <v>BOU</v>
      </c>
      <c r="AP48" s="66"/>
    </row>
    <row r="49" spans="1:42" x14ac:dyDescent="0.3">
      <c r="A49" s="41" t="str">
        <f t="shared" si="4"/>
        <v>BRI</v>
      </c>
      <c r="B49" s="73" t="str">
        <f t="shared" si="5"/>
        <v>BRI</v>
      </c>
      <c r="C49" s="73" t="str">
        <f t="shared" si="3"/>
        <v>@BRI</v>
      </c>
      <c r="D49" s="73" t="str">
        <f t="shared" si="3"/>
        <v>@BRI</v>
      </c>
      <c r="E49" s="73" t="str">
        <f t="shared" si="3"/>
        <v>BRI</v>
      </c>
      <c r="F49" s="73" t="str">
        <f t="shared" si="3"/>
        <v>@BRI</v>
      </c>
      <c r="G49" s="73" t="str">
        <f t="shared" si="3"/>
        <v>BRI</v>
      </c>
      <c r="H49" s="73" t="str">
        <f t="shared" si="3"/>
        <v>BRI</v>
      </c>
      <c r="I49" s="73" t="str">
        <f t="shared" si="3"/>
        <v>@BRI</v>
      </c>
      <c r="J49" s="73" t="str">
        <f t="shared" si="3"/>
        <v>BRI</v>
      </c>
      <c r="K49" s="73" t="str">
        <f t="shared" si="3"/>
        <v>@BRI</v>
      </c>
      <c r="L49" s="73" t="str">
        <f t="shared" si="3"/>
        <v>@BRI</v>
      </c>
      <c r="M49" s="73" t="str">
        <f t="shared" si="3"/>
        <v>BRI</v>
      </c>
      <c r="N49" s="73" t="str">
        <f t="shared" si="3"/>
        <v>@BRI</v>
      </c>
      <c r="O49" s="73" t="str">
        <f t="shared" si="3"/>
        <v>BRI</v>
      </c>
      <c r="P49" s="73" t="str">
        <f t="shared" si="3"/>
        <v>BRI</v>
      </c>
      <c r="Q49" s="73" t="str">
        <f t="shared" si="3"/>
        <v>@BRI</v>
      </c>
      <c r="R49" s="73" t="str">
        <f t="shared" si="3"/>
        <v>BRI</v>
      </c>
      <c r="S49" s="73" t="str">
        <f t="shared" si="3"/>
        <v>@BRI</v>
      </c>
      <c r="T49" s="73" t="str">
        <f t="shared" si="3"/>
        <v>BRI</v>
      </c>
      <c r="U49" s="73" t="str">
        <f t="shared" si="3"/>
        <v>@BRI</v>
      </c>
      <c r="V49" s="73" t="str">
        <f t="shared" si="3"/>
        <v>@BRI</v>
      </c>
      <c r="W49" s="73" t="str">
        <f t="shared" si="3"/>
        <v>BRI</v>
      </c>
      <c r="X49" s="73" t="str">
        <f t="shared" si="3"/>
        <v>@BRI</v>
      </c>
      <c r="Y49" s="73" t="str">
        <f t="shared" si="3"/>
        <v>BRI</v>
      </c>
      <c r="Z49" s="73" t="str">
        <f t="shared" si="3"/>
        <v>BRI</v>
      </c>
      <c r="AA49" s="73" t="str">
        <f t="shared" si="3"/>
        <v>@BRI</v>
      </c>
      <c r="AB49" s="73" t="str">
        <f t="shared" si="3"/>
        <v>BRI</v>
      </c>
      <c r="AC49" s="73" t="str">
        <f t="shared" si="3"/>
        <v>@BRI</v>
      </c>
      <c r="AD49" s="73" t="str">
        <f t="shared" si="3"/>
        <v>BRI</v>
      </c>
      <c r="AE49" s="73" t="str">
        <f t="shared" si="3"/>
        <v>@BRI</v>
      </c>
      <c r="AF49" s="73" t="str">
        <f t="shared" si="3"/>
        <v>BRI</v>
      </c>
      <c r="AG49" s="73" t="str">
        <f t="shared" si="3"/>
        <v>@BRI</v>
      </c>
      <c r="AH49" s="73" t="str">
        <f t="shared" si="3"/>
        <v>BRI</v>
      </c>
      <c r="AI49" s="73" t="str">
        <f t="shared" si="3"/>
        <v>@BRI</v>
      </c>
      <c r="AJ49" s="73" t="str">
        <f t="shared" si="3"/>
        <v>@BRI</v>
      </c>
      <c r="AK49" s="73" t="str">
        <f t="shared" si="3"/>
        <v>BRI</v>
      </c>
      <c r="AL49" s="73" t="str">
        <f t="shared" si="3"/>
        <v>@BRI</v>
      </c>
      <c r="AM49" s="73" t="str">
        <f t="shared" si="3"/>
        <v>BRI</v>
      </c>
      <c r="AP49" s="66"/>
    </row>
    <row r="50" spans="1:42" x14ac:dyDescent="0.3">
      <c r="A50" s="41" t="str">
        <f t="shared" si="4"/>
        <v>BUR</v>
      </c>
      <c r="B50" s="73" t="str">
        <f t="shared" si="5"/>
        <v>@BUR</v>
      </c>
      <c r="C50" s="73" t="str">
        <f t="shared" si="3"/>
        <v>BUR</v>
      </c>
      <c r="D50" s="73" t="str">
        <f t="shared" si="3"/>
        <v>BUR</v>
      </c>
      <c r="E50" s="73" t="str">
        <f t="shared" si="3"/>
        <v>@BUR</v>
      </c>
      <c r="F50" s="73" t="str">
        <f t="shared" si="3"/>
        <v>BUR</v>
      </c>
      <c r="G50" s="73" t="str">
        <f t="shared" si="3"/>
        <v>@BUR</v>
      </c>
      <c r="H50" s="73" t="str">
        <f t="shared" si="3"/>
        <v>BUR</v>
      </c>
      <c r="I50" s="73" t="str">
        <f t="shared" si="3"/>
        <v>@BUR</v>
      </c>
      <c r="J50" s="73" t="str">
        <f t="shared" si="3"/>
        <v>BUR</v>
      </c>
      <c r="K50" s="73" t="str">
        <f t="shared" si="3"/>
        <v>@BUR</v>
      </c>
      <c r="L50" s="73" t="str">
        <f t="shared" si="3"/>
        <v>BUR</v>
      </c>
      <c r="M50" s="73" t="str">
        <f t="shared" si="3"/>
        <v>@BUR</v>
      </c>
      <c r="N50" s="73" t="str">
        <f t="shared" si="3"/>
        <v>BUR</v>
      </c>
      <c r="O50" s="73" t="str">
        <f t="shared" si="3"/>
        <v>@BUR</v>
      </c>
      <c r="P50" s="73" t="str">
        <f t="shared" si="3"/>
        <v>@BUR</v>
      </c>
      <c r="Q50" s="73" t="str">
        <f t="shared" si="3"/>
        <v>BUR</v>
      </c>
      <c r="R50" s="73" t="str">
        <f t="shared" si="3"/>
        <v>@BUR</v>
      </c>
      <c r="S50" s="73" t="str">
        <f t="shared" si="3"/>
        <v>BUR</v>
      </c>
      <c r="T50" s="73" t="str">
        <f t="shared" si="3"/>
        <v>BUR</v>
      </c>
      <c r="U50" s="73" t="str">
        <f t="shared" si="3"/>
        <v>@BUR</v>
      </c>
      <c r="V50" s="73" t="str">
        <f t="shared" si="3"/>
        <v>@BUR</v>
      </c>
      <c r="W50" s="73" t="str">
        <f t="shared" si="3"/>
        <v>BUR</v>
      </c>
      <c r="X50" s="73" t="str">
        <f t="shared" si="3"/>
        <v>@BUR</v>
      </c>
      <c r="Y50" s="73" t="str">
        <f t="shared" si="3"/>
        <v>BUR</v>
      </c>
      <c r="Z50" s="73" t="str">
        <f t="shared" si="3"/>
        <v>@BUR</v>
      </c>
      <c r="AA50" s="73" t="str">
        <f t="shared" si="3"/>
        <v>BUR</v>
      </c>
      <c r="AB50" s="73" t="str">
        <f t="shared" si="3"/>
        <v>@BUR</v>
      </c>
      <c r="AC50" s="73" t="str">
        <f t="shared" si="3"/>
        <v>BUR</v>
      </c>
      <c r="AD50" s="73" t="str">
        <f t="shared" si="3"/>
        <v>@BUR</v>
      </c>
      <c r="AE50" s="73" t="str">
        <f t="shared" si="3"/>
        <v>BUR</v>
      </c>
      <c r="AF50" s="73" t="str">
        <f t="shared" si="3"/>
        <v>@BUR</v>
      </c>
      <c r="AG50" s="73" t="str">
        <f t="shared" si="3"/>
        <v>BUR</v>
      </c>
      <c r="AH50" s="73" t="str">
        <f t="shared" si="3"/>
        <v>@BUR</v>
      </c>
      <c r="AI50" s="73" t="str">
        <f t="shared" si="3"/>
        <v>BUR</v>
      </c>
      <c r="AJ50" s="73" t="str">
        <f t="shared" si="3"/>
        <v>BUR</v>
      </c>
      <c r="AK50" s="73" t="str">
        <f t="shared" si="3"/>
        <v>@BUR</v>
      </c>
      <c r="AL50" s="73" t="str">
        <f t="shared" si="3"/>
        <v>BUR</v>
      </c>
      <c r="AM50" s="73" t="str">
        <f t="shared" si="3"/>
        <v>@BUR</v>
      </c>
      <c r="AP50" s="66"/>
    </row>
    <row r="51" spans="1:42" x14ac:dyDescent="0.3">
      <c r="A51" s="41" t="str">
        <f t="shared" si="4"/>
        <v>CHE</v>
      </c>
      <c r="B51" s="73" t="str">
        <f t="shared" si="5"/>
        <v>CHE</v>
      </c>
      <c r="C51" s="73" t="str">
        <f t="shared" si="3"/>
        <v>@CHE</v>
      </c>
      <c r="D51" s="73" t="str">
        <f t="shared" si="3"/>
        <v>CHE</v>
      </c>
      <c r="E51" s="73" t="str">
        <f t="shared" si="3"/>
        <v>@CHE</v>
      </c>
      <c r="F51" s="73" t="str">
        <f t="shared" si="3"/>
        <v>CHE</v>
      </c>
      <c r="G51" s="73" t="str">
        <f t="shared" si="3"/>
        <v>@CHE</v>
      </c>
      <c r="H51" s="73" t="str">
        <f t="shared" si="3"/>
        <v>@CHE</v>
      </c>
      <c r="I51" s="73" t="str">
        <f t="shared" si="3"/>
        <v>CHE</v>
      </c>
      <c r="J51" s="73" t="str">
        <f t="shared" si="3"/>
        <v>@CHE</v>
      </c>
      <c r="K51" s="73" t="str">
        <f t="shared" si="3"/>
        <v>CHE</v>
      </c>
      <c r="L51" s="73" t="str">
        <f t="shared" si="3"/>
        <v>CHE</v>
      </c>
      <c r="M51" s="73" t="str">
        <f t="shared" si="3"/>
        <v>@CHE</v>
      </c>
      <c r="N51" s="73" t="str">
        <f t="shared" si="3"/>
        <v>CHE</v>
      </c>
      <c r="O51" s="73" t="str">
        <f t="shared" si="3"/>
        <v>@CHE</v>
      </c>
      <c r="P51" s="73" t="str">
        <f t="shared" si="3"/>
        <v>@CHE</v>
      </c>
      <c r="Q51" s="73" t="str">
        <f t="shared" si="3"/>
        <v>CHE</v>
      </c>
      <c r="R51" s="73" t="str">
        <f t="shared" si="3"/>
        <v>@CHE</v>
      </c>
      <c r="S51" s="73" t="str">
        <f t="shared" si="3"/>
        <v>CHE</v>
      </c>
      <c r="T51" s="73" t="str">
        <f t="shared" si="3"/>
        <v>@CHE</v>
      </c>
      <c r="U51" s="73" t="str">
        <f t="shared" si="3"/>
        <v>CHE</v>
      </c>
      <c r="V51" s="73" t="str">
        <f t="shared" si="3"/>
        <v>CHE</v>
      </c>
      <c r="W51" s="73" t="str">
        <f t="shared" si="3"/>
        <v>@CHE</v>
      </c>
      <c r="X51" s="73" t="str">
        <f t="shared" si="3"/>
        <v>CHE</v>
      </c>
      <c r="Y51" s="73" t="str">
        <f t="shared" si="3"/>
        <v>@CHE</v>
      </c>
      <c r="Z51" s="73" t="str">
        <f t="shared" si="3"/>
        <v>CHE</v>
      </c>
      <c r="AA51" s="73" t="str">
        <f t="shared" si="3"/>
        <v>@CHE</v>
      </c>
      <c r="AB51" s="73" t="str">
        <f t="shared" si="3"/>
        <v>@CHE</v>
      </c>
      <c r="AC51" s="73" t="str">
        <f t="shared" si="3"/>
        <v>CHE</v>
      </c>
      <c r="AD51" s="73" t="str">
        <f t="shared" si="3"/>
        <v>@CHE</v>
      </c>
      <c r="AE51" s="73" t="str">
        <f t="shared" si="3"/>
        <v>CHE</v>
      </c>
      <c r="AF51" s="73" t="str">
        <f t="shared" si="3"/>
        <v>@CHE</v>
      </c>
      <c r="AG51" s="73" t="str">
        <f t="shared" si="3"/>
        <v>CHE</v>
      </c>
      <c r="AH51" s="73" t="str">
        <f t="shared" si="3"/>
        <v>@CHE</v>
      </c>
      <c r="AI51" s="73" t="str">
        <f t="shared" si="3"/>
        <v>CHE</v>
      </c>
      <c r="AJ51" s="73" t="str">
        <f t="shared" si="3"/>
        <v>CHE</v>
      </c>
      <c r="AK51" s="73" t="str">
        <f t="shared" si="3"/>
        <v>@CHE</v>
      </c>
      <c r="AL51" s="73" t="str">
        <f t="shared" si="3"/>
        <v>CHE</v>
      </c>
      <c r="AM51" s="73" t="str">
        <f t="shared" si="3"/>
        <v>@CHE</v>
      </c>
      <c r="AP51" s="66"/>
    </row>
    <row r="52" spans="1:42" x14ac:dyDescent="0.3">
      <c r="A52" s="41" t="str">
        <f t="shared" si="4"/>
        <v>CRY</v>
      </c>
      <c r="B52" s="73" t="str">
        <f t="shared" si="5"/>
        <v>@CRY</v>
      </c>
      <c r="C52" s="73" t="str">
        <f t="shared" si="3"/>
        <v>CRY</v>
      </c>
      <c r="D52" s="73" t="str">
        <f t="shared" si="3"/>
        <v>CRY</v>
      </c>
      <c r="E52" s="73" t="str">
        <f t="shared" si="3"/>
        <v>@CRY</v>
      </c>
      <c r="F52" s="73" t="str">
        <f t="shared" si="3"/>
        <v>CRY</v>
      </c>
      <c r="G52" s="73" t="str">
        <f t="shared" si="3"/>
        <v>@CRY</v>
      </c>
      <c r="H52" s="73" t="str">
        <f t="shared" si="3"/>
        <v>@CRY</v>
      </c>
      <c r="I52" s="73" t="str">
        <f t="shared" si="3"/>
        <v>CRY</v>
      </c>
      <c r="J52" s="73" t="str">
        <f t="shared" si="3"/>
        <v>@CRY</v>
      </c>
      <c r="K52" s="73" t="str">
        <f t="shared" si="3"/>
        <v>CRY</v>
      </c>
      <c r="L52" s="73" t="str">
        <f t="shared" si="3"/>
        <v>@CRY</v>
      </c>
      <c r="M52" s="73" t="str">
        <f t="shared" si="3"/>
        <v>CRY</v>
      </c>
      <c r="N52" s="73" t="str">
        <f t="shared" si="3"/>
        <v>@CRY</v>
      </c>
      <c r="O52" s="73" t="str">
        <f t="shared" si="3"/>
        <v>CRY</v>
      </c>
      <c r="P52" s="73" t="str">
        <f t="shared" si="3"/>
        <v>@CRY</v>
      </c>
      <c r="Q52" s="73" t="str">
        <f t="shared" si="3"/>
        <v>CRY</v>
      </c>
      <c r="R52" s="73" t="str">
        <f t="shared" si="3"/>
        <v>@CRY</v>
      </c>
      <c r="S52" s="73" t="str">
        <f t="shared" si="3"/>
        <v>CRY</v>
      </c>
      <c r="T52" s="73" t="str">
        <f t="shared" si="3"/>
        <v>@CRY</v>
      </c>
      <c r="U52" s="73" t="str">
        <f t="shared" si="3"/>
        <v>CRY</v>
      </c>
      <c r="V52" s="73" t="str">
        <f t="shared" si="3"/>
        <v>CRY</v>
      </c>
      <c r="W52" s="73" t="str">
        <f t="shared" si="3"/>
        <v>@CRY</v>
      </c>
      <c r="X52" s="73" t="str">
        <f t="shared" si="3"/>
        <v>CRY</v>
      </c>
      <c r="Y52" s="73" t="str">
        <f t="shared" si="3"/>
        <v>@CRY</v>
      </c>
      <c r="Z52" s="73" t="str">
        <f t="shared" si="3"/>
        <v>@CRY</v>
      </c>
      <c r="AA52" s="73" t="str">
        <f t="shared" si="3"/>
        <v>CRY</v>
      </c>
      <c r="AB52" s="73" t="str">
        <f t="shared" si="3"/>
        <v>@CRY</v>
      </c>
      <c r="AC52" s="73" t="str">
        <f t="shared" si="3"/>
        <v>CRY</v>
      </c>
      <c r="AD52" s="73" t="str">
        <f t="shared" si="3"/>
        <v>@CRY</v>
      </c>
      <c r="AE52" s="73" t="str">
        <f t="shared" si="3"/>
        <v>CRY</v>
      </c>
      <c r="AF52" s="73" t="str">
        <f t="shared" si="3"/>
        <v>CRY</v>
      </c>
      <c r="AG52" s="73" t="str">
        <f t="shared" si="3"/>
        <v>@CRY</v>
      </c>
      <c r="AH52" s="73" t="str">
        <f t="shared" si="3"/>
        <v>CRY</v>
      </c>
      <c r="AI52" s="73" t="str">
        <f t="shared" si="3"/>
        <v>@CRY</v>
      </c>
      <c r="AJ52" s="73" t="str">
        <f t="shared" si="3"/>
        <v>CRY</v>
      </c>
      <c r="AK52" s="73" t="str">
        <f t="shared" si="3"/>
        <v>@CRY</v>
      </c>
      <c r="AL52" s="73" t="str">
        <f t="shared" si="3"/>
        <v>CRY</v>
      </c>
      <c r="AM52" s="73" t="str">
        <f t="shared" si="3"/>
        <v>@CRY</v>
      </c>
      <c r="AP52" s="66"/>
    </row>
    <row r="53" spans="1:42" x14ac:dyDescent="0.3">
      <c r="A53" s="41" t="str">
        <f t="shared" si="4"/>
        <v>EVE</v>
      </c>
      <c r="B53" s="73" t="str">
        <f t="shared" si="5"/>
        <v>EVE</v>
      </c>
      <c r="C53" s="73" t="str">
        <f t="shared" si="3"/>
        <v>@EVE</v>
      </c>
      <c r="D53" s="73" t="str">
        <f t="shared" si="3"/>
        <v>EVE</v>
      </c>
      <c r="E53" s="73" t="str">
        <f t="shared" si="3"/>
        <v>@EVE</v>
      </c>
      <c r="F53" s="73" t="str">
        <f t="shared" si="3"/>
        <v>EVE</v>
      </c>
      <c r="G53" s="73" t="str">
        <f t="shared" si="3"/>
        <v>@EVE</v>
      </c>
      <c r="H53" s="73" t="str">
        <f t="shared" si="3"/>
        <v>@EVE</v>
      </c>
      <c r="I53" s="73" t="str">
        <f t="shared" si="3"/>
        <v>EVE</v>
      </c>
      <c r="J53" s="73" t="str">
        <f t="shared" si="3"/>
        <v>@EVE</v>
      </c>
      <c r="K53" s="73" t="str">
        <f t="shared" si="3"/>
        <v>EVE</v>
      </c>
      <c r="L53" s="73" t="str">
        <f t="shared" si="3"/>
        <v>@EVE</v>
      </c>
      <c r="M53" s="73" t="str">
        <f t="shared" si="3"/>
        <v>EVE</v>
      </c>
      <c r="N53" s="73" t="str">
        <f t="shared" ref="C53:AM60" si="6">IF(IFERROR(FIND("@",N9),0), $A53, CONCATENATE("@", $A53))</f>
        <v>@EVE</v>
      </c>
      <c r="O53" s="73" t="str">
        <f t="shared" si="6"/>
        <v>EVE</v>
      </c>
      <c r="P53" s="73" t="str">
        <f t="shared" si="6"/>
        <v>EVE</v>
      </c>
      <c r="Q53" s="73" t="str">
        <f t="shared" si="6"/>
        <v>@EVE</v>
      </c>
      <c r="R53" s="73" t="str">
        <f t="shared" si="6"/>
        <v>EVE</v>
      </c>
      <c r="S53" s="73" t="str">
        <f t="shared" si="6"/>
        <v>@EVE</v>
      </c>
      <c r="T53" s="73" t="str">
        <f t="shared" si="6"/>
        <v>@EVE</v>
      </c>
      <c r="U53" s="73" t="str">
        <f t="shared" si="6"/>
        <v>EVE</v>
      </c>
      <c r="V53" s="73" t="str">
        <f t="shared" si="6"/>
        <v>EVE</v>
      </c>
      <c r="W53" s="73" t="str">
        <f t="shared" si="6"/>
        <v>@EVE</v>
      </c>
      <c r="X53" s="73" t="str">
        <f t="shared" si="6"/>
        <v>EVE</v>
      </c>
      <c r="Y53" s="73" t="str">
        <f t="shared" si="6"/>
        <v>@EVE</v>
      </c>
      <c r="Z53" s="73" t="str">
        <f t="shared" si="6"/>
        <v>EVE</v>
      </c>
      <c r="AA53" s="73" t="str">
        <f t="shared" si="6"/>
        <v>@EVE</v>
      </c>
      <c r="AB53" s="73" t="str">
        <f t="shared" si="6"/>
        <v>EVE</v>
      </c>
      <c r="AC53" s="73" t="str">
        <f t="shared" si="6"/>
        <v>@EVE</v>
      </c>
      <c r="AD53" s="73" t="str">
        <f t="shared" si="6"/>
        <v>EVE</v>
      </c>
      <c r="AE53" s="73" t="str">
        <f t="shared" si="6"/>
        <v>@EVE</v>
      </c>
      <c r="AF53" s="73" t="str">
        <f t="shared" si="6"/>
        <v>EVE</v>
      </c>
      <c r="AG53" s="73" t="str">
        <f t="shared" si="6"/>
        <v>@EVE</v>
      </c>
      <c r="AH53" s="73" t="str">
        <f t="shared" si="6"/>
        <v>EVE</v>
      </c>
      <c r="AI53" s="73" t="str">
        <f t="shared" si="6"/>
        <v>@EVE</v>
      </c>
      <c r="AJ53" s="73" t="str">
        <f t="shared" si="6"/>
        <v>EVE</v>
      </c>
      <c r="AK53" s="73" t="str">
        <f t="shared" si="6"/>
        <v>@EVE</v>
      </c>
      <c r="AL53" s="73" t="str">
        <f t="shared" si="6"/>
        <v>EVE</v>
      </c>
      <c r="AM53" s="73" t="str">
        <f t="shared" si="6"/>
        <v>@EVE</v>
      </c>
      <c r="AP53" s="66"/>
    </row>
    <row r="54" spans="1:42" x14ac:dyDescent="0.3">
      <c r="A54" s="41" t="str">
        <f t="shared" si="4"/>
        <v>LEI</v>
      </c>
      <c r="B54" s="73" t="str">
        <f t="shared" si="5"/>
        <v>@LEI</v>
      </c>
      <c r="C54" s="73" t="str">
        <f t="shared" si="6"/>
        <v>LEI</v>
      </c>
      <c r="D54" s="73" t="str">
        <f t="shared" si="6"/>
        <v>LEI</v>
      </c>
      <c r="E54" s="73" t="str">
        <f t="shared" si="6"/>
        <v>@LEI</v>
      </c>
      <c r="F54" s="73" t="str">
        <f t="shared" si="6"/>
        <v>LEI</v>
      </c>
      <c r="G54" s="73" t="str">
        <f t="shared" si="6"/>
        <v>@LEI</v>
      </c>
      <c r="H54" s="73" t="str">
        <f t="shared" si="6"/>
        <v>@LEI</v>
      </c>
      <c r="I54" s="73" t="str">
        <f t="shared" si="6"/>
        <v>LEI</v>
      </c>
      <c r="J54" s="73" t="str">
        <f t="shared" si="6"/>
        <v>@LEI</v>
      </c>
      <c r="K54" s="73" t="str">
        <f t="shared" si="6"/>
        <v>LEI</v>
      </c>
      <c r="L54" s="73" t="str">
        <f t="shared" si="6"/>
        <v>LEI</v>
      </c>
      <c r="M54" s="73" t="str">
        <f t="shared" si="6"/>
        <v>@LEI</v>
      </c>
      <c r="N54" s="73" t="str">
        <f t="shared" si="6"/>
        <v>LEI</v>
      </c>
      <c r="O54" s="73" t="str">
        <f t="shared" si="6"/>
        <v>@LEI</v>
      </c>
      <c r="P54" s="73" t="str">
        <f t="shared" si="6"/>
        <v>@LEI</v>
      </c>
      <c r="Q54" s="73" t="str">
        <f t="shared" si="6"/>
        <v>LEI</v>
      </c>
      <c r="R54" s="73" t="str">
        <f t="shared" si="6"/>
        <v>@LEI</v>
      </c>
      <c r="S54" s="73" t="str">
        <f t="shared" si="6"/>
        <v>LEI</v>
      </c>
      <c r="T54" s="73" t="str">
        <f t="shared" si="6"/>
        <v>@LEI</v>
      </c>
      <c r="U54" s="73" t="str">
        <f t="shared" si="6"/>
        <v>LEI</v>
      </c>
      <c r="V54" s="73" t="str">
        <f t="shared" si="6"/>
        <v>LEI</v>
      </c>
      <c r="W54" s="73" t="str">
        <f t="shared" si="6"/>
        <v>@LEI</v>
      </c>
      <c r="X54" s="73" t="str">
        <f t="shared" si="6"/>
        <v>LEI</v>
      </c>
      <c r="Y54" s="73" t="str">
        <f t="shared" si="6"/>
        <v>@LEI</v>
      </c>
      <c r="Z54" s="73" t="str">
        <f t="shared" si="6"/>
        <v>@LEI</v>
      </c>
      <c r="AA54" s="73" t="str">
        <f t="shared" si="6"/>
        <v>LEI</v>
      </c>
      <c r="AB54" s="73" t="str">
        <f t="shared" si="6"/>
        <v>@LEI</v>
      </c>
      <c r="AC54" s="73" t="str">
        <f t="shared" si="6"/>
        <v>LEI</v>
      </c>
      <c r="AD54" s="73" t="str">
        <f t="shared" si="6"/>
        <v>@LEI</v>
      </c>
      <c r="AE54" s="73" t="str">
        <f t="shared" si="6"/>
        <v>LEI</v>
      </c>
      <c r="AF54" s="73" t="str">
        <f t="shared" si="6"/>
        <v>@LEI</v>
      </c>
      <c r="AG54" s="73" t="str">
        <f t="shared" si="6"/>
        <v>LEI</v>
      </c>
      <c r="AH54" s="73" t="str">
        <f t="shared" si="6"/>
        <v>@LEI</v>
      </c>
      <c r="AI54" s="73" t="str">
        <f t="shared" si="6"/>
        <v>LEI</v>
      </c>
      <c r="AJ54" s="73" t="str">
        <f t="shared" si="6"/>
        <v>LEI</v>
      </c>
      <c r="AK54" s="73" t="str">
        <f t="shared" si="6"/>
        <v>@LEI</v>
      </c>
      <c r="AL54" s="73" t="str">
        <f t="shared" si="6"/>
        <v>LEI</v>
      </c>
      <c r="AM54" s="73" t="str">
        <f t="shared" si="6"/>
        <v>@LEI</v>
      </c>
      <c r="AP54" s="66"/>
    </row>
    <row r="55" spans="1:42" x14ac:dyDescent="0.3">
      <c r="A55" s="41" t="str">
        <f t="shared" si="4"/>
        <v>LIV</v>
      </c>
      <c r="B55" s="73" t="str">
        <f t="shared" si="5"/>
        <v>@LIV</v>
      </c>
      <c r="C55" s="73" t="str">
        <f t="shared" si="6"/>
        <v>LIV</v>
      </c>
      <c r="D55" s="73" t="str">
        <f t="shared" si="6"/>
        <v>@LIV</v>
      </c>
      <c r="E55" s="73" t="str">
        <f t="shared" si="6"/>
        <v>LIV</v>
      </c>
      <c r="F55" s="73" t="str">
        <f t="shared" si="6"/>
        <v>@LIV</v>
      </c>
      <c r="G55" s="73" t="str">
        <f t="shared" si="6"/>
        <v>LIV</v>
      </c>
      <c r="H55" s="73" t="str">
        <f t="shared" si="6"/>
        <v>LIV</v>
      </c>
      <c r="I55" s="73" t="str">
        <f t="shared" si="6"/>
        <v>@LIV</v>
      </c>
      <c r="J55" s="73" t="str">
        <f t="shared" si="6"/>
        <v>LIV</v>
      </c>
      <c r="K55" s="73" t="str">
        <f t="shared" si="6"/>
        <v>@LIV</v>
      </c>
      <c r="L55" s="73" t="str">
        <f t="shared" si="6"/>
        <v>LIV</v>
      </c>
      <c r="M55" s="73" t="str">
        <f t="shared" si="6"/>
        <v>@LIV</v>
      </c>
      <c r="N55" s="73" t="str">
        <f t="shared" si="6"/>
        <v>LIV</v>
      </c>
      <c r="O55" s="73" t="str">
        <f t="shared" si="6"/>
        <v>@LIV</v>
      </c>
      <c r="P55" s="73" t="str">
        <f t="shared" si="6"/>
        <v>@LIV</v>
      </c>
      <c r="Q55" s="73" t="str">
        <f t="shared" si="6"/>
        <v>LIV</v>
      </c>
      <c r="R55" s="73" t="str">
        <f t="shared" si="6"/>
        <v>@LIV</v>
      </c>
      <c r="S55" s="73" t="str">
        <f t="shared" si="6"/>
        <v>LIV</v>
      </c>
      <c r="T55" s="73" t="str">
        <f t="shared" si="6"/>
        <v>LIV</v>
      </c>
      <c r="U55" s="73" t="str">
        <f t="shared" si="6"/>
        <v>@LIV</v>
      </c>
      <c r="V55" s="73" t="str">
        <f t="shared" si="6"/>
        <v>@LIV</v>
      </c>
      <c r="W55" s="73" t="str">
        <f t="shared" si="6"/>
        <v>LIV</v>
      </c>
      <c r="X55" s="73" t="str">
        <f t="shared" si="6"/>
        <v>@LIV</v>
      </c>
      <c r="Y55" s="73" t="str">
        <f t="shared" si="6"/>
        <v>LIV</v>
      </c>
      <c r="Z55" s="73" t="str">
        <f t="shared" si="6"/>
        <v>@LIV</v>
      </c>
      <c r="AA55" s="73" t="str">
        <f t="shared" si="6"/>
        <v>LIV</v>
      </c>
      <c r="AB55" s="73" t="str">
        <f t="shared" si="6"/>
        <v>@LIV</v>
      </c>
      <c r="AC55" s="73" t="str">
        <f t="shared" si="6"/>
        <v>LIV</v>
      </c>
      <c r="AD55" s="73" t="str">
        <f t="shared" si="6"/>
        <v>@LIV</v>
      </c>
      <c r="AE55" s="73" t="str">
        <f t="shared" si="6"/>
        <v>LIV</v>
      </c>
      <c r="AF55" s="73" t="str">
        <f t="shared" si="6"/>
        <v>@LIV</v>
      </c>
      <c r="AG55" s="73" t="str">
        <f t="shared" si="6"/>
        <v>LIV</v>
      </c>
      <c r="AH55" s="73" t="str">
        <f t="shared" si="6"/>
        <v>@LIV</v>
      </c>
      <c r="AI55" s="73" t="str">
        <f t="shared" si="6"/>
        <v>LIV</v>
      </c>
      <c r="AJ55" s="73" t="str">
        <f t="shared" si="6"/>
        <v>@LIV</v>
      </c>
      <c r="AK55" s="73" t="str">
        <f t="shared" si="6"/>
        <v>LIV</v>
      </c>
      <c r="AL55" s="73" t="str">
        <f t="shared" si="6"/>
        <v>@LIV</v>
      </c>
      <c r="AM55" s="73" t="str">
        <f t="shared" si="6"/>
        <v>LIV</v>
      </c>
      <c r="AP55" s="66"/>
    </row>
    <row r="56" spans="1:42" x14ac:dyDescent="0.3">
      <c r="A56" s="41" t="str">
        <f t="shared" si="4"/>
        <v>MCI</v>
      </c>
      <c r="B56" s="73" t="str">
        <f t="shared" si="5"/>
        <v>MCI</v>
      </c>
      <c r="C56" s="73" t="str">
        <f t="shared" si="6"/>
        <v>@MCI</v>
      </c>
      <c r="D56" s="73" t="str">
        <f t="shared" si="6"/>
        <v>MCI</v>
      </c>
      <c r="E56" s="73" t="str">
        <f t="shared" si="6"/>
        <v>@MCI</v>
      </c>
      <c r="F56" s="73" t="str">
        <f t="shared" si="6"/>
        <v>MCI</v>
      </c>
      <c r="G56" s="73" t="str">
        <f t="shared" si="6"/>
        <v>@MCI</v>
      </c>
      <c r="H56" s="73" t="str">
        <f t="shared" si="6"/>
        <v>MCI</v>
      </c>
      <c r="I56" s="73" t="str">
        <f t="shared" si="6"/>
        <v>@MCI</v>
      </c>
      <c r="J56" s="73" t="str">
        <f t="shared" si="6"/>
        <v>MCI</v>
      </c>
      <c r="K56" s="73" t="str">
        <f t="shared" si="6"/>
        <v>@MCI</v>
      </c>
      <c r="L56" s="73" t="str">
        <f t="shared" si="6"/>
        <v>@MCI</v>
      </c>
      <c r="M56" s="73" t="str">
        <f t="shared" si="6"/>
        <v>MCI</v>
      </c>
      <c r="N56" s="73" t="str">
        <f t="shared" si="6"/>
        <v>@MCI</v>
      </c>
      <c r="O56" s="73" t="str">
        <f t="shared" si="6"/>
        <v>MCI</v>
      </c>
      <c r="P56" s="73" t="str">
        <f t="shared" si="6"/>
        <v>MCI</v>
      </c>
      <c r="Q56" s="73" t="str">
        <f t="shared" si="6"/>
        <v>@MCI</v>
      </c>
      <c r="R56" s="73" t="str">
        <f t="shared" si="6"/>
        <v>MCI</v>
      </c>
      <c r="S56" s="73" t="str">
        <f t="shared" si="6"/>
        <v>@MCI</v>
      </c>
      <c r="T56" s="73" t="str">
        <f t="shared" si="6"/>
        <v>MCI</v>
      </c>
      <c r="U56" s="73" t="str">
        <f t="shared" si="6"/>
        <v>@MCI</v>
      </c>
      <c r="V56" s="73" t="str">
        <f t="shared" si="6"/>
        <v>@MCI</v>
      </c>
      <c r="W56" s="73" t="str">
        <f t="shared" si="6"/>
        <v>MCI</v>
      </c>
      <c r="X56" s="73" t="str">
        <f t="shared" si="6"/>
        <v>@MCI</v>
      </c>
      <c r="Y56" s="73" t="str">
        <f t="shared" si="6"/>
        <v>MCI</v>
      </c>
      <c r="Z56" s="73" t="str">
        <f t="shared" si="6"/>
        <v>MCI</v>
      </c>
      <c r="AA56" s="73" t="str">
        <f t="shared" si="6"/>
        <v>@MCI</v>
      </c>
      <c r="AB56" s="73" t="str">
        <f t="shared" si="6"/>
        <v>MCI</v>
      </c>
      <c r="AC56" s="73" t="str">
        <f t="shared" si="6"/>
        <v>@MCI</v>
      </c>
      <c r="AD56" s="73" t="str">
        <f t="shared" si="6"/>
        <v>MCI</v>
      </c>
      <c r="AE56" s="73" t="str">
        <f t="shared" si="6"/>
        <v>@MCI</v>
      </c>
      <c r="AF56" s="73" t="str">
        <f t="shared" si="6"/>
        <v>MCI</v>
      </c>
      <c r="AG56" s="73" t="str">
        <f t="shared" si="6"/>
        <v>@MCI</v>
      </c>
      <c r="AH56" s="73" t="str">
        <f t="shared" si="6"/>
        <v>MCI</v>
      </c>
      <c r="AI56" s="73" t="str">
        <f t="shared" si="6"/>
        <v>@MCI</v>
      </c>
      <c r="AJ56" s="73" t="str">
        <f t="shared" si="6"/>
        <v>MCI</v>
      </c>
      <c r="AK56" s="73" t="str">
        <f t="shared" si="6"/>
        <v>@MCI</v>
      </c>
      <c r="AL56" s="73" t="str">
        <f t="shared" si="6"/>
        <v>MCI</v>
      </c>
      <c r="AM56" s="73" t="str">
        <f t="shared" si="6"/>
        <v>@MCI</v>
      </c>
      <c r="AP56" s="66"/>
    </row>
    <row r="57" spans="1:42" x14ac:dyDescent="0.3">
      <c r="A57" s="41" t="str">
        <f t="shared" si="4"/>
        <v>MUN</v>
      </c>
      <c r="B57" s="73" t="str">
        <f t="shared" si="5"/>
        <v>@MUN</v>
      </c>
      <c r="C57" s="73" t="str">
        <f t="shared" si="6"/>
        <v>MUN</v>
      </c>
      <c r="D57" s="73" t="str">
        <f t="shared" si="6"/>
        <v>@MUN</v>
      </c>
      <c r="E57" s="73" t="str">
        <f t="shared" si="6"/>
        <v>MUN</v>
      </c>
      <c r="F57" s="73" t="str">
        <f t="shared" si="6"/>
        <v>@MUN</v>
      </c>
      <c r="G57" s="73" t="str">
        <f t="shared" si="6"/>
        <v>MUN</v>
      </c>
      <c r="H57" s="73" t="str">
        <f t="shared" si="6"/>
        <v>@MUN</v>
      </c>
      <c r="I57" s="73" t="str">
        <f t="shared" si="6"/>
        <v>MUN</v>
      </c>
      <c r="J57" s="73" t="str">
        <f t="shared" si="6"/>
        <v>@MUN</v>
      </c>
      <c r="K57" s="73" t="str">
        <f t="shared" si="6"/>
        <v>MUN</v>
      </c>
      <c r="L57" s="73" t="str">
        <f t="shared" si="6"/>
        <v>MUN</v>
      </c>
      <c r="M57" s="73" t="str">
        <f t="shared" si="6"/>
        <v>@MUN</v>
      </c>
      <c r="N57" s="73" t="str">
        <f t="shared" si="6"/>
        <v>MUN</v>
      </c>
      <c r="O57" s="73" t="str">
        <f t="shared" si="6"/>
        <v>@MUN</v>
      </c>
      <c r="P57" s="73" t="str">
        <f t="shared" si="6"/>
        <v>@MUN</v>
      </c>
      <c r="Q57" s="73" t="str">
        <f t="shared" si="6"/>
        <v>MUN</v>
      </c>
      <c r="R57" s="73" t="str">
        <f t="shared" si="6"/>
        <v>@MUN</v>
      </c>
      <c r="S57" s="73" t="str">
        <f t="shared" si="6"/>
        <v>MUN</v>
      </c>
      <c r="T57" s="73" t="str">
        <f t="shared" si="6"/>
        <v>@MUN</v>
      </c>
      <c r="U57" s="73" t="str">
        <f t="shared" si="6"/>
        <v>MUN</v>
      </c>
      <c r="V57" s="73" t="str">
        <f t="shared" si="6"/>
        <v>MUN</v>
      </c>
      <c r="W57" s="73" t="str">
        <f t="shared" si="6"/>
        <v>@MUN</v>
      </c>
      <c r="X57" s="73" t="str">
        <f t="shared" si="6"/>
        <v>MUN</v>
      </c>
      <c r="Y57" s="73" t="str">
        <f t="shared" si="6"/>
        <v>@MUN</v>
      </c>
      <c r="Z57" s="73" t="str">
        <f t="shared" si="6"/>
        <v>@MUN</v>
      </c>
      <c r="AA57" s="73" t="str">
        <f t="shared" si="6"/>
        <v>MUN</v>
      </c>
      <c r="AB57" s="73" t="str">
        <f t="shared" si="6"/>
        <v>@MUN</v>
      </c>
      <c r="AC57" s="73" t="str">
        <f t="shared" si="6"/>
        <v>MUN</v>
      </c>
      <c r="AD57" s="73" t="str">
        <f t="shared" si="6"/>
        <v>@MUN</v>
      </c>
      <c r="AE57" s="73" t="str">
        <f t="shared" si="6"/>
        <v>MUN</v>
      </c>
      <c r="AF57" s="73" t="str">
        <f t="shared" si="6"/>
        <v>@MUN</v>
      </c>
      <c r="AG57" s="73" t="str">
        <f t="shared" si="6"/>
        <v>MUN</v>
      </c>
      <c r="AH57" s="73" t="str">
        <f t="shared" si="6"/>
        <v>@MUN</v>
      </c>
      <c r="AI57" s="73" t="str">
        <f t="shared" si="6"/>
        <v>MUN</v>
      </c>
      <c r="AJ57" s="73" t="str">
        <f t="shared" si="6"/>
        <v>@MUN</v>
      </c>
      <c r="AK57" s="73" t="str">
        <f t="shared" si="6"/>
        <v>MUN</v>
      </c>
      <c r="AL57" s="73" t="str">
        <f t="shared" si="6"/>
        <v>@MUN</v>
      </c>
      <c r="AM57" s="73" t="str">
        <f t="shared" si="6"/>
        <v>MUN</v>
      </c>
      <c r="AP57" s="66"/>
    </row>
    <row r="58" spans="1:42" x14ac:dyDescent="0.3">
      <c r="A58" s="41" t="str">
        <f t="shared" si="4"/>
        <v>NEW</v>
      </c>
      <c r="B58" s="73" t="str">
        <f t="shared" si="5"/>
        <v>@NEW</v>
      </c>
      <c r="C58" s="73" t="str">
        <f t="shared" si="6"/>
        <v>NEW</v>
      </c>
      <c r="D58" s="73" t="str">
        <f t="shared" si="6"/>
        <v>NEW</v>
      </c>
      <c r="E58" s="73" t="str">
        <f t="shared" si="6"/>
        <v>@NEW</v>
      </c>
      <c r="F58" s="73" t="str">
        <f t="shared" si="6"/>
        <v>NEW</v>
      </c>
      <c r="G58" s="73" t="str">
        <f t="shared" si="6"/>
        <v>@NEW</v>
      </c>
      <c r="H58" s="73" t="str">
        <f t="shared" si="6"/>
        <v>NEW</v>
      </c>
      <c r="I58" s="73" t="str">
        <f t="shared" si="6"/>
        <v>@NEW</v>
      </c>
      <c r="J58" s="73" t="str">
        <f t="shared" si="6"/>
        <v>NEW</v>
      </c>
      <c r="K58" s="73" t="str">
        <f t="shared" si="6"/>
        <v>@NEW</v>
      </c>
      <c r="L58" s="73" t="str">
        <f t="shared" si="6"/>
        <v>NEW</v>
      </c>
      <c r="M58" s="73" t="str">
        <f t="shared" si="6"/>
        <v>@NEW</v>
      </c>
      <c r="N58" s="73" t="str">
        <f t="shared" si="6"/>
        <v>NEW</v>
      </c>
      <c r="O58" s="73" t="str">
        <f t="shared" si="6"/>
        <v>@NEW</v>
      </c>
      <c r="P58" s="73" t="str">
        <f t="shared" si="6"/>
        <v>NEW</v>
      </c>
      <c r="Q58" s="73" t="str">
        <f t="shared" si="6"/>
        <v>@NEW</v>
      </c>
      <c r="R58" s="73" t="str">
        <f t="shared" si="6"/>
        <v>NEW</v>
      </c>
      <c r="S58" s="73" t="str">
        <f t="shared" si="6"/>
        <v>@NEW</v>
      </c>
      <c r="T58" s="73" t="str">
        <f t="shared" si="6"/>
        <v>NEW</v>
      </c>
      <c r="U58" s="73" t="str">
        <f t="shared" si="6"/>
        <v>@NEW</v>
      </c>
      <c r="V58" s="73" t="str">
        <f t="shared" si="6"/>
        <v>@NEW</v>
      </c>
      <c r="W58" s="73" t="str">
        <f t="shared" si="6"/>
        <v>NEW</v>
      </c>
      <c r="X58" s="73" t="str">
        <f t="shared" si="6"/>
        <v>@NEW</v>
      </c>
      <c r="Y58" s="73" t="str">
        <f t="shared" si="6"/>
        <v>NEW</v>
      </c>
      <c r="Z58" s="73" t="str">
        <f t="shared" si="6"/>
        <v>@NEW</v>
      </c>
      <c r="AA58" s="73" t="str">
        <f t="shared" si="6"/>
        <v>NEW</v>
      </c>
      <c r="AB58" s="73" t="str">
        <f t="shared" si="6"/>
        <v>NEW</v>
      </c>
      <c r="AC58" s="73" t="str">
        <f t="shared" si="6"/>
        <v>@NEW</v>
      </c>
      <c r="AD58" s="73" t="str">
        <f t="shared" si="6"/>
        <v>NEW</v>
      </c>
      <c r="AE58" s="73" t="str">
        <f t="shared" si="6"/>
        <v>@NEW</v>
      </c>
      <c r="AF58" s="73" t="str">
        <f t="shared" si="6"/>
        <v>@NEW</v>
      </c>
      <c r="AG58" s="73" t="str">
        <f t="shared" si="6"/>
        <v>NEW</v>
      </c>
      <c r="AH58" s="73" t="str">
        <f t="shared" si="6"/>
        <v>@NEW</v>
      </c>
      <c r="AI58" s="73" t="str">
        <f t="shared" si="6"/>
        <v>NEW</v>
      </c>
      <c r="AJ58" s="73" t="str">
        <f t="shared" si="6"/>
        <v>NEW</v>
      </c>
      <c r="AK58" s="73" t="str">
        <f t="shared" si="6"/>
        <v>@NEW</v>
      </c>
      <c r="AL58" s="73" t="str">
        <f t="shared" si="6"/>
        <v>NEW</v>
      </c>
      <c r="AM58" s="73" t="str">
        <f t="shared" si="6"/>
        <v>@NEW</v>
      </c>
      <c r="AP58" s="66"/>
    </row>
    <row r="59" spans="1:42" x14ac:dyDescent="0.3">
      <c r="A59" s="41" t="str">
        <f t="shared" si="4"/>
        <v>NOR</v>
      </c>
      <c r="B59" s="73" t="str">
        <f t="shared" si="5"/>
        <v>NOR</v>
      </c>
      <c r="C59" s="73" t="str">
        <f t="shared" si="6"/>
        <v>@NOR</v>
      </c>
      <c r="D59" s="73" t="str">
        <f t="shared" si="6"/>
        <v>@NOR</v>
      </c>
      <c r="E59" s="73" t="str">
        <f t="shared" si="6"/>
        <v>NOR</v>
      </c>
      <c r="F59" s="73" t="str">
        <f t="shared" si="6"/>
        <v>@NOR</v>
      </c>
      <c r="G59" s="73" t="str">
        <f t="shared" si="6"/>
        <v>NOR</v>
      </c>
      <c r="H59" s="73" t="str">
        <f t="shared" si="6"/>
        <v>NOR</v>
      </c>
      <c r="I59" s="73" t="str">
        <f t="shared" si="6"/>
        <v>@NOR</v>
      </c>
      <c r="J59" s="73" t="str">
        <f t="shared" si="6"/>
        <v>NOR</v>
      </c>
      <c r="K59" s="73" t="str">
        <f t="shared" si="6"/>
        <v>@NOR</v>
      </c>
      <c r="L59" s="73" t="str">
        <f t="shared" si="6"/>
        <v>NOR</v>
      </c>
      <c r="M59" s="73" t="str">
        <f t="shared" si="6"/>
        <v>@NOR</v>
      </c>
      <c r="N59" s="73" t="str">
        <f t="shared" si="6"/>
        <v>NOR</v>
      </c>
      <c r="O59" s="73" t="str">
        <f t="shared" si="6"/>
        <v>@NOR</v>
      </c>
      <c r="P59" s="73" t="str">
        <f t="shared" si="6"/>
        <v>NOR</v>
      </c>
      <c r="Q59" s="73" t="str">
        <f t="shared" si="6"/>
        <v>@NOR</v>
      </c>
      <c r="R59" s="73" t="str">
        <f t="shared" si="6"/>
        <v>NOR</v>
      </c>
      <c r="S59" s="73" t="str">
        <f t="shared" si="6"/>
        <v>@NOR</v>
      </c>
      <c r="T59" s="73" t="str">
        <f t="shared" si="6"/>
        <v>NOR</v>
      </c>
      <c r="U59" s="73" t="str">
        <f t="shared" si="6"/>
        <v>@NOR</v>
      </c>
      <c r="V59" s="73" t="str">
        <f t="shared" si="6"/>
        <v>@NOR</v>
      </c>
      <c r="W59" s="73" t="str">
        <f t="shared" si="6"/>
        <v>NOR</v>
      </c>
      <c r="X59" s="73" t="str">
        <f t="shared" si="6"/>
        <v>@NOR</v>
      </c>
      <c r="Y59" s="73" t="str">
        <f t="shared" si="6"/>
        <v>NOR</v>
      </c>
      <c r="Z59" s="73" t="str">
        <f t="shared" si="6"/>
        <v>NOR</v>
      </c>
      <c r="AA59" s="73" t="str">
        <f t="shared" si="6"/>
        <v>@NOR</v>
      </c>
      <c r="AB59" s="73" t="str">
        <f t="shared" si="6"/>
        <v>NOR</v>
      </c>
      <c r="AC59" s="73" t="str">
        <f t="shared" si="6"/>
        <v>@NOR</v>
      </c>
      <c r="AD59" s="73" t="str">
        <f t="shared" si="6"/>
        <v>NOR</v>
      </c>
      <c r="AE59" s="73" t="str">
        <f t="shared" si="6"/>
        <v>@NOR</v>
      </c>
      <c r="AF59" s="73" t="str">
        <f t="shared" si="6"/>
        <v>@NOR</v>
      </c>
      <c r="AG59" s="73" t="str">
        <f t="shared" si="6"/>
        <v>NOR</v>
      </c>
      <c r="AH59" s="73" t="str">
        <f t="shared" si="6"/>
        <v>@NOR</v>
      </c>
      <c r="AI59" s="73" t="str">
        <f t="shared" si="6"/>
        <v>NOR</v>
      </c>
      <c r="AJ59" s="73" t="str">
        <f t="shared" si="6"/>
        <v>@NOR</v>
      </c>
      <c r="AK59" s="73" t="str">
        <f t="shared" si="6"/>
        <v>NOR</v>
      </c>
      <c r="AL59" s="73" t="str">
        <f t="shared" si="6"/>
        <v>@NOR</v>
      </c>
      <c r="AM59" s="73" t="str">
        <f t="shared" si="6"/>
        <v>NOR</v>
      </c>
      <c r="AP59" s="66"/>
    </row>
    <row r="60" spans="1:42" x14ac:dyDescent="0.3">
      <c r="A60" s="41" t="str">
        <f t="shared" si="4"/>
        <v>SHU</v>
      </c>
      <c r="B60" s="73" t="str">
        <f t="shared" si="5"/>
        <v>SHU</v>
      </c>
      <c r="C60" s="73" t="str">
        <f t="shared" si="6"/>
        <v>@SHU</v>
      </c>
      <c r="D60" s="73" t="str">
        <f t="shared" si="6"/>
        <v>@SHU</v>
      </c>
      <c r="E60" s="73" t="str">
        <f t="shared" si="6"/>
        <v>SHU</v>
      </c>
      <c r="F60" s="73" t="str">
        <f t="shared" si="6"/>
        <v>@SHU</v>
      </c>
      <c r="G60" s="73" t="str">
        <f t="shared" si="6"/>
        <v>SHU</v>
      </c>
      <c r="H60" s="73" t="str">
        <f t="shared" si="6"/>
        <v>@SHU</v>
      </c>
      <c r="I60" s="73" t="str">
        <f t="shared" si="6"/>
        <v>SHU</v>
      </c>
      <c r="J60" s="73" t="str">
        <f t="shared" ref="C60:AM65" si="7">IF(IFERROR(FIND("@",J16),0), $A60, CONCATENATE("@", $A60))</f>
        <v>@SHU</v>
      </c>
      <c r="K60" s="73" t="str">
        <f t="shared" si="7"/>
        <v>SHU</v>
      </c>
      <c r="L60" s="73" t="str">
        <f t="shared" si="7"/>
        <v>@SHU</v>
      </c>
      <c r="M60" s="73" t="str">
        <f t="shared" si="7"/>
        <v>SHU</v>
      </c>
      <c r="N60" s="73" t="str">
        <f t="shared" si="7"/>
        <v>@SHU</v>
      </c>
      <c r="O60" s="73" t="str">
        <f t="shared" si="7"/>
        <v>SHU</v>
      </c>
      <c r="P60" s="73" t="str">
        <f t="shared" si="7"/>
        <v>@SHU</v>
      </c>
      <c r="Q60" s="73" t="str">
        <f t="shared" si="7"/>
        <v>SHU</v>
      </c>
      <c r="R60" s="73" t="str">
        <f t="shared" si="7"/>
        <v>@SHU</v>
      </c>
      <c r="S60" s="73" t="str">
        <f t="shared" si="7"/>
        <v>SHU</v>
      </c>
      <c r="T60" s="73" t="str">
        <f t="shared" si="7"/>
        <v>@SHU</v>
      </c>
      <c r="U60" s="73" t="str">
        <f t="shared" si="7"/>
        <v>SHU</v>
      </c>
      <c r="V60" s="73" t="str">
        <f t="shared" si="7"/>
        <v>SHU</v>
      </c>
      <c r="W60" s="73" t="str">
        <f t="shared" si="7"/>
        <v>@SHU</v>
      </c>
      <c r="X60" s="73" t="str">
        <f t="shared" si="7"/>
        <v>SHU</v>
      </c>
      <c r="Y60" s="73" t="str">
        <f t="shared" si="7"/>
        <v>@SHU</v>
      </c>
      <c r="Z60" s="73" t="str">
        <f t="shared" si="7"/>
        <v>SHU</v>
      </c>
      <c r="AA60" s="73" t="str">
        <f t="shared" si="7"/>
        <v>@SHU</v>
      </c>
      <c r="AB60" s="73" t="str">
        <f t="shared" si="7"/>
        <v>@SHU</v>
      </c>
      <c r="AC60" s="73" t="str">
        <f t="shared" si="7"/>
        <v>SHU</v>
      </c>
      <c r="AD60" s="73" t="str">
        <f t="shared" si="7"/>
        <v>@SHU</v>
      </c>
      <c r="AE60" s="73" t="str">
        <f t="shared" si="7"/>
        <v>SHU</v>
      </c>
      <c r="AF60" s="73" t="str">
        <f t="shared" si="7"/>
        <v>SHU</v>
      </c>
      <c r="AG60" s="73" t="str">
        <f t="shared" si="7"/>
        <v>@SHU</v>
      </c>
      <c r="AH60" s="73" t="str">
        <f t="shared" si="7"/>
        <v>SHU</v>
      </c>
      <c r="AI60" s="73" t="str">
        <f t="shared" si="7"/>
        <v>@SHU</v>
      </c>
      <c r="AJ60" s="73" t="str">
        <f t="shared" si="7"/>
        <v>@SHU</v>
      </c>
      <c r="AK60" s="73" t="str">
        <f t="shared" si="7"/>
        <v>SHU</v>
      </c>
      <c r="AL60" s="73" t="str">
        <f t="shared" si="7"/>
        <v>@SHU</v>
      </c>
      <c r="AM60" s="73" t="str">
        <f t="shared" si="7"/>
        <v>SHU</v>
      </c>
      <c r="AP60" s="66"/>
    </row>
    <row r="61" spans="1:42" x14ac:dyDescent="0.3">
      <c r="A61" s="41" t="str">
        <f t="shared" si="4"/>
        <v>SOU</v>
      </c>
      <c r="B61" s="73" t="str">
        <f t="shared" si="5"/>
        <v>SOU</v>
      </c>
      <c r="C61" s="73" t="str">
        <f t="shared" si="7"/>
        <v>@SOU</v>
      </c>
      <c r="D61" s="73" t="str">
        <f t="shared" si="7"/>
        <v>SOU</v>
      </c>
      <c r="E61" s="73" t="str">
        <f t="shared" si="7"/>
        <v>@SOU</v>
      </c>
      <c r="F61" s="73" t="str">
        <f t="shared" si="7"/>
        <v>SOU</v>
      </c>
      <c r="G61" s="73" t="str">
        <f t="shared" si="7"/>
        <v>@SOU</v>
      </c>
      <c r="H61" s="73" t="str">
        <f t="shared" si="7"/>
        <v>SOU</v>
      </c>
      <c r="I61" s="73" t="str">
        <f t="shared" si="7"/>
        <v>@SOU</v>
      </c>
      <c r="J61" s="73" t="str">
        <f t="shared" si="7"/>
        <v>SOU</v>
      </c>
      <c r="K61" s="73" t="str">
        <f t="shared" si="7"/>
        <v>@SOU</v>
      </c>
      <c r="L61" s="73" t="str">
        <f t="shared" si="7"/>
        <v>SOU</v>
      </c>
      <c r="M61" s="73" t="str">
        <f t="shared" si="7"/>
        <v>@SOU</v>
      </c>
      <c r="N61" s="73" t="str">
        <f t="shared" si="7"/>
        <v>SOU</v>
      </c>
      <c r="O61" s="73" t="str">
        <f t="shared" si="7"/>
        <v>@SOU</v>
      </c>
      <c r="P61" s="73" t="str">
        <f t="shared" si="7"/>
        <v>@SOU</v>
      </c>
      <c r="Q61" s="73" t="str">
        <f t="shared" si="7"/>
        <v>SOU</v>
      </c>
      <c r="R61" s="73" t="str">
        <f t="shared" si="7"/>
        <v>@SOU</v>
      </c>
      <c r="S61" s="73" t="str">
        <f t="shared" si="7"/>
        <v>SOU</v>
      </c>
      <c r="T61" s="73" t="str">
        <f t="shared" si="7"/>
        <v>SOU</v>
      </c>
      <c r="U61" s="73" t="str">
        <f t="shared" si="7"/>
        <v>@SOU</v>
      </c>
      <c r="V61" s="73" t="str">
        <f t="shared" si="7"/>
        <v>@SOU</v>
      </c>
      <c r="W61" s="73" t="str">
        <f t="shared" si="7"/>
        <v>SOU</v>
      </c>
      <c r="X61" s="73" t="str">
        <f t="shared" si="7"/>
        <v>@SOU</v>
      </c>
      <c r="Y61" s="73" t="str">
        <f t="shared" si="7"/>
        <v>SOU</v>
      </c>
      <c r="Z61" s="73" t="str">
        <f t="shared" si="7"/>
        <v>SOU</v>
      </c>
      <c r="AA61" s="73" t="str">
        <f t="shared" si="7"/>
        <v>@SOU</v>
      </c>
      <c r="AB61" s="73" t="str">
        <f t="shared" si="7"/>
        <v>@SOU</v>
      </c>
      <c r="AC61" s="73" t="str">
        <f t="shared" si="7"/>
        <v>SOU</v>
      </c>
      <c r="AD61" s="73" t="str">
        <f t="shared" si="7"/>
        <v>@SOU</v>
      </c>
      <c r="AE61" s="73" t="str">
        <f t="shared" si="7"/>
        <v>SOU</v>
      </c>
      <c r="AF61" s="73" t="str">
        <f t="shared" si="7"/>
        <v>@SOU</v>
      </c>
      <c r="AG61" s="73" t="str">
        <f t="shared" si="7"/>
        <v>SOU</v>
      </c>
      <c r="AH61" s="73" t="str">
        <f t="shared" si="7"/>
        <v>@SOU</v>
      </c>
      <c r="AI61" s="73" t="str">
        <f t="shared" si="7"/>
        <v>SOU</v>
      </c>
      <c r="AJ61" s="73" t="str">
        <f t="shared" si="7"/>
        <v>SOU</v>
      </c>
      <c r="AK61" s="73" t="str">
        <f t="shared" si="7"/>
        <v>@SOU</v>
      </c>
      <c r="AL61" s="73" t="str">
        <f t="shared" si="7"/>
        <v>SOU</v>
      </c>
      <c r="AM61" s="73" t="str">
        <f t="shared" si="7"/>
        <v>@SOU</v>
      </c>
      <c r="AP61" s="66"/>
    </row>
    <row r="62" spans="1:42" x14ac:dyDescent="0.3">
      <c r="A62" s="41" t="str">
        <f t="shared" si="4"/>
        <v>TOT</v>
      </c>
      <c r="B62" s="73" t="str">
        <f t="shared" si="5"/>
        <v>@TOT</v>
      </c>
      <c r="C62" s="73" t="str">
        <f t="shared" si="7"/>
        <v>TOT</v>
      </c>
      <c r="D62" s="73" t="str">
        <f t="shared" si="7"/>
        <v>@TOT</v>
      </c>
      <c r="E62" s="73" t="str">
        <f t="shared" si="7"/>
        <v>TOT</v>
      </c>
      <c r="F62" s="73" t="str">
        <f t="shared" si="7"/>
        <v>@TOT</v>
      </c>
      <c r="G62" s="73" t="str">
        <f t="shared" si="7"/>
        <v>TOT</v>
      </c>
      <c r="H62" s="73" t="str">
        <f t="shared" si="7"/>
        <v>@TOT</v>
      </c>
      <c r="I62" s="73" t="str">
        <f t="shared" si="7"/>
        <v>TOT</v>
      </c>
      <c r="J62" s="73" t="str">
        <f t="shared" si="7"/>
        <v>@TOT</v>
      </c>
      <c r="K62" s="73" t="str">
        <f t="shared" si="7"/>
        <v>TOT</v>
      </c>
      <c r="L62" s="73" t="str">
        <f t="shared" si="7"/>
        <v>TOT</v>
      </c>
      <c r="M62" s="73" t="str">
        <f t="shared" si="7"/>
        <v>@TOT</v>
      </c>
      <c r="N62" s="73" t="str">
        <f t="shared" si="7"/>
        <v>TOT</v>
      </c>
      <c r="O62" s="73" t="str">
        <f t="shared" si="7"/>
        <v>@TOT</v>
      </c>
      <c r="P62" s="73" t="str">
        <f t="shared" si="7"/>
        <v>TOT</v>
      </c>
      <c r="Q62" s="73" t="str">
        <f t="shared" si="7"/>
        <v>@TOT</v>
      </c>
      <c r="R62" s="73" t="str">
        <f t="shared" si="7"/>
        <v>TOT</v>
      </c>
      <c r="S62" s="73" t="str">
        <f t="shared" si="7"/>
        <v>@TOT</v>
      </c>
      <c r="T62" s="73" t="str">
        <f t="shared" si="7"/>
        <v>@TOT</v>
      </c>
      <c r="U62" s="73" t="str">
        <f t="shared" si="7"/>
        <v>TOT</v>
      </c>
      <c r="V62" s="73" t="str">
        <f t="shared" si="7"/>
        <v>TOT</v>
      </c>
      <c r="W62" s="73" t="str">
        <f t="shared" si="7"/>
        <v>@TOT</v>
      </c>
      <c r="X62" s="73" t="str">
        <f t="shared" si="7"/>
        <v>TOT</v>
      </c>
      <c r="Y62" s="73" t="str">
        <f t="shared" si="7"/>
        <v>@TOT</v>
      </c>
      <c r="Z62" s="73" t="str">
        <f t="shared" si="7"/>
        <v>@TOT</v>
      </c>
      <c r="AA62" s="73" t="str">
        <f t="shared" si="7"/>
        <v>TOT</v>
      </c>
      <c r="AB62" s="73" t="str">
        <f t="shared" si="7"/>
        <v>TOT</v>
      </c>
      <c r="AC62" s="73" t="str">
        <f t="shared" si="7"/>
        <v>@TOT</v>
      </c>
      <c r="AD62" s="73" t="str">
        <f t="shared" si="7"/>
        <v>TOT</v>
      </c>
      <c r="AE62" s="73" t="str">
        <f t="shared" si="7"/>
        <v>@TOT</v>
      </c>
      <c r="AF62" s="73" t="str">
        <f t="shared" si="7"/>
        <v>@TOT</v>
      </c>
      <c r="AG62" s="73" t="str">
        <f t="shared" si="7"/>
        <v>TOT</v>
      </c>
      <c r="AH62" s="73" t="str">
        <f t="shared" si="7"/>
        <v>@TOT</v>
      </c>
      <c r="AI62" s="73" t="str">
        <f t="shared" si="7"/>
        <v>TOT</v>
      </c>
      <c r="AJ62" s="73" t="str">
        <f t="shared" si="7"/>
        <v>@TOT</v>
      </c>
      <c r="AK62" s="73" t="str">
        <f t="shared" si="7"/>
        <v>TOT</v>
      </c>
      <c r="AL62" s="73" t="str">
        <f t="shared" si="7"/>
        <v>@TOT</v>
      </c>
      <c r="AM62" s="73" t="str">
        <f t="shared" si="7"/>
        <v>TOT</v>
      </c>
      <c r="AP62" s="66"/>
    </row>
    <row r="63" spans="1:42" x14ac:dyDescent="0.3">
      <c r="A63" s="41" t="str">
        <f t="shared" si="4"/>
        <v>WAT</v>
      </c>
      <c r="B63" s="73" t="str">
        <f t="shared" si="5"/>
        <v>@WAT</v>
      </c>
      <c r="C63" s="73" t="str">
        <f t="shared" si="7"/>
        <v>WAT</v>
      </c>
      <c r="D63" s="73" t="str">
        <f t="shared" si="7"/>
        <v>@WAT</v>
      </c>
      <c r="E63" s="73" t="str">
        <f t="shared" si="7"/>
        <v>WAT</v>
      </c>
      <c r="F63" s="73" t="str">
        <f t="shared" si="7"/>
        <v>@WAT</v>
      </c>
      <c r="G63" s="73" t="str">
        <f t="shared" si="7"/>
        <v>WAT</v>
      </c>
      <c r="H63" s="73" t="str">
        <f t="shared" si="7"/>
        <v>WAT</v>
      </c>
      <c r="I63" s="73" t="str">
        <f t="shared" si="7"/>
        <v>@WAT</v>
      </c>
      <c r="J63" s="73" t="str">
        <f t="shared" si="7"/>
        <v>WAT</v>
      </c>
      <c r="K63" s="73" t="str">
        <f t="shared" si="7"/>
        <v>@WAT</v>
      </c>
      <c r="L63" s="73" t="str">
        <f t="shared" si="7"/>
        <v>@WAT</v>
      </c>
      <c r="M63" s="73" t="str">
        <f t="shared" si="7"/>
        <v>WAT</v>
      </c>
      <c r="N63" s="73" t="str">
        <f t="shared" si="7"/>
        <v>@WAT</v>
      </c>
      <c r="O63" s="73" t="str">
        <f t="shared" si="7"/>
        <v>WAT</v>
      </c>
      <c r="P63" s="73" t="str">
        <f t="shared" si="7"/>
        <v>WAT</v>
      </c>
      <c r="Q63" s="73" t="str">
        <f t="shared" si="7"/>
        <v>@WAT</v>
      </c>
      <c r="R63" s="73" t="str">
        <f t="shared" si="7"/>
        <v>WAT</v>
      </c>
      <c r="S63" s="73" t="str">
        <f t="shared" si="7"/>
        <v>@WAT</v>
      </c>
      <c r="T63" s="73" t="str">
        <f t="shared" si="7"/>
        <v>WAT</v>
      </c>
      <c r="U63" s="73" t="str">
        <f t="shared" si="7"/>
        <v>@WAT</v>
      </c>
      <c r="V63" s="73" t="str">
        <f t="shared" si="7"/>
        <v>@WAT</v>
      </c>
      <c r="W63" s="73" t="str">
        <f t="shared" si="7"/>
        <v>WAT</v>
      </c>
      <c r="X63" s="73" t="str">
        <f t="shared" si="7"/>
        <v>@WAT</v>
      </c>
      <c r="Y63" s="73" t="str">
        <f t="shared" si="7"/>
        <v>WAT</v>
      </c>
      <c r="Z63" s="73" t="str">
        <f t="shared" si="7"/>
        <v>@WAT</v>
      </c>
      <c r="AA63" s="73" t="str">
        <f t="shared" si="7"/>
        <v>WAT</v>
      </c>
      <c r="AB63" s="73" t="str">
        <f t="shared" si="7"/>
        <v>WAT</v>
      </c>
      <c r="AC63" s="73" t="str">
        <f t="shared" si="7"/>
        <v>@WAT</v>
      </c>
      <c r="AD63" s="73" t="str">
        <f t="shared" si="7"/>
        <v>WAT</v>
      </c>
      <c r="AE63" s="73" t="str">
        <f t="shared" si="7"/>
        <v>@WAT</v>
      </c>
      <c r="AF63" s="73" t="str">
        <f t="shared" si="7"/>
        <v>WAT</v>
      </c>
      <c r="AG63" s="73" t="str">
        <f t="shared" si="7"/>
        <v>@WAT</v>
      </c>
      <c r="AH63" s="73" t="str">
        <f t="shared" si="7"/>
        <v>WAT</v>
      </c>
      <c r="AI63" s="73" t="str">
        <f t="shared" si="7"/>
        <v>@WAT</v>
      </c>
      <c r="AJ63" s="73" t="str">
        <f t="shared" si="7"/>
        <v>@WAT</v>
      </c>
      <c r="AK63" s="73" t="str">
        <f t="shared" si="7"/>
        <v>WAT</v>
      </c>
      <c r="AL63" s="73" t="str">
        <f t="shared" si="7"/>
        <v>@WAT</v>
      </c>
      <c r="AM63" s="73" t="str">
        <f t="shared" si="7"/>
        <v>WAT</v>
      </c>
      <c r="AP63" s="66"/>
    </row>
    <row r="64" spans="1:42" x14ac:dyDescent="0.3">
      <c r="A64" s="41" t="str">
        <f t="shared" si="4"/>
        <v>WHU</v>
      </c>
      <c r="B64" s="73" t="str">
        <f t="shared" si="5"/>
        <v>@WHU</v>
      </c>
      <c r="C64" s="73" t="str">
        <f t="shared" si="7"/>
        <v>WHU</v>
      </c>
      <c r="D64" s="73" t="str">
        <f t="shared" si="7"/>
        <v>WHU</v>
      </c>
      <c r="E64" s="73" t="str">
        <f t="shared" si="7"/>
        <v>@WHU</v>
      </c>
      <c r="F64" s="73" t="str">
        <f t="shared" si="7"/>
        <v>WHU</v>
      </c>
      <c r="G64" s="73" t="str">
        <f t="shared" si="7"/>
        <v>@WHU</v>
      </c>
      <c r="H64" s="73" t="str">
        <f t="shared" si="7"/>
        <v>WHU</v>
      </c>
      <c r="I64" s="73" t="str">
        <f t="shared" si="7"/>
        <v>@WHU</v>
      </c>
      <c r="J64" s="73" t="str">
        <f t="shared" si="7"/>
        <v>WHU</v>
      </c>
      <c r="K64" s="73" t="str">
        <f t="shared" si="7"/>
        <v>@WHU</v>
      </c>
      <c r="L64" s="73" t="str">
        <f t="shared" si="7"/>
        <v>@WHU</v>
      </c>
      <c r="M64" s="73" t="str">
        <f t="shared" si="7"/>
        <v>WHU</v>
      </c>
      <c r="N64" s="73" t="str">
        <f t="shared" si="7"/>
        <v>@WHU</v>
      </c>
      <c r="O64" s="73" t="str">
        <f t="shared" si="7"/>
        <v>WHU</v>
      </c>
      <c r="P64" s="73" t="str">
        <f t="shared" si="7"/>
        <v>WHU</v>
      </c>
      <c r="Q64" s="73" t="str">
        <f t="shared" si="7"/>
        <v>@WHU</v>
      </c>
      <c r="R64" s="73" t="str">
        <f t="shared" si="7"/>
        <v>WHU</v>
      </c>
      <c r="S64" s="73" t="str">
        <f t="shared" si="7"/>
        <v>@WHU</v>
      </c>
      <c r="T64" s="73" t="str">
        <f t="shared" si="7"/>
        <v>WHU</v>
      </c>
      <c r="U64" s="73" t="str">
        <f t="shared" si="7"/>
        <v>@WHU</v>
      </c>
      <c r="V64" s="73" t="str">
        <f t="shared" si="7"/>
        <v>@WHU</v>
      </c>
      <c r="W64" s="73" t="str">
        <f t="shared" si="7"/>
        <v>WHU</v>
      </c>
      <c r="X64" s="73" t="str">
        <f t="shared" si="7"/>
        <v>@WHU</v>
      </c>
      <c r="Y64" s="73" t="str">
        <f t="shared" si="7"/>
        <v>WHU</v>
      </c>
      <c r="Z64" s="73" t="str">
        <f t="shared" si="7"/>
        <v>@WHU</v>
      </c>
      <c r="AA64" s="73" t="str">
        <f t="shared" si="7"/>
        <v>WHU</v>
      </c>
      <c r="AB64" s="73" t="str">
        <f t="shared" si="7"/>
        <v>WHU</v>
      </c>
      <c r="AC64" s="73" t="str">
        <f t="shared" si="7"/>
        <v>@WHU</v>
      </c>
      <c r="AD64" s="73" t="str">
        <f t="shared" si="7"/>
        <v>WHU</v>
      </c>
      <c r="AE64" s="73" t="str">
        <f t="shared" si="7"/>
        <v>@WHU</v>
      </c>
      <c r="AF64" s="73" t="str">
        <f t="shared" si="7"/>
        <v>WHU</v>
      </c>
      <c r="AG64" s="73" t="str">
        <f t="shared" si="7"/>
        <v>@WHU</v>
      </c>
      <c r="AH64" s="73" t="str">
        <f t="shared" si="7"/>
        <v>WHU</v>
      </c>
      <c r="AI64" s="73" t="str">
        <f t="shared" si="7"/>
        <v>@WHU</v>
      </c>
      <c r="AJ64" s="73" t="str">
        <f t="shared" si="7"/>
        <v>WHU</v>
      </c>
      <c r="AK64" s="73" t="str">
        <f t="shared" si="7"/>
        <v>@WHU</v>
      </c>
      <c r="AL64" s="73" t="str">
        <f t="shared" si="7"/>
        <v>WHU</v>
      </c>
      <c r="AM64" s="73" t="str">
        <f t="shared" si="7"/>
        <v>@WHU</v>
      </c>
      <c r="AP64" s="66"/>
    </row>
    <row r="65" spans="1:46" x14ac:dyDescent="0.3">
      <c r="A65" s="41" t="str">
        <f t="shared" si="4"/>
        <v>WOL</v>
      </c>
      <c r="B65" s="73" t="str">
        <f t="shared" si="5"/>
        <v>WOL</v>
      </c>
      <c r="C65" s="73" t="str">
        <f t="shared" si="7"/>
        <v>@WOL</v>
      </c>
      <c r="D65" s="73" t="str">
        <f t="shared" si="7"/>
        <v>@WOL</v>
      </c>
      <c r="E65" s="73" t="str">
        <f t="shared" si="7"/>
        <v>WOL</v>
      </c>
      <c r="F65" s="73" t="str">
        <f t="shared" si="7"/>
        <v>@WOL</v>
      </c>
      <c r="G65" s="73" t="str">
        <f t="shared" si="7"/>
        <v>WOL</v>
      </c>
      <c r="H65" s="73" t="str">
        <f t="shared" si="7"/>
        <v>@WOL</v>
      </c>
      <c r="I65" s="73" t="str">
        <f t="shared" si="7"/>
        <v>WOL</v>
      </c>
      <c r="J65" s="73" t="str">
        <f t="shared" si="7"/>
        <v>@WOL</v>
      </c>
      <c r="K65" s="73" t="str">
        <f t="shared" si="7"/>
        <v>WOL</v>
      </c>
      <c r="L65" s="73" t="str">
        <f t="shared" si="7"/>
        <v>WOL</v>
      </c>
      <c r="M65" s="73" t="str">
        <f t="shared" si="7"/>
        <v>@WOL</v>
      </c>
      <c r="N65" s="73" t="str">
        <f t="shared" si="7"/>
        <v>WOL</v>
      </c>
      <c r="O65" s="73" t="str">
        <f t="shared" si="7"/>
        <v>@WOL</v>
      </c>
      <c r="P65" s="73" t="str">
        <f t="shared" si="7"/>
        <v>@WOL</v>
      </c>
      <c r="Q65" s="73" t="str">
        <f t="shared" si="7"/>
        <v>WOL</v>
      </c>
      <c r="R65" s="73" t="str">
        <f t="shared" si="7"/>
        <v>@WOL</v>
      </c>
      <c r="S65" s="73" t="str">
        <f t="shared" si="7"/>
        <v>WOL</v>
      </c>
      <c r="T65" s="73" t="str">
        <f t="shared" si="7"/>
        <v>@WOL</v>
      </c>
      <c r="U65" s="73" t="str">
        <f t="shared" si="7"/>
        <v>WOL</v>
      </c>
      <c r="V65" s="73" t="str">
        <f t="shared" si="7"/>
        <v>WOL</v>
      </c>
      <c r="W65" s="73" t="str">
        <f t="shared" si="7"/>
        <v>@WOL</v>
      </c>
      <c r="X65" s="73" t="str">
        <f t="shared" si="7"/>
        <v>WOL</v>
      </c>
      <c r="Y65" s="73" t="str">
        <f t="shared" si="7"/>
        <v>@WOL</v>
      </c>
      <c r="Z65" s="73" t="str">
        <f t="shared" si="7"/>
        <v>WOL</v>
      </c>
      <c r="AA65" s="73" t="str">
        <f t="shared" si="7"/>
        <v>@WOL</v>
      </c>
      <c r="AB65" s="73" t="str">
        <f t="shared" si="7"/>
        <v>@WOL</v>
      </c>
      <c r="AC65" s="73" t="str">
        <f t="shared" si="7"/>
        <v>WOL</v>
      </c>
      <c r="AD65" s="73" t="str">
        <f t="shared" si="7"/>
        <v>@WOL</v>
      </c>
      <c r="AE65" s="73" t="str">
        <f t="shared" si="7"/>
        <v>WOL</v>
      </c>
      <c r="AF65" s="73" t="str">
        <f t="shared" si="7"/>
        <v>@WOL</v>
      </c>
      <c r="AG65" s="73" t="str">
        <f t="shared" si="7"/>
        <v>WOL</v>
      </c>
      <c r="AH65" s="73" t="str">
        <f t="shared" si="7"/>
        <v>@WOL</v>
      </c>
      <c r="AI65" s="73" t="str">
        <f t="shared" si="7"/>
        <v>WOL</v>
      </c>
      <c r="AJ65" s="73" t="str">
        <f t="shared" si="7"/>
        <v>@WOL</v>
      </c>
      <c r="AK65" s="73" t="str">
        <f t="shared" si="7"/>
        <v>WOL</v>
      </c>
      <c r="AL65" s="73" t="str">
        <f t="shared" si="7"/>
        <v>@WOL</v>
      </c>
      <c r="AM65" s="73" t="str">
        <f t="shared" si="7"/>
        <v>WOL</v>
      </c>
      <c r="AP65" s="66"/>
    </row>
    <row r="66" spans="1:46" x14ac:dyDescent="0.3">
      <c r="AG66" s="34"/>
      <c r="AH66" s="34"/>
      <c r="AI66" s="34"/>
      <c r="AJ66" s="34"/>
      <c r="AK66" s="34"/>
      <c r="AL66" s="34"/>
      <c r="AM66" s="34"/>
    </row>
    <row r="67" spans="1:46" x14ac:dyDescent="0.3">
      <c r="A67" s="59" t="s">
        <v>0</v>
      </c>
      <c r="B67" s="59">
        <v>1</v>
      </c>
      <c r="C67" s="59">
        <v>2</v>
      </c>
      <c r="D67" s="59">
        <v>3</v>
      </c>
      <c r="E67" s="59">
        <v>4</v>
      </c>
      <c r="F67" s="59">
        <v>5</v>
      </c>
      <c r="G67" s="59">
        <v>6</v>
      </c>
      <c r="H67" s="59">
        <v>7</v>
      </c>
      <c r="I67" s="59">
        <v>8</v>
      </c>
      <c r="J67" s="59">
        <v>9</v>
      </c>
      <c r="K67" s="59">
        <v>10</v>
      </c>
      <c r="L67" s="59">
        <v>11</v>
      </c>
      <c r="M67" s="59">
        <v>12</v>
      </c>
      <c r="N67" s="59">
        <v>13</v>
      </c>
      <c r="O67" s="59">
        <v>14</v>
      </c>
      <c r="P67" s="59">
        <v>15</v>
      </c>
      <c r="Q67" s="59">
        <v>16</v>
      </c>
      <c r="R67" s="59">
        <v>17</v>
      </c>
      <c r="S67" s="59">
        <v>18</v>
      </c>
      <c r="T67" s="59">
        <v>19</v>
      </c>
      <c r="U67" s="59">
        <v>20</v>
      </c>
      <c r="V67" s="59">
        <v>21</v>
      </c>
      <c r="W67" s="59">
        <v>22</v>
      </c>
      <c r="X67" s="59">
        <v>23</v>
      </c>
      <c r="Y67" s="59">
        <v>24</v>
      </c>
      <c r="Z67" s="59">
        <v>25</v>
      </c>
      <c r="AA67" s="59">
        <v>26</v>
      </c>
      <c r="AB67" s="59">
        <v>27</v>
      </c>
      <c r="AC67" s="59">
        <v>28</v>
      </c>
      <c r="AD67" s="59">
        <v>29</v>
      </c>
      <c r="AE67" s="59">
        <v>30</v>
      </c>
      <c r="AF67" s="33">
        <v>31</v>
      </c>
      <c r="AG67" s="33">
        <v>32</v>
      </c>
      <c r="AH67" s="33">
        <v>33</v>
      </c>
      <c r="AI67" s="33">
        <v>34</v>
      </c>
      <c r="AJ67" s="33">
        <v>35</v>
      </c>
      <c r="AK67" s="33">
        <v>36</v>
      </c>
      <c r="AL67" s="33">
        <v>37</v>
      </c>
      <c r="AM67" s="33">
        <v>38</v>
      </c>
      <c r="AN67" s="63" t="s">
        <v>13</v>
      </c>
      <c r="AO67" s="59" t="s">
        <v>0</v>
      </c>
      <c r="AP67" s="63" t="str">
        <f>CONCATENATE("GW ",Fixtures!$D$6,"-",Fixtures!$D$6+8)</f>
        <v>GW 26-34</v>
      </c>
      <c r="AQ67" s="63" t="str">
        <f>CONCATENATE("GW ",Fixtures!$D$6,"-",Fixtures!$D$6+5)</f>
        <v>GW 26-31</v>
      </c>
      <c r="AR67" s="63" t="str">
        <f>CONCATENATE("GW ",Fixtures!$D$6,"-",Fixtures!$D$6+2)</f>
        <v>GW 26-28</v>
      </c>
      <c r="AS67" s="78"/>
      <c r="AT67" s="62"/>
    </row>
    <row r="68" spans="1:46" x14ac:dyDescent="0.3">
      <c r="A68" s="41" t="str">
        <f>$A46</f>
        <v>ARS</v>
      </c>
      <c r="B68" s="22">
        <f t="shared" ref="B68:AM68" ca="1" si="8">(VLOOKUP(B2,$AV$2:$AW$41,2,FALSE))</f>
        <v>111.10731309634704</v>
      </c>
      <c r="C68" s="22">
        <f t="shared" ca="1" si="8"/>
        <v>106.16267700208378</v>
      </c>
      <c r="D68" s="22">
        <f t="shared" ca="1" si="8"/>
        <v>60.754392263168228</v>
      </c>
      <c r="E68" s="22">
        <f t="shared" ca="1" si="8"/>
        <v>103.41563761766069</v>
      </c>
      <c r="F68" s="22">
        <f t="shared" ca="1" si="8"/>
        <v>100.10192666977407</v>
      </c>
      <c r="G68" s="22">
        <f t="shared" ca="1" si="8"/>
        <v>148.93409414988952</v>
      </c>
      <c r="H68" s="22">
        <f t="shared" ca="1" si="8"/>
        <v>71.279177622272542</v>
      </c>
      <c r="I68" s="22">
        <f t="shared" ca="1" si="8"/>
        <v>126.55924987910272</v>
      </c>
      <c r="J68" s="22">
        <f t="shared" ca="1" si="8"/>
        <v>77.112890689319997</v>
      </c>
      <c r="K68" s="22">
        <f t="shared" ca="1" si="8"/>
        <v>113.35308342458562</v>
      </c>
      <c r="L68" s="22">
        <f t="shared" ca="1" si="8"/>
        <v>86.534640726640944</v>
      </c>
      <c r="M68" s="22">
        <f t="shared" ca="1" si="8"/>
        <v>77.613541396630794</v>
      </c>
      <c r="N68" s="22">
        <f t="shared" ca="1" si="8"/>
        <v>114.38305939690264</v>
      </c>
      <c r="O68" s="22">
        <f t="shared" ca="1" si="8"/>
        <v>113.18574990326252</v>
      </c>
      <c r="P68" s="22">
        <f t="shared" ca="1" si="8"/>
        <v>117.49385909811447</v>
      </c>
      <c r="Q68" s="22">
        <f t="shared" ca="1" si="8"/>
        <v>125.44932940101876</v>
      </c>
      <c r="R68" s="22">
        <f t="shared" ca="1" si="8"/>
        <v>85.950042181849582</v>
      </c>
      <c r="S68" s="22">
        <f t="shared" ca="1" si="8"/>
        <v>80.841143261839633</v>
      </c>
      <c r="T68" s="22">
        <f t="shared" ca="1" si="8"/>
        <v>103.54847717381131</v>
      </c>
      <c r="U68" s="22">
        <f t="shared" ca="1" si="8"/>
        <v>83.896764586985526</v>
      </c>
      <c r="V68" s="22">
        <f t="shared" ca="1" si="8"/>
        <v>87.118994871666445</v>
      </c>
      <c r="W68" s="22">
        <f t="shared" ca="1" si="8"/>
        <v>92.743431892842779</v>
      </c>
      <c r="X68" s="22">
        <f t="shared" ca="1" si="8"/>
        <v>94.249088620280006</v>
      </c>
      <c r="Y68" s="22">
        <f t="shared" ca="1" si="8"/>
        <v>68.642807389351788</v>
      </c>
      <c r="Z68" s="85">
        <f t="shared" ca="1" si="8"/>
        <v>86.860372092614</v>
      </c>
      <c r="AA68" s="85">
        <f t="shared" ca="1" si="8"/>
        <v>135.79782711775749</v>
      </c>
      <c r="AB68" s="86">
        <f t="shared" ca="1" si="8"/>
        <v>98.805841764470671</v>
      </c>
      <c r="AC68" s="132">
        <f t="shared" ca="1" si="8"/>
        <v>70.322761785149652</v>
      </c>
      <c r="AD68" s="86">
        <f t="shared" ca="1" si="8"/>
        <v>153.32695815680071</v>
      </c>
      <c r="AE68" s="86">
        <f t="shared" ca="1" si="8"/>
        <v>96.131339262093661</v>
      </c>
      <c r="AF68" s="86">
        <f t="shared" ca="1" si="8"/>
        <v>93.586139506556705</v>
      </c>
      <c r="AG68" s="86">
        <f t="shared" ca="1" si="8"/>
        <v>138.33813877065418</v>
      </c>
      <c r="AH68" s="86">
        <f t="shared" ca="1" si="8"/>
        <v>70.801069685433504</v>
      </c>
      <c r="AI68" s="86">
        <f t="shared" ca="1" si="8"/>
        <v>94.860995040326529</v>
      </c>
      <c r="AJ68" s="86">
        <f t="shared" ca="1" si="8"/>
        <v>84.612794414449652</v>
      </c>
      <c r="AK68" s="22">
        <f t="shared" ca="1" si="8"/>
        <v>74.255368321650067</v>
      </c>
      <c r="AL68" s="22">
        <f t="shared" ca="1" si="8"/>
        <v>121.85516794081869</v>
      </c>
      <c r="AM68" s="22">
        <f t="shared" ca="1" si="8"/>
        <v>122.34679926305721</v>
      </c>
      <c r="AN68" s="22">
        <f ca="1">IF(OR(Fixtures!$D$6&lt;=0,Fixtures!$D$6&gt;39),AVERAGE(B68:AM68),AVERAGE(OFFSET(A68,0,Fixtures!$D$6,1,38-Fixtures!$D$6+1)))</f>
        <v>104.23393854070915</v>
      </c>
      <c r="AO68" s="41" t="str">
        <f>$A46</f>
        <v>ARS</v>
      </c>
      <c r="AP68" s="67">
        <f ca="1">AVERAGE(OFFSET(A68,0,Fixtures!$D$6,1,9))</f>
        <v>105.77456345436035</v>
      </c>
      <c r="AQ68" s="67">
        <f ca="1">AVERAGE(OFFSET(A68,0,Fixtures!$D$6,1,6))</f>
        <v>107.99514459880481</v>
      </c>
      <c r="AR68" s="67">
        <f ca="1">AVERAGE(OFFSET(A68,0,Fixtures!$D$6,1,3))</f>
        <v>101.6421435557926</v>
      </c>
      <c r="AS68" s="77"/>
      <c r="AT68" s="76">
        <f t="shared" ref="AT68:AT74" ca="1" si="9">AVERAGE(AB68:AJ68)</f>
        <v>100.08733759843726</v>
      </c>
    </row>
    <row r="69" spans="1:46" x14ac:dyDescent="0.3">
      <c r="A69" s="41" t="str">
        <f t="shared" ref="A69:A87" si="10">$A47</f>
        <v>AVL</v>
      </c>
      <c r="B69" s="22">
        <f t="shared" ref="B69:AM69" ca="1" si="11">(VLOOKUP(B3,$AV$2:$AW$41,2,FALSE))</f>
        <v>84.612794414449652</v>
      </c>
      <c r="C69" s="22">
        <f t="shared" ca="1" si="11"/>
        <v>126.55924987910272</v>
      </c>
      <c r="D69" s="22">
        <f t="shared" ca="1" si="11"/>
        <v>98.805841764470671</v>
      </c>
      <c r="E69" s="22">
        <f t="shared" ca="1" si="11"/>
        <v>92.743431892842779</v>
      </c>
      <c r="F69" s="22">
        <f t="shared" ca="1" si="11"/>
        <v>153.32695815680071</v>
      </c>
      <c r="G69" s="22">
        <f t="shared" ca="1" si="11"/>
        <v>93.562003403872339</v>
      </c>
      <c r="H69" s="22">
        <f t="shared" ca="1" si="11"/>
        <v>106.16267700208378</v>
      </c>
      <c r="I69" s="22">
        <f t="shared" ca="1" si="11"/>
        <v>113.18574990326252</v>
      </c>
      <c r="J69" s="22">
        <f t="shared" ca="1" si="11"/>
        <v>117.49385909811447</v>
      </c>
      <c r="K69" s="22">
        <f t="shared" ca="1" si="11"/>
        <v>70.322761785149652</v>
      </c>
      <c r="L69" s="22">
        <f t="shared" ca="1" si="11"/>
        <v>74.255368321650067</v>
      </c>
      <c r="M69" s="22">
        <f t="shared" ca="1" si="11"/>
        <v>70.801069685433504</v>
      </c>
      <c r="N69" s="22">
        <f t="shared" ca="1" si="11"/>
        <v>135.79782711775749</v>
      </c>
      <c r="O69" s="22">
        <f t="shared" ca="1" si="11"/>
        <v>71.279177622272542</v>
      </c>
      <c r="P69" s="22">
        <f t="shared" ca="1" si="11"/>
        <v>68.642807389351788</v>
      </c>
      <c r="Q69" s="22">
        <f t="shared" ca="1" si="11"/>
        <v>94.860995040326529</v>
      </c>
      <c r="R69" s="22">
        <f t="shared" ca="1" si="11"/>
        <v>77.112890689319997</v>
      </c>
      <c r="S69" s="22">
        <f t="shared" ca="1" si="11"/>
        <v>114.38305939690264</v>
      </c>
      <c r="T69" s="22">
        <f t="shared" ca="1" si="11"/>
        <v>138.33813877065418</v>
      </c>
      <c r="U69" s="22">
        <f t="shared" ca="1" si="11"/>
        <v>100.10192666977407</v>
      </c>
      <c r="V69" s="22">
        <f t="shared" ca="1" si="11"/>
        <v>86.860372092614</v>
      </c>
      <c r="W69" s="22">
        <f t="shared" ca="1" si="11"/>
        <v>85.950042181849582</v>
      </c>
      <c r="X69" s="22">
        <f t="shared" ca="1" si="11"/>
        <v>96.131339262093661</v>
      </c>
      <c r="Y69" s="22">
        <f t="shared" ca="1" si="11"/>
        <v>122.34679926305721</v>
      </c>
      <c r="Z69" s="85">
        <f t="shared" ca="1" si="11"/>
        <v>103.54847717381131</v>
      </c>
      <c r="AA69" s="85">
        <f t="shared" ca="1" si="11"/>
        <v>103.41563761766069</v>
      </c>
      <c r="AB69" s="86">
        <f t="shared" ca="1" si="11"/>
        <v>93.586139506556705</v>
      </c>
      <c r="AC69" s="132">
        <f t="shared" ca="1" si="11"/>
        <v>94.249088620280006</v>
      </c>
      <c r="AD69" s="86">
        <f t="shared" ca="1" si="11"/>
        <v>77.613541396630794</v>
      </c>
      <c r="AE69" s="86">
        <f t="shared" ca="1" si="11"/>
        <v>83.896764586985526</v>
      </c>
      <c r="AF69" s="86">
        <f t="shared" ca="1" si="11"/>
        <v>111.10731309634704</v>
      </c>
      <c r="AG69" s="86">
        <f t="shared" ca="1" si="11"/>
        <v>86.534640726640944</v>
      </c>
      <c r="AH69" s="86">
        <f t="shared" ca="1" si="11"/>
        <v>60.754392263168228</v>
      </c>
      <c r="AI69" s="86">
        <f t="shared" ca="1" si="11"/>
        <v>87.118994871666445</v>
      </c>
      <c r="AJ69" s="86">
        <f t="shared" ca="1" si="11"/>
        <v>113.35308342458562</v>
      </c>
      <c r="AK69" s="22">
        <f t="shared" ca="1" si="11"/>
        <v>80.841143261839633</v>
      </c>
      <c r="AL69" s="22">
        <f t="shared" ca="1" si="11"/>
        <v>114.35355971584397</v>
      </c>
      <c r="AM69" s="22">
        <f t="shared" ca="1" si="11"/>
        <v>125.44932940101876</v>
      </c>
      <c r="AN69" s="22">
        <f ca="1">IF(OR(Fixtures!$D$6&lt;=0,Fixtures!$D$6&gt;39),AVERAGE(B69:AM69),AVERAGE(OFFSET(A69,0,Fixtures!$D$6,1,38-Fixtures!$D$6+1)))</f>
        <v>94.790279114555744</v>
      </c>
      <c r="AO69" s="41" t="str">
        <f t="shared" ref="AO69:AO87" si="12">$A47</f>
        <v>AVL</v>
      </c>
      <c r="AP69" s="67">
        <f ca="1">AVERAGE(OFFSET(A69,0,Fixtures!$D$6,1,9))</f>
        <v>88.697390298437384</v>
      </c>
      <c r="AQ69" s="67">
        <f ca="1">AVERAGE(OFFSET(A69,0,Fixtures!$D$6,1,6))</f>
        <v>93.978080804076797</v>
      </c>
      <c r="AR69" s="67">
        <f ca="1">AVERAGE(OFFSET(A69,0,Fixtures!$D$6,1,3))</f>
        <v>97.083621914832463</v>
      </c>
      <c r="AS69" s="77"/>
      <c r="AT69" s="76">
        <f t="shared" ca="1" si="9"/>
        <v>89.801550943651264</v>
      </c>
    </row>
    <row r="70" spans="1:46" x14ac:dyDescent="0.3">
      <c r="A70" s="41" t="str">
        <f t="shared" si="10"/>
        <v>BOU</v>
      </c>
      <c r="B70" s="22">
        <f t="shared" ref="B70:AM70" ca="1" si="13">(VLOOKUP(B4,$AV$2:$AW$41,2,FALSE))</f>
        <v>94.249088620280006</v>
      </c>
      <c r="C70" s="22">
        <f t="shared" ca="1" si="13"/>
        <v>121.85516794081869</v>
      </c>
      <c r="D70" s="22">
        <f t="shared" ca="1" si="13"/>
        <v>85.950042181849582</v>
      </c>
      <c r="E70" s="22">
        <f t="shared" ca="1" si="13"/>
        <v>77.613541396630794</v>
      </c>
      <c r="F70" s="22">
        <f t="shared" ca="1" si="13"/>
        <v>98.805841764470671</v>
      </c>
      <c r="G70" s="22">
        <f t="shared" ca="1" si="13"/>
        <v>93.586139506556705</v>
      </c>
      <c r="H70" s="22">
        <f t="shared" ca="1" si="13"/>
        <v>153.32695815680071</v>
      </c>
      <c r="I70" s="22">
        <f t="shared" ca="1" si="13"/>
        <v>93.562003403872339</v>
      </c>
      <c r="J70" s="22">
        <f ca="1">(VLOOKUP(J4,$AV$2:$AW$41,2,FALSE))</f>
        <v>138.33813877065418</v>
      </c>
      <c r="K70" s="22">
        <f t="shared" ca="1" si="13"/>
        <v>100.10192666977407</v>
      </c>
      <c r="L70" s="22">
        <f t="shared" ca="1" si="13"/>
        <v>87.118994871666445</v>
      </c>
      <c r="M70" s="22">
        <f t="shared" ca="1" si="13"/>
        <v>111.10731309634704</v>
      </c>
      <c r="N70" s="22">
        <f t="shared" ca="1" si="13"/>
        <v>86.534640726640944</v>
      </c>
      <c r="O70" s="22">
        <f t="shared" ca="1" si="13"/>
        <v>84.612794414449652</v>
      </c>
      <c r="P70" s="22">
        <f t="shared" ca="1" si="13"/>
        <v>92.743431892842779</v>
      </c>
      <c r="Q70" s="22">
        <f t="shared" ca="1" si="13"/>
        <v>74.255368321650067</v>
      </c>
      <c r="R70" s="22">
        <f t="shared" ca="1" si="13"/>
        <v>68.642807389351788</v>
      </c>
      <c r="S70" s="22">
        <f t="shared" ca="1" si="13"/>
        <v>106.16267700208378</v>
      </c>
      <c r="T70" s="22">
        <f t="shared" ca="1" si="13"/>
        <v>114.35355971584397</v>
      </c>
      <c r="U70" s="22">
        <f t="shared" ca="1" si="13"/>
        <v>96.131339262093661</v>
      </c>
      <c r="V70" s="22">
        <f t="shared" ca="1" si="13"/>
        <v>125.44932940101876</v>
      </c>
      <c r="W70" s="22">
        <f t="shared" ca="1" si="13"/>
        <v>122.34679926305721</v>
      </c>
      <c r="X70" s="22">
        <f t="shared" ca="1" si="13"/>
        <v>113.18574990326252</v>
      </c>
      <c r="Y70" s="22">
        <f t="shared" ca="1" si="13"/>
        <v>117.49385909811447</v>
      </c>
      <c r="Z70" s="85">
        <f t="shared" ca="1" si="13"/>
        <v>148.93409414988952</v>
      </c>
      <c r="AA70" s="85">
        <f t="shared" ca="1" si="13"/>
        <v>77.112890689319997</v>
      </c>
      <c r="AB70" s="86">
        <f t="shared" ca="1" si="13"/>
        <v>86.860372092614</v>
      </c>
      <c r="AC70" s="86">
        <f t="shared" ca="1" si="13"/>
        <v>83.896764586985526</v>
      </c>
      <c r="AD70" s="86">
        <f t="shared" ca="1" si="13"/>
        <v>60.754392263168228</v>
      </c>
      <c r="AE70" s="86">
        <f t="shared" ca="1" si="13"/>
        <v>113.35308342458562</v>
      </c>
      <c r="AF70" s="86">
        <f t="shared" ca="1" si="13"/>
        <v>70.801069685433504</v>
      </c>
      <c r="AG70" s="86">
        <f t="shared" ca="1" si="13"/>
        <v>135.79782711775749</v>
      </c>
      <c r="AH70" s="86">
        <f t="shared" ca="1" si="13"/>
        <v>71.279177622272542</v>
      </c>
      <c r="AI70" s="86">
        <f t="shared" ca="1" si="13"/>
        <v>103.41563761766069</v>
      </c>
      <c r="AJ70" s="86">
        <f t="shared" ca="1" si="13"/>
        <v>94.860995040326529</v>
      </c>
      <c r="AK70" s="22">
        <f t="shared" ca="1" si="13"/>
        <v>70.322761785149652</v>
      </c>
      <c r="AL70" s="22">
        <f t="shared" ca="1" si="13"/>
        <v>114.38305939690264</v>
      </c>
      <c r="AM70" s="22">
        <f t="shared" ca="1" si="13"/>
        <v>80.841143261839633</v>
      </c>
      <c r="AN70" s="22">
        <f ca="1">IF(OR(Fixtures!$D$6&lt;=0,Fixtures!$D$6&gt;39),AVERAGE(B70:AM70),AVERAGE(OFFSET(A70,0,Fixtures!$D$6,1,38-Fixtures!$D$6+1)))</f>
        <v>89.51378266030892</v>
      </c>
      <c r="AO70" s="41" t="str">
        <f t="shared" si="12"/>
        <v>BOU</v>
      </c>
      <c r="AP70" s="67">
        <f ca="1">AVERAGE(OFFSET(A70,0,Fixtures!$D$6,1,9))</f>
        <v>89.252357233310846</v>
      </c>
      <c r="AQ70" s="67">
        <f ca="1">AVERAGE(OFFSET(A70,0,Fixtures!$D$6,1,6))</f>
        <v>82.129762123684486</v>
      </c>
      <c r="AR70" s="67">
        <f ca="1">AVERAGE(OFFSET(A70,0,Fixtures!$D$6,1,3))</f>
        <v>82.623342456306503</v>
      </c>
      <c r="AS70" s="77"/>
      <c r="AT70" s="76">
        <f t="shared" ca="1" si="9"/>
        <v>91.22436882786711</v>
      </c>
    </row>
    <row r="71" spans="1:46" x14ac:dyDescent="0.3">
      <c r="A71" s="41" t="str">
        <f t="shared" si="10"/>
        <v>BRI</v>
      </c>
      <c r="B71" s="22">
        <f t="shared" ref="B71:AM71" ca="1" si="14">(VLOOKUP(B5,$AV$2:$AW$41,2,FALSE))</f>
        <v>100.10192666977407</v>
      </c>
      <c r="C71" s="22">
        <f t="shared" ca="1" si="14"/>
        <v>153.32695815680071</v>
      </c>
      <c r="D71" s="22">
        <f t="shared" ca="1" si="14"/>
        <v>114.38305939690264</v>
      </c>
      <c r="E71" s="22">
        <f t="shared" ca="1" si="14"/>
        <v>70.322761785149652</v>
      </c>
      <c r="F71" s="22">
        <f t="shared" ca="1" si="14"/>
        <v>106.16267700208378</v>
      </c>
      <c r="G71" s="22">
        <f t="shared" ca="1" si="14"/>
        <v>111.10731309634704</v>
      </c>
      <c r="H71" s="22">
        <f t="shared" ca="1" si="14"/>
        <v>68.642807389351788</v>
      </c>
      <c r="I71" s="22">
        <f t="shared" ca="1" si="14"/>
        <v>103.41563761766069</v>
      </c>
      <c r="J71" s="22">
        <f t="shared" ca="1" si="14"/>
        <v>121.85516794081869</v>
      </c>
      <c r="K71" s="22">
        <f t="shared" ca="1" si="14"/>
        <v>98.805841764470671</v>
      </c>
      <c r="L71" s="22">
        <f t="shared" ca="1" si="14"/>
        <v>138.33813877065418</v>
      </c>
      <c r="M71" s="22">
        <f t="shared" ca="1" si="14"/>
        <v>71.279177622272542</v>
      </c>
      <c r="N71" s="22">
        <f t="shared" ca="1" si="14"/>
        <v>94.860995040326529</v>
      </c>
      <c r="O71" s="22">
        <f t="shared" ca="1" si="14"/>
        <v>60.754392263168228</v>
      </c>
      <c r="P71" s="22">
        <f t="shared" ca="1" si="14"/>
        <v>93.562003403872339</v>
      </c>
      <c r="Q71" s="22">
        <f t="shared" ca="1" si="14"/>
        <v>86.534640726640944</v>
      </c>
      <c r="R71" s="22">
        <f t="shared" ca="1" si="14"/>
        <v>92.743431892842779</v>
      </c>
      <c r="S71" s="22">
        <f t="shared" ca="1" si="14"/>
        <v>94.249088620280006</v>
      </c>
      <c r="T71" s="22">
        <f t="shared" ca="1" si="14"/>
        <v>84.612794414449652</v>
      </c>
      <c r="U71" s="22">
        <f t="shared" ca="1" si="14"/>
        <v>126.55924987910272</v>
      </c>
      <c r="V71" s="22">
        <f t="shared" ca="1" si="14"/>
        <v>83.896764586985526</v>
      </c>
      <c r="W71" s="22">
        <f t="shared" ca="1" si="14"/>
        <v>80.841143261839633</v>
      </c>
      <c r="X71" s="22">
        <f t="shared" ca="1" si="14"/>
        <v>148.93409414988952</v>
      </c>
      <c r="Y71" s="22">
        <f t="shared" ca="1" si="14"/>
        <v>103.54847717381131</v>
      </c>
      <c r="Z71" s="85">
        <f t="shared" ca="1" si="14"/>
        <v>125.44932940101876</v>
      </c>
      <c r="AA71" s="85">
        <f t="shared" ca="1" si="14"/>
        <v>122.34679926305721</v>
      </c>
      <c r="AB71" s="86">
        <f t="shared" ca="1" si="14"/>
        <v>77.112890689319997</v>
      </c>
      <c r="AC71" s="86">
        <f t="shared" ca="1" si="14"/>
        <v>113.35308342458562</v>
      </c>
      <c r="AD71" s="86">
        <f t="shared" ca="1" si="14"/>
        <v>70.801069685433504</v>
      </c>
      <c r="AE71" s="86">
        <f t="shared" ca="1" si="14"/>
        <v>114.35355971584397</v>
      </c>
      <c r="AF71" s="86">
        <f t="shared" ca="1" si="14"/>
        <v>77.613541396630794</v>
      </c>
      <c r="AG71" s="86">
        <f t="shared" ca="1" si="14"/>
        <v>87.118994871666445</v>
      </c>
      <c r="AH71" s="86">
        <f t="shared" ca="1" si="14"/>
        <v>113.18574990326252</v>
      </c>
      <c r="AI71" s="86">
        <f t="shared" ca="1" si="14"/>
        <v>74.255368321650067</v>
      </c>
      <c r="AJ71" s="86">
        <f t="shared" ca="1" si="14"/>
        <v>85.950042181849582</v>
      </c>
      <c r="AK71" s="22">
        <f t="shared" ca="1" si="14"/>
        <v>93.586139506556705</v>
      </c>
      <c r="AL71" s="22">
        <f t="shared" ca="1" si="14"/>
        <v>135.79782711775749</v>
      </c>
      <c r="AM71" s="22">
        <f t="shared" ca="1" si="14"/>
        <v>86.860372092614</v>
      </c>
      <c r="AN71" s="22">
        <f ca="1">IF(OR(Fixtures!$D$6&lt;=0,Fixtures!$D$6&gt;39),AVERAGE(B71:AM71),AVERAGE(OFFSET(A71,0,Fixtures!$D$6,1,38-Fixtures!$D$6+1)))</f>
        <v>96.33349524386368</v>
      </c>
      <c r="AO71" s="41" t="str">
        <f t="shared" si="12"/>
        <v>BRI</v>
      </c>
      <c r="AP71" s="67">
        <f ca="1">AVERAGE(OFFSET(A71,0,Fixtures!$D$6,1,9))</f>
        <v>94.460117474605568</v>
      </c>
      <c r="AQ71" s="67">
        <f ca="1">AVERAGE(OFFSET(A71,0,Fixtures!$D$6,1,6))</f>
        <v>95.930157362478511</v>
      </c>
      <c r="AR71" s="67">
        <f ca="1">AVERAGE(OFFSET(A71,0,Fixtures!$D$6,1,3))</f>
        <v>104.27092445898761</v>
      </c>
      <c r="AS71" s="77"/>
      <c r="AT71" s="76">
        <f t="shared" ca="1" si="9"/>
        <v>90.416033354471381</v>
      </c>
    </row>
    <row r="72" spans="1:46" x14ac:dyDescent="0.3">
      <c r="A72" s="41" t="str">
        <f t="shared" si="10"/>
        <v>BUR</v>
      </c>
      <c r="B72" s="22">
        <f t="shared" ref="B72:AM72" ca="1" si="15">(VLOOKUP(B6,$AV$2:$AW$41,2,FALSE))</f>
        <v>114.38305939690264</v>
      </c>
      <c r="C72" s="22">
        <f t="shared" ca="1" si="15"/>
        <v>93.562003403872339</v>
      </c>
      <c r="D72" s="22">
        <f t="shared" ca="1" si="15"/>
        <v>70.801069685433504</v>
      </c>
      <c r="E72" s="22">
        <f t="shared" ca="1" si="15"/>
        <v>74.255368321650067</v>
      </c>
      <c r="F72" s="22">
        <f t="shared" ca="1" si="15"/>
        <v>96.131339262093661</v>
      </c>
      <c r="G72" s="22">
        <f t="shared" ca="1" si="15"/>
        <v>138.33813877065418</v>
      </c>
      <c r="H72" s="22">
        <f t="shared" ca="1" si="15"/>
        <v>121.85516794081869</v>
      </c>
      <c r="I72" s="22">
        <f t="shared" ca="1" si="15"/>
        <v>98.805841764470671</v>
      </c>
      <c r="J72" s="22">
        <f t="shared" ca="1" si="15"/>
        <v>77.613541396630794</v>
      </c>
      <c r="K72" s="22">
        <f t="shared" ca="1" si="15"/>
        <v>83.896764586985526</v>
      </c>
      <c r="L72" s="22">
        <f t="shared" ca="1" si="15"/>
        <v>77.112890689319997</v>
      </c>
      <c r="M72" s="22">
        <f t="shared" ca="1" si="15"/>
        <v>153.32695815680071</v>
      </c>
      <c r="N72" s="22">
        <f t="shared" ca="1" si="15"/>
        <v>100.10192666977407</v>
      </c>
      <c r="O72" s="22">
        <f t="shared" ca="1" si="15"/>
        <v>113.35308342458562</v>
      </c>
      <c r="P72" s="22">
        <f t="shared" ca="1" si="15"/>
        <v>85.950042181849582</v>
      </c>
      <c r="Q72" s="22">
        <f t="shared" ca="1" si="15"/>
        <v>84.612794414449652</v>
      </c>
      <c r="R72" s="22">
        <f t="shared" ca="1" si="15"/>
        <v>135.79782711775749</v>
      </c>
      <c r="S72" s="22">
        <f t="shared" ca="1" si="15"/>
        <v>103.54847717381131</v>
      </c>
      <c r="T72" s="22">
        <f t="shared" ca="1" si="15"/>
        <v>80.841143261839633</v>
      </c>
      <c r="U72" s="22">
        <f t="shared" ca="1" si="15"/>
        <v>87.118994871666445</v>
      </c>
      <c r="V72" s="22">
        <f t="shared" ca="1" si="15"/>
        <v>148.93409414988952</v>
      </c>
      <c r="W72" s="22">
        <f t="shared" ca="1" si="15"/>
        <v>68.642807389351788</v>
      </c>
      <c r="X72" s="22">
        <f t="shared" ca="1" si="15"/>
        <v>94.860995040326529</v>
      </c>
      <c r="Y72" s="22">
        <f t="shared" ca="1" si="15"/>
        <v>71.279177622272542</v>
      </c>
      <c r="Z72" s="85">
        <f t="shared" ca="1" si="15"/>
        <v>114.35355971584397</v>
      </c>
      <c r="AA72" s="85">
        <f t="shared" ca="1" si="15"/>
        <v>93.586139506556705</v>
      </c>
      <c r="AB72" s="86">
        <f t="shared" ca="1" si="15"/>
        <v>126.55924987910272</v>
      </c>
      <c r="AC72" s="86">
        <f t="shared" ca="1" si="15"/>
        <v>111.10731309634704</v>
      </c>
      <c r="AD72" s="86">
        <f t="shared" ca="1" si="15"/>
        <v>103.41563761766069</v>
      </c>
      <c r="AE72" s="86">
        <f t="shared" ca="1" si="15"/>
        <v>70.322761785149652</v>
      </c>
      <c r="AF72" s="86">
        <f t="shared" ca="1" si="15"/>
        <v>122.34679926305721</v>
      </c>
      <c r="AG72" s="86">
        <f t="shared" ca="1" si="15"/>
        <v>92.743431892842779</v>
      </c>
      <c r="AH72" s="86">
        <f t="shared" ca="1" si="15"/>
        <v>94.249088620280006</v>
      </c>
      <c r="AI72" s="86">
        <f t="shared" ca="1" si="15"/>
        <v>125.44932940101876</v>
      </c>
      <c r="AJ72" s="86">
        <f t="shared" ca="1" si="15"/>
        <v>60.754392263168228</v>
      </c>
      <c r="AK72" s="22">
        <f t="shared" ca="1" si="15"/>
        <v>86.534640726640944</v>
      </c>
      <c r="AL72" s="22">
        <f t="shared" ca="1" si="15"/>
        <v>113.18574990326252</v>
      </c>
      <c r="AM72" s="22">
        <f t="shared" ca="1" si="15"/>
        <v>117.49385909811447</v>
      </c>
      <c r="AN72" s="22">
        <f ca="1">IF(OR(Fixtures!$D$6&lt;=0,Fixtures!$D$6&gt;39),AVERAGE(B72:AM72),AVERAGE(OFFSET(A72,0,Fixtures!$D$6,1,38-Fixtures!$D$6+1)))</f>
        <v>101.36526100409243</v>
      </c>
      <c r="AO72" s="41" t="str">
        <f t="shared" si="12"/>
        <v>BUR</v>
      </c>
      <c r="AP72" s="67">
        <f ca="1">AVERAGE(OFFSET(A72,0,Fixtures!$D$6,1,9))</f>
        <v>104.41997234022395</v>
      </c>
      <c r="AQ72" s="67">
        <f ca="1">AVERAGE(OFFSET(A72,0,Fixtures!$D$6,1,6))</f>
        <v>104.55631685797901</v>
      </c>
      <c r="AR72" s="67">
        <f ca="1">AVERAGE(OFFSET(A72,0,Fixtures!$D$6,1,3))</f>
        <v>110.41756749400217</v>
      </c>
      <c r="AS72" s="77"/>
      <c r="AT72" s="76">
        <f t="shared" ca="1" si="9"/>
        <v>100.77200042429189</v>
      </c>
    </row>
    <row r="73" spans="1:46" x14ac:dyDescent="0.3">
      <c r="A73" s="41" t="str">
        <f t="shared" si="10"/>
        <v>CHE</v>
      </c>
      <c r="B73" s="22">
        <f t="shared" ref="B73:AM73" ca="1" si="16">(VLOOKUP(B7,$AV$2:$AW$41,2,FALSE))</f>
        <v>71.279177622272542</v>
      </c>
      <c r="C73" s="22">
        <f t="shared" ca="1" si="16"/>
        <v>94.860995040326529</v>
      </c>
      <c r="D73" s="22">
        <f t="shared" ca="1" si="16"/>
        <v>113.18574990326252</v>
      </c>
      <c r="E73" s="22">
        <f t="shared" ca="1" si="16"/>
        <v>94.249088620280006</v>
      </c>
      <c r="F73" s="22">
        <f t="shared" ca="1" si="16"/>
        <v>70.801069685433504</v>
      </c>
      <c r="G73" s="22">
        <f t="shared" ca="1" si="16"/>
        <v>74.255368321650067</v>
      </c>
      <c r="H73" s="22">
        <f t="shared" ca="1" si="16"/>
        <v>117.49385909811447</v>
      </c>
      <c r="I73" s="22">
        <f t="shared" ca="1" si="16"/>
        <v>93.586139506556705</v>
      </c>
      <c r="J73" s="22">
        <f t="shared" ca="1" si="16"/>
        <v>135.79782711775749</v>
      </c>
      <c r="K73" s="22">
        <f t="shared" ca="1" si="16"/>
        <v>86.860372092614</v>
      </c>
      <c r="L73" s="22">
        <f t="shared" ca="1" si="16"/>
        <v>100.10192666977407</v>
      </c>
      <c r="M73" s="22">
        <f t="shared" ca="1" si="16"/>
        <v>113.35308342458562</v>
      </c>
      <c r="N73" s="22">
        <f t="shared" ca="1" si="16"/>
        <v>70.322761785149652</v>
      </c>
      <c r="O73" s="22">
        <f t="shared" ca="1" si="16"/>
        <v>153.32695815680071</v>
      </c>
      <c r="P73" s="22">
        <f t="shared" ca="1" si="16"/>
        <v>148.93409414988952</v>
      </c>
      <c r="Q73" s="22">
        <f t="shared" ca="1" si="16"/>
        <v>80.841143261839633</v>
      </c>
      <c r="R73" s="22">
        <f t="shared" ca="1" si="16"/>
        <v>126.55924987910272</v>
      </c>
      <c r="S73" s="22">
        <f t="shared" ca="1" si="16"/>
        <v>84.612794414449652</v>
      </c>
      <c r="T73" s="22">
        <f t="shared" ca="1" si="16"/>
        <v>114.38305939690264</v>
      </c>
      <c r="U73" s="22">
        <f t="shared" ca="1" si="16"/>
        <v>93.562003403872339</v>
      </c>
      <c r="V73" s="22">
        <f t="shared" ca="1" si="16"/>
        <v>96.131339262093661</v>
      </c>
      <c r="W73" s="22">
        <f t="shared" ca="1" si="16"/>
        <v>106.16267700208378</v>
      </c>
      <c r="X73" s="22">
        <f t="shared" ca="1" si="16"/>
        <v>111.10731309634704</v>
      </c>
      <c r="Y73" s="22">
        <f t="shared" ca="1" si="16"/>
        <v>114.35355971584397</v>
      </c>
      <c r="Z73" s="85">
        <f t="shared" ca="1" si="16"/>
        <v>77.613541396630794</v>
      </c>
      <c r="AA73" s="85">
        <f t="shared" ca="1" si="16"/>
        <v>87.118994871666445</v>
      </c>
      <c r="AB73" s="86">
        <f t="shared" ca="1" si="16"/>
        <v>103.41563761766069</v>
      </c>
      <c r="AC73" s="86">
        <f t="shared" ca="1" si="16"/>
        <v>103.54847717381131</v>
      </c>
      <c r="AD73" s="86">
        <f t="shared" ca="1" si="16"/>
        <v>98.805841764470671</v>
      </c>
      <c r="AE73" s="86">
        <f t="shared" ca="1" si="16"/>
        <v>121.85516794081869</v>
      </c>
      <c r="AF73" s="86">
        <f t="shared" ca="1" si="16"/>
        <v>85.950042181849582</v>
      </c>
      <c r="AG73" s="86">
        <f t="shared" ca="1" si="16"/>
        <v>125.44932940101876</v>
      </c>
      <c r="AH73" s="86">
        <f t="shared" ca="1" si="16"/>
        <v>122.34679926305721</v>
      </c>
      <c r="AI73" s="86">
        <f t="shared" ca="1" si="16"/>
        <v>92.743431892842779</v>
      </c>
      <c r="AJ73" s="86">
        <f t="shared" ca="1" si="16"/>
        <v>77.112890689319997</v>
      </c>
      <c r="AK73" s="22">
        <f t="shared" ca="1" si="16"/>
        <v>138.33813877065418</v>
      </c>
      <c r="AL73" s="22">
        <f t="shared" ca="1" si="16"/>
        <v>60.754392263168228</v>
      </c>
      <c r="AM73" s="22">
        <f t="shared" ca="1" si="16"/>
        <v>86.534640726640944</v>
      </c>
      <c r="AN73" s="22">
        <f ca="1">IF(OR(Fixtures!$D$6&lt;=0,Fixtures!$D$6&gt;39),AVERAGE(B73:AM73),AVERAGE(OFFSET(A73,0,Fixtures!$D$6,1,38-Fixtures!$D$6+1)))</f>
        <v>100.30567573515226</v>
      </c>
      <c r="AO73" s="41" t="str">
        <f t="shared" si="12"/>
        <v>CHE</v>
      </c>
      <c r="AP73" s="67">
        <f ca="1">AVERAGE(OFFSET(A73,0,Fixtures!$D$6,1,9))</f>
        <v>104.58152467857732</v>
      </c>
      <c r="AQ73" s="67">
        <f ca="1">AVERAGE(OFFSET(A73,0,Fixtures!$D$6,1,6))</f>
        <v>100.11569359171288</v>
      </c>
      <c r="AR73" s="67">
        <f ca="1">AVERAGE(OFFSET(A73,0,Fixtures!$D$6,1,3))</f>
        <v>98.027703221046139</v>
      </c>
      <c r="AS73" s="77"/>
      <c r="AT73" s="76">
        <f t="shared" ca="1" si="9"/>
        <v>103.46973532498329</v>
      </c>
    </row>
    <row r="74" spans="1:46" x14ac:dyDescent="0.3">
      <c r="A74" s="41" t="str">
        <f t="shared" si="10"/>
        <v>CRY</v>
      </c>
      <c r="B74" s="22">
        <f t="shared" ref="B74:AM75" ca="1" si="17">(VLOOKUP(B8,$AV$2:$AW$41,2,FALSE))</f>
        <v>98.805841764470671</v>
      </c>
      <c r="C74" s="22">
        <f t="shared" ca="1" si="17"/>
        <v>77.112890689319997</v>
      </c>
      <c r="D74" s="22">
        <f t="shared" ca="1" si="17"/>
        <v>71.279177622272542</v>
      </c>
      <c r="E74" s="22">
        <f t="shared" ca="1" si="17"/>
        <v>148.93409414988952</v>
      </c>
      <c r="F74" s="22">
        <f t="shared" ca="1" si="17"/>
        <v>84.612794414449652</v>
      </c>
      <c r="G74" s="22">
        <f t="shared" ca="1" si="17"/>
        <v>86.534640726640944</v>
      </c>
      <c r="H74" s="22">
        <f t="shared" ca="1" si="17"/>
        <v>138.33813877065418</v>
      </c>
      <c r="I74" s="22">
        <f t="shared" ca="1" si="17"/>
        <v>125.44932940101876</v>
      </c>
      <c r="J74" s="22">
        <f t="shared" ca="1" si="17"/>
        <v>85.950042181849582</v>
      </c>
      <c r="K74" s="22">
        <f t="shared" ca="1" si="17"/>
        <v>93.562003403872339</v>
      </c>
      <c r="L74" s="22">
        <f t="shared" ca="1" si="17"/>
        <v>94.860995040326529</v>
      </c>
      <c r="M74" s="22">
        <f t="shared" ca="1" si="17"/>
        <v>68.642807389351788</v>
      </c>
      <c r="N74" s="22">
        <f t="shared" ca="1" si="17"/>
        <v>74.255368321650067</v>
      </c>
      <c r="O74" s="22">
        <f t="shared" ca="1" si="17"/>
        <v>86.860372092614</v>
      </c>
      <c r="P74" s="22">
        <f t="shared" ca="1" si="17"/>
        <v>126.55924987910272</v>
      </c>
      <c r="Q74" s="22">
        <f t="shared" ca="1" si="17"/>
        <v>100.10192666977407</v>
      </c>
      <c r="R74" s="22">
        <f t="shared" ca="1" si="17"/>
        <v>117.49385909811447</v>
      </c>
      <c r="S74" s="22">
        <f t="shared" ca="1" si="17"/>
        <v>111.10731309634704</v>
      </c>
      <c r="T74" s="22">
        <f t="shared" ca="1" si="17"/>
        <v>153.32695815680071</v>
      </c>
      <c r="U74" s="22">
        <f t="shared" ca="1" si="17"/>
        <v>93.586139506556705</v>
      </c>
      <c r="V74" s="22">
        <f t="shared" ca="1" si="17"/>
        <v>113.18574990326252</v>
      </c>
      <c r="W74" s="22">
        <f t="shared" ca="1" si="17"/>
        <v>114.35355971584397</v>
      </c>
      <c r="X74" s="22">
        <f t="shared" ca="1" si="17"/>
        <v>70.322761785149652</v>
      </c>
      <c r="Y74" s="22">
        <f t="shared" ca="1" si="17"/>
        <v>114.38305939690264</v>
      </c>
      <c r="Z74" s="85">
        <f t="shared" ca="1" si="17"/>
        <v>94.249088620280006</v>
      </c>
      <c r="AA74" s="85">
        <f t="shared" ca="1" si="17"/>
        <v>80.841143261839633</v>
      </c>
      <c r="AB74" s="86">
        <f t="shared" ca="1" si="17"/>
        <v>135.79782711775749</v>
      </c>
      <c r="AC74" s="86">
        <f t="shared" ca="1" si="17"/>
        <v>96.131339262093661</v>
      </c>
      <c r="AD74" s="86">
        <f t="shared" ca="1" si="17"/>
        <v>122.34679926305721</v>
      </c>
      <c r="AE74" s="86">
        <f t="shared" ca="1" si="17"/>
        <v>103.54847717381131</v>
      </c>
      <c r="AF74" s="86">
        <f t="shared" ca="1" si="17"/>
        <v>60.754392263168228</v>
      </c>
      <c r="AG74" s="86">
        <f t="shared" ca="1" si="17"/>
        <v>106.16267700208378</v>
      </c>
      <c r="AH74" s="86">
        <f t="shared" ca="1" si="17"/>
        <v>77.613541396630794</v>
      </c>
      <c r="AI74" s="86">
        <f t="shared" ca="1" si="17"/>
        <v>83.896764586985526</v>
      </c>
      <c r="AJ74" s="86">
        <f t="shared" ca="1" si="17"/>
        <v>121.85516794081869</v>
      </c>
      <c r="AK74" s="22">
        <f t="shared" ca="1" si="17"/>
        <v>87.118994871666445</v>
      </c>
      <c r="AL74" s="22">
        <f t="shared" ca="1" si="17"/>
        <v>70.801069685433504</v>
      </c>
      <c r="AM74" s="22">
        <f t="shared" ca="1" si="17"/>
        <v>103.41563761766069</v>
      </c>
      <c r="AN74" s="22">
        <f ca="1">IF(OR(Fixtures!$D$6&lt;=0,Fixtures!$D$6&gt;39),AVERAGE(B74:AM74),AVERAGE(OFFSET(A74,0,Fixtures!$D$6,1,38-Fixtures!$D$6+1)))</f>
        <v>96.175679341769765</v>
      </c>
      <c r="AO74" s="41" t="str">
        <f t="shared" si="12"/>
        <v>CRY</v>
      </c>
      <c r="AP74" s="67">
        <f ca="1">AVERAGE(OFFSET(A74,0,Fixtures!$D$6,1,9))</f>
        <v>96.343662369714195</v>
      </c>
      <c r="AQ74" s="67">
        <f ca="1">AVERAGE(OFFSET(A74,0,Fixtures!$D$6,1,6))</f>
        <v>99.903329723621255</v>
      </c>
      <c r="AR74" s="67">
        <f ca="1">AVERAGE(OFFSET(A74,0,Fixtures!$D$6,1,3))</f>
        <v>104.2567698805636</v>
      </c>
      <c r="AS74" s="77"/>
      <c r="AT74" s="76">
        <f t="shared" ca="1" si="9"/>
        <v>100.90077622293408</v>
      </c>
    </row>
    <row r="75" spans="1:46" x14ac:dyDescent="0.3">
      <c r="A75" s="41" t="str">
        <f t="shared" si="10"/>
        <v>EVE</v>
      </c>
      <c r="B75" s="22">
        <f t="shared" ref="B75:AM75" ca="1" si="18">(VLOOKUP(B9,$AV$2:$AW$41,2,FALSE))</f>
        <v>92.743431892842779</v>
      </c>
      <c r="C75" s="22">
        <f t="shared" ca="1" si="18"/>
        <v>122.34679926305721</v>
      </c>
      <c r="D75" s="22">
        <f t="shared" ca="1" si="18"/>
        <v>121.85516794081869</v>
      </c>
      <c r="E75" s="22">
        <f t="shared" ca="1" si="18"/>
        <v>86.534640726640944</v>
      </c>
      <c r="F75" s="22">
        <f t="shared" ca="1" si="18"/>
        <v>103.54847717381131</v>
      </c>
      <c r="G75" s="22">
        <f t="shared" ca="1" si="18"/>
        <v>94.249088620280006</v>
      </c>
      <c r="H75" s="22">
        <f t="shared" ca="1" si="18"/>
        <v>85.950042181849582</v>
      </c>
      <c r="I75" s="22">
        <f t="shared" ca="1" si="18"/>
        <v>86.860372092614</v>
      </c>
      <c r="J75" s="22">
        <f t="shared" ca="1" si="18"/>
        <v>153.32695815680071</v>
      </c>
      <c r="K75" s="22">
        <f t="shared" ca="1" si="18"/>
        <v>96.131339262093661</v>
      </c>
      <c r="L75" s="22">
        <f t="shared" ca="1" si="18"/>
        <v>103.41563761766069</v>
      </c>
      <c r="M75" s="22">
        <f t="shared" ca="1" si="18"/>
        <v>93.586139506556705</v>
      </c>
      <c r="N75" s="22">
        <f t="shared" ca="1" si="18"/>
        <v>138.33813877065418</v>
      </c>
      <c r="O75" s="22">
        <f t="shared" ca="1" si="18"/>
        <v>77.613541396630794</v>
      </c>
      <c r="P75" s="22">
        <f t="shared" ca="1" si="18"/>
        <v>60.754392263168228</v>
      </c>
      <c r="Q75" s="22">
        <f t="shared" ca="1" si="18"/>
        <v>83.896764586985526</v>
      </c>
      <c r="R75" s="22">
        <f t="shared" ca="1" si="18"/>
        <v>71.279177622272542</v>
      </c>
      <c r="S75" s="22">
        <f t="shared" ca="1" si="18"/>
        <v>114.35355971584397</v>
      </c>
      <c r="T75" s="22">
        <f t="shared" ca="1" si="18"/>
        <v>106.16267700208378</v>
      </c>
      <c r="U75" s="22">
        <f t="shared" ca="1" si="18"/>
        <v>111.10731309634704</v>
      </c>
      <c r="V75" s="22">
        <f t="shared" ca="1" si="18"/>
        <v>70.322761785149652</v>
      </c>
      <c r="W75" s="22">
        <f t="shared" ca="1" si="18"/>
        <v>117.49385909811447</v>
      </c>
      <c r="X75" s="22">
        <f t="shared" ca="1" si="18"/>
        <v>125.44932940101876</v>
      </c>
      <c r="Y75" s="22">
        <f t="shared" ca="1" si="18"/>
        <v>135.79782711775749</v>
      </c>
      <c r="Z75" s="85">
        <f t="shared" ca="1" si="18"/>
        <v>100.10192666977407</v>
      </c>
      <c r="AA75" s="85">
        <f t="shared" ca="1" si="18"/>
        <v>113.35308342458562</v>
      </c>
      <c r="AB75" s="86">
        <f t="shared" ca="1" si="18"/>
        <v>93.562003403872339</v>
      </c>
      <c r="AC75" s="86">
        <f t="shared" ca="1" si="17"/>
        <v>87.118994871666445</v>
      </c>
      <c r="AD75" s="86">
        <f t="shared" ca="1" si="18"/>
        <v>68.642807389351788</v>
      </c>
      <c r="AE75" s="86">
        <f t="shared" ca="1" si="18"/>
        <v>74.255368321650067</v>
      </c>
      <c r="AF75" s="86">
        <f t="shared" ca="1" si="18"/>
        <v>113.18574990326252</v>
      </c>
      <c r="AG75" s="86">
        <f t="shared" ca="1" si="18"/>
        <v>94.860995040326529</v>
      </c>
      <c r="AH75" s="86">
        <f t="shared" ca="1" si="18"/>
        <v>84.612794414449652</v>
      </c>
      <c r="AI75" s="86">
        <f t="shared" ca="1" si="18"/>
        <v>114.38305939690264</v>
      </c>
      <c r="AJ75" s="86">
        <f t="shared" ca="1" si="18"/>
        <v>70.801069685433504</v>
      </c>
      <c r="AK75" s="22">
        <f t="shared" ca="1" si="18"/>
        <v>148.93409414988952</v>
      </c>
      <c r="AL75" s="22">
        <f t="shared" ca="1" si="18"/>
        <v>77.112890689319997</v>
      </c>
      <c r="AM75" s="22">
        <f t="shared" ca="1" si="18"/>
        <v>126.55924987910272</v>
      </c>
      <c r="AN75" s="22">
        <f ca="1">IF(OR(Fixtures!$D$6&lt;=0,Fixtures!$D$6&gt;39),AVERAGE(B75:AM75),AVERAGE(OFFSET(A75,0,Fixtures!$D$6,1,38-Fixtures!$D$6+1)))</f>
        <v>97.490935428447173</v>
      </c>
      <c r="AO75" s="41" t="str">
        <f t="shared" si="12"/>
        <v>EVE</v>
      </c>
      <c r="AP75" s="67">
        <f ca="1">AVERAGE(OFFSET(A75,0,Fixtures!$D$6,1,9))</f>
        <v>93.77498401845196</v>
      </c>
      <c r="AQ75" s="67">
        <f ca="1">AVERAGE(OFFSET(A75,0,Fixtures!$D$6,1,6))</f>
        <v>91.686334552398122</v>
      </c>
      <c r="AR75" s="67">
        <f ca="1">AVERAGE(OFFSET(A75,0,Fixtures!$D$6,1,3))</f>
        <v>98.01136056670812</v>
      </c>
      <c r="AS75" s="77"/>
      <c r="AT75" s="76">
        <f ca="1">AVERAGE(AB75:AJ75)</f>
        <v>89.046982491879518</v>
      </c>
    </row>
    <row r="76" spans="1:46" x14ac:dyDescent="0.3">
      <c r="A76" s="41" t="str">
        <f t="shared" si="10"/>
        <v>LEI</v>
      </c>
      <c r="B76" s="22">
        <f t="shared" ref="B76:AM76" ca="1" si="19">(VLOOKUP(B10,$AV$2:$AW$41,2,FALSE))</f>
        <v>86.534640726640944</v>
      </c>
      <c r="C76" s="22">
        <f t="shared" ca="1" si="19"/>
        <v>68.642807389351788</v>
      </c>
      <c r="D76" s="22">
        <f t="shared" ca="1" si="19"/>
        <v>77.112890689319997</v>
      </c>
      <c r="E76" s="22">
        <f t="shared" ca="1" si="19"/>
        <v>126.55924987910272</v>
      </c>
      <c r="F76" s="22">
        <f t="shared" ca="1" si="19"/>
        <v>71.279177622272542</v>
      </c>
      <c r="G76" s="22">
        <f t="shared" ca="1" si="19"/>
        <v>103.41563761766069</v>
      </c>
      <c r="H76" s="22">
        <f t="shared" ca="1" si="19"/>
        <v>135.79782711775749</v>
      </c>
      <c r="I76" s="22">
        <f t="shared" ca="1" si="19"/>
        <v>60.754392263168228</v>
      </c>
      <c r="J76" s="22">
        <f t="shared" ca="1" si="19"/>
        <v>106.16267700208378</v>
      </c>
      <c r="K76" s="22">
        <f t="shared" ca="1" si="19"/>
        <v>93.586139506556705</v>
      </c>
      <c r="L76" s="22">
        <f t="shared" ca="1" si="19"/>
        <v>92.743431892842779</v>
      </c>
      <c r="M76" s="22">
        <f t="shared" ca="1" si="19"/>
        <v>114.35355971584397</v>
      </c>
      <c r="N76" s="22">
        <f t="shared" ca="1" si="19"/>
        <v>96.131339262093661</v>
      </c>
      <c r="O76" s="22">
        <f t="shared" ca="1" si="19"/>
        <v>98.805841764470671</v>
      </c>
      <c r="P76" s="22">
        <f t="shared" ca="1" si="19"/>
        <v>122.34679926305721</v>
      </c>
      <c r="Q76" s="22">
        <f t="shared" ca="1" si="19"/>
        <v>121.85516794081869</v>
      </c>
      <c r="R76" s="22">
        <f t="shared" ca="1" si="19"/>
        <v>138.33813877065418</v>
      </c>
      <c r="S76" s="22">
        <f t="shared" ca="1" si="19"/>
        <v>70.322761785149652</v>
      </c>
      <c r="T76" s="22">
        <f t="shared" ca="1" si="19"/>
        <v>74.255368321650067</v>
      </c>
      <c r="U76" s="22">
        <f t="shared" ca="1" si="19"/>
        <v>125.44932940101876</v>
      </c>
      <c r="V76" s="22">
        <f t="shared" ca="1" si="19"/>
        <v>111.10731309634704</v>
      </c>
      <c r="W76" s="22">
        <f t="shared" ca="1" si="19"/>
        <v>114.38305939690264</v>
      </c>
      <c r="X76" s="22">
        <f t="shared" ca="1" si="19"/>
        <v>86.860372092614</v>
      </c>
      <c r="Y76" s="22">
        <f t="shared" ca="1" si="19"/>
        <v>153.32695815680071</v>
      </c>
      <c r="Z76" s="85">
        <f t="shared" ca="1" si="19"/>
        <v>83.896764586985526</v>
      </c>
      <c r="AA76" s="85">
        <f t="shared" ca="1" si="19"/>
        <v>70.801069685433504</v>
      </c>
      <c r="AB76" s="86">
        <f t="shared" ca="1" si="19"/>
        <v>85.950042181849582</v>
      </c>
      <c r="AC76" s="86">
        <f t="shared" ca="1" si="19"/>
        <v>113.18574990326252</v>
      </c>
      <c r="AD76" s="86">
        <f t="shared" ca="1" si="19"/>
        <v>148.93409414988952</v>
      </c>
      <c r="AE76" s="86">
        <f t="shared" ca="1" si="19"/>
        <v>100.10192666977407</v>
      </c>
      <c r="AF76" s="86">
        <f t="shared" ca="1" si="19"/>
        <v>117.49385909811447</v>
      </c>
      <c r="AG76" s="86">
        <f t="shared" ca="1" si="19"/>
        <v>80.841143261839633</v>
      </c>
      <c r="AH76" s="86">
        <f t="shared" ca="1" si="19"/>
        <v>113.35308342458562</v>
      </c>
      <c r="AI76" s="86">
        <f t="shared" ca="1" si="19"/>
        <v>93.562003403872339</v>
      </c>
      <c r="AJ76" s="86">
        <f t="shared" ca="1" si="19"/>
        <v>103.54847717381131</v>
      </c>
      <c r="AK76" s="22">
        <f t="shared" ca="1" si="19"/>
        <v>94.249088620280006</v>
      </c>
      <c r="AL76" s="22">
        <f t="shared" ca="1" si="19"/>
        <v>84.612794414449652</v>
      </c>
      <c r="AM76" s="22">
        <f t="shared" ca="1" si="19"/>
        <v>87.118994871666445</v>
      </c>
      <c r="AN76" s="22">
        <f ca="1">IF(OR(Fixtures!$D$6&lt;=0,Fixtures!$D$6&gt;39),AVERAGE(B76:AM76),AVERAGE(OFFSET(A76,0,Fixtures!$D$6,1,38-Fixtures!$D$6+1)))</f>
        <v>99.519409758371452</v>
      </c>
      <c r="AO76" s="41" t="str">
        <f t="shared" si="12"/>
        <v>LEI</v>
      </c>
      <c r="AP76" s="67">
        <f ca="1">AVERAGE(OFFSET(A76,0,Fixtures!$D$6,1,9))</f>
        <v>102.6914413087357</v>
      </c>
      <c r="AQ76" s="67">
        <f ca="1">AVERAGE(OFFSET(A76,0,Fixtures!$D$6,1,6))</f>
        <v>106.07779028138729</v>
      </c>
      <c r="AR76" s="67">
        <f ca="1">AVERAGE(OFFSET(A76,0,Fixtures!$D$6,1,3))</f>
        <v>89.97895392351522</v>
      </c>
      <c r="AS76" s="77"/>
      <c r="AT76" s="76">
        <f t="shared" ref="AT76:AT87" ca="1" si="20">AVERAGE(AB76:AJ76)</f>
        <v>106.33004214077768</v>
      </c>
    </row>
    <row r="77" spans="1:46" x14ac:dyDescent="0.3">
      <c r="A77" s="41" t="str">
        <f t="shared" si="10"/>
        <v>LIV</v>
      </c>
      <c r="B77" s="22">
        <f t="shared" ref="B77:AM77" ca="1" si="21">(VLOOKUP(B11,$AV$2:$AW$41,2,FALSE))</f>
        <v>138.33813877065418</v>
      </c>
      <c r="C77" s="22">
        <f t="shared" ca="1" si="21"/>
        <v>93.586139506556705</v>
      </c>
      <c r="D77" s="22">
        <f t="shared" ca="1" si="21"/>
        <v>114.35355971584397</v>
      </c>
      <c r="E77" s="22">
        <f t="shared" ca="1" si="21"/>
        <v>86.860372092614</v>
      </c>
      <c r="F77" s="22">
        <f t="shared" ca="1" si="21"/>
        <v>135.79782711775749</v>
      </c>
      <c r="G77" s="22">
        <f t="shared" ca="1" si="21"/>
        <v>68.642807389351788</v>
      </c>
      <c r="H77" s="22">
        <f t="shared" ca="1" si="21"/>
        <v>77.112890689319997</v>
      </c>
      <c r="I77" s="22">
        <f t="shared" ca="1" si="21"/>
        <v>94.860995040326529</v>
      </c>
      <c r="J77" s="22">
        <f t="shared" ca="1" si="21"/>
        <v>71.279177622272542</v>
      </c>
      <c r="K77" s="22">
        <f t="shared" ca="1" si="21"/>
        <v>103.41563761766069</v>
      </c>
      <c r="L77" s="22">
        <f t="shared" ca="1" si="21"/>
        <v>121.85516794081869</v>
      </c>
      <c r="M77" s="22">
        <f t="shared" ca="1" si="21"/>
        <v>85.950042181849582</v>
      </c>
      <c r="N77" s="22">
        <f t="shared" ca="1" si="21"/>
        <v>92.743431892842779</v>
      </c>
      <c r="O77" s="22">
        <f t="shared" ca="1" si="21"/>
        <v>117.49385909811447</v>
      </c>
      <c r="P77" s="22">
        <f t="shared" ca="1" si="21"/>
        <v>98.805841764470671</v>
      </c>
      <c r="Q77" s="22">
        <f t="shared" ca="1" si="21"/>
        <v>103.54847717381131</v>
      </c>
      <c r="R77" s="22">
        <f t="shared" ca="1" si="21"/>
        <v>122.34679926305721</v>
      </c>
      <c r="S77" s="92">
        <f t="shared" ca="1" si="21"/>
        <v>125.44932940101876</v>
      </c>
      <c r="T77" s="22">
        <f t="shared" ca="1" si="21"/>
        <v>77.613541396630794</v>
      </c>
      <c r="U77" s="22">
        <f t="shared" ca="1" si="21"/>
        <v>86.534640726640944</v>
      </c>
      <c r="V77" s="22">
        <f t="shared" ca="1" si="21"/>
        <v>94.249088620280006</v>
      </c>
      <c r="W77" s="22">
        <f t="shared" ca="1" si="21"/>
        <v>84.612794414449652</v>
      </c>
      <c r="X77" s="22">
        <f t="shared" ca="1" si="21"/>
        <v>87.118994871666445</v>
      </c>
      <c r="Y77" s="92">
        <f t="shared" ca="1" si="21"/>
        <v>70.801069685433504</v>
      </c>
      <c r="Z77" s="85">
        <f t="shared" ca="1" si="21"/>
        <v>114.38305939690264</v>
      </c>
      <c r="AA77" s="85">
        <f t="shared" ca="1" si="21"/>
        <v>113.18574990326252</v>
      </c>
      <c r="AB77" s="86">
        <f t="shared" ca="1" si="21"/>
        <v>153.32695815680071</v>
      </c>
      <c r="AC77" s="86">
        <f t="shared" ca="1" si="21"/>
        <v>100.10192666977407</v>
      </c>
      <c r="AD77" s="86">
        <f t="shared" ca="1" si="21"/>
        <v>126.55924987910272</v>
      </c>
      <c r="AE77" s="86">
        <f t="shared" ca="1" si="21"/>
        <v>80.841143261839633</v>
      </c>
      <c r="AF77" s="86">
        <f t="shared" ca="1" si="21"/>
        <v>113.35308342458562</v>
      </c>
      <c r="AG77" s="86">
        <f t="shared" ca="1" si="21"/>
        <v>70.322761785149652</v>
      </c>
      <c r="AH77" s="86">
        <f t="shared" ca="1" si="21"/>
        <v>148.93409414988952</v>
      </c>
      <c r="AI77" s="86">
        <f t="shared" ca="1" si="21"/>
        <v>96.131339262093661</v>
      </c>
      <c r="AJ77" s="86">
        <f t="shared" ca="1" si="21"/>
        <v>106.16267700208378</v>
      </c>
      <c r="AK77" s="22">
        <f t="shared" ca="1" si="21"/>
        <v>93.562003403872339</v>
      </c>
      <c r="AL77" s="22">
        <f t="shared" ca="1" si="21"/>
        <v>83.896764586985526</v>
      </c>
      <c r="AM77" s="22">
        <f t="shared" ca="1" si="21"/>
        <v>111.10731309634704</v>
      </c>
      <c r="AN77" s="22">
        <f ca="1">IF(OR(Fixtures!$D$6&lt;=0,Fixtures!$D$6&gt;39),AVERAGE(B77:AM77),AVERAGE(OFFSET(A77,0,Fixtures!$D$6,1,38-Fixtures!$D$6+1)))</f>
        <v>107.49885112167588</v>
      </c>
      <c r="AO77" s="41" t="str">
        <f t="shared" si="12"/>
        <v>LIV</v>
      </c>
      <c r="AP77" s="67">
        <f ca="1">AVERAGE(OFFSET(A77,0,Fixtures!$D$6,1,9))</f>
        <v>111.41736738805533</v>
      </c>
      <c r="AQ77" s="67">
        <f ca="1">AVERAGE(OFFSET(A77,0,Fixtures!$D$6,1,6))</f>
        <v>114.56135188256087</v>
      </c>
      <c r="AR77" s="67">
        <f ca="1">AVERAGE(OFFSET(A77,0,Fixtures!$D$6,1,3))</f>
        <v>122.2048782432791</v>
      </c>
      <c r="AS77" s="77"/>
      <c r="AT77" s="76">
        <f t="shared" ca="1" si="20"/>
        <v>110.63702595459104</v>
      </c>
    </row>
    <row r="78" spans="1:46" x14ac:dyDescent="0.3">
      <c r="A78" s="41" t="str">
        <f t="shared" si="10"/>
        <v>MCI</v>
      </c>
      <c r="B78" s="22">
        <f t="shared" ref="B78:AM78" ca="1" si="22">(VLOOKUP(B12,$AV$2:$AW$41,2,FALSE))</f>
        <v>125.44932940101876</v>
      </c>
      <c r="C78" s="22">
        <f t="shared" ca="1" si="22"/>
        <v>103.41563761766069</v>
      </c>
      <c r="D78" s="22">
        <f t="shared" ca="1" si="22"/>
        <v>103.54847717381131</v>
      </c>
      <c r="E78" s="22">
        <f t="shared" ca="1" si="22"/>
        <v>117.49385909811447</v>
      </c>
      <c r="F78" s="22">
        <f t="shared" ca="1" si="22"/>
        <v>113.18574990326252</v>
      </c>
      <c r="G78" s="22">
        <f t="shared" ca="1" si="22"/>
        <v>122.34679926305721</v>
      </c>
      <c r="H78" s="22">
        <f t="shared" ca="1" si="22"/>
        <v>80.841143261839633</v>
      </c>
      <c r="I78" s="22">
        <f t="shared" ca="1" si="22"/>
        <v>86.534640726640944</v>
      </c>
      <c r="J78" s="22">
        <f t="shared" ca="1" si="22"/>
        <v>92.743431892842779</v>
      </c>
      <c r="K78" s="22">
        <f t="shared" ca="1" si="22"/>
        <v>148.93409414988952</v>
      </c>
      <c r="L78" s="22">
        <f t="shared" ca="1" si="22"/>
        <v>114.38305939690264</v>
      </c>
      <c r="M78" s="22">
        <f t="shared" ca="1" si="22"/>
        <v>60.754392263168228</v>
      </c>
      <c r="N78" s="22">
        <f t="shared" ca="1" si="22"/>
        <v>83.896764586985526</v>
      </c>
      <c r="O78" s="22">
        <f t="shared" ca="1" si="22"/>
        <v>111.10731309634704</v>
      </c>
      <c r="P78" s="22">
        <f t="shared" ca="1" si="22"/>
        <v>86.860372092614</v>
      </c>
      <c r="Q78" s="22">
        <f t="shared" ca="1" si="22"/>
        <v>87.118994871666445</v>
      </c>
      <c r="R78" s="22">
        <f t="shared" ca="1" si="22"/>
        <v>93.562003403872339</v>
      </c>
      <c r="S78" s="22">
        <f t="shared" ca="1" si="22"/>
        <v>94.860995040326529</v>
      </c>
      <c r="T78" s="22">
        <f t="shared" ca="1" si="22"/>
        <v>70.801069685433504</v>
      </c>
      <c r="U78" s="22">
        <f t="shared" ca="1" si="22"/>
        <v>94.249088620280006</v>
      </c>
      <c r="V78" s="22">
        <f t="shared" ca="1" si="22"/>
        <v>98.805841764470671</v>
      </c>
      <c r="W78" s="22">
        <f t="shared" ca="1" si="22"/>
        <v>121.85516794081869</v>
      </c>
      <c r="X78" s="22">
        <f t="shared" ca="1" si="22"/>
        <v>113.35308342458562</v>
      </c>
      <c r="Y78" s="22">
        <f t="shared" ca="1" si="22"/>
        <v>77.112890689319997</v>
      </c>
      <c r="Z78" s="85">
        <f t="shared" ca="1" si="22"/>
        <v>84.612794414449652</v>
      </c>
      <c r="AA78" s="85">
        <f t="shared" ca="1" si="22"/>
        <v>153.32695815680071</v>
      </c>
      <c r="AB78" s="86">
        <f t="shared" ca="1" si="22"/>
        <v>77.613541396630794</v>
      </c>
      <c r="AC78" s="132">
        <f t="shared" ca="1" si="22"/>
        <v>114.35355971584397</v>
      </c>
      <c r="AD78" s="86">
        <f t="shared" ca="1" si="22"/>
        <v>71.279177622272542</v>
      </c>
      <c r="AE78" s="86">
        <f t="shared" ca="1" si="22"/>
        <v>106.16267700208378</v>
      </c>
      <c r="AF78" s="86">
        <f t="shared" ca="1" si="22"/>
        <v>68.642807389351788</v>
      </c>
      <c r="AG78" s="86">
        <f t="shared" ca="1" si="22"/>
        <v>74.255368321650067</v>
      </c>
      <c r="AH78" s="86">
        <f t="shared" ca="1" si="22"/>
        <v>93.586139506556705</v>
      </c>
      <c r="AI78" s="86">
        <f t="shared" ca="1" si="22"/>
        <v>135.79782711775749</v>
      </c>
      <c r="AJ78" s="86">
        <f t="shared" ca="1" si="22"/>
        <v>96.131339262093661</v>
      </c>
      <c r="AK78" s="22">
        <f t="shared" ca="1" si="22"/>
        <v>126.55924987910272</v>
      </c>
      <c r="AL78" s="22">
        <f t="shared" ca="1" si="22"/>
        <v>100.10192666977407</v>
      </c>
      <c r="AM78" s="22">
        <f t="shared" ca="1" si="22"/>
        <v>138.33813877065418</v>
      </c>
      <c r="AN78" s="22">
        <f ca="1">IF(OR(Fixtures!$D$6&lt;=0,Fixtures!$D$6&gt;39),AVERAGE(B78:AM78),AVERAGE(OFFSET(A78,0,Fixtures!$D$6,1,38-Fixtures!$D$6+1)))</f>
        <v>104.31913160081328</v>
      </c>
      <c r="AO78" s="41" t="str">
        <f t="shared" si="12"/>
        <v>MCI</v>
      </c>
      <c r="AP78" s="67">
        <f ca="1">AVERAGE(OFFSET(A78,0,Fixtures!$D$6,1,9))</f>
        <v>99.446450692105316</v>
      </c>
      <c r="AQ78" s="67">
        <f ca="1">AVERAGE(OFFSET(A78,0,Fixtures!$D$6,1,6))</f>
        <v>98.563120213830587</v>
      </c>
      <c r="AR78" s="67">
        <f ca="1">AVERAGE(OFFSET(A78,0,Fixtures!$D$6,1,3))</f>
        <v>115.09801975642516</v>
      </c>
      <c r="AS78" s="77"/>
      <c r="AT78" s="76">
        <f t="shared" ca="1" si="20"/>
        <v>93.091381926026756</v>
      </c>
    </row>
    <row r="79" spans="1:46" x14ac:dyDescent="0.3">
      <c r="A79" s="41" t="str">
        <f t="shared" si="10"/>
        <v>MUN</v>
      </c>
      <c r="B79" s="22">
        <f t="shared" ref="B79:AM79" ca="1" si="23">(VLOOKUP(B13,$AV$2:$AW$41,2,FALSE))</f>
        <v>83.896764586985526</v>
      </c>
      <c r="C79" s="22">
        <f t="shared" ca="1" si="23"/>
        <v>70.801069685433504</v>
      </c>
      <c r="D79" s="22">
        <f t="shared" ca="1" si="23"/>
        <v>113.35308342458562</v>
      </c>
      <c r="E79" s="22">
        <f t="shared" ca="1" si="23"/>
        <v>93.586139506556705</v>
      </c>
      <c r="F79" s="22">
        <f t="shared" ca="1" si="23"/>
        <v>94.860995040326529</v>
      </c>
      <c r="G79" s="22">
        <f t="shared" ca="1" si="23"/>
        <v>125.44932940101876</v>
      </c>
      <c r="H79" s="22">
        <f t="shared" ca="1" si="23"/>
        <v>114.35355971584397</v>
      </c>
      <c r="I79" s="22">
        <f t="shared" ca="1" si="23"/>
        <v>111.10731309634704</v>
      </c>
      <c r="J79" s="22">
        <f t="shared" ca="1" si="23"/>
        <v>74.255368321650067</v>
      </c>
      <c r="K79" s="22">
        <f t="shared" ca="1" si="23"/>
        <v>113.18574990326252</v>
      </c>
      <c r="L79" s="22">
        <f t="shared" ca="1" si="23"/>
        <v>103.54847717381131</v>
      </c>
      <c r="M79" s="22">
        <f t="shared" ca="1" si="23"/>
        <v>117.49385909811447</v>
      </c>
      <c r="N79" s="22">
        <f t="shared" ca="1" si="23"/>
        <v>77.112890689319997</v>
      </c>
      <c r="O79" s="22">
        <f t="shared" ca="1" si="23"/>
        <v>148.93409414988952</v>
      </c>
      <c r="P79" s="22">
        <f t="shared" ca="1" si="23"/>
        <v>103.41563761766069</v>
      </c>
      <c r="Q79" s="22">
        <f t="shared" ca="1" si="23"/>
        <v>70.322761785149652</v>
      </c>
      <c r="R79" s="22">
        <f t="shared" ca="1" si="23"/>
        <v>98.805841764470671</v>
      </c>
      <c r="S79" s="22">
        <f t="shared" ca="1" si="23"/>
        <v>100.10192666977407</v>
      </c>
      <c r="T79" s="22">
        <f t="shared" ca="1" si="23"/>
        <v>135.79782711775749</v>
      </c>
      <c r="U79" s="22">
        <f t="shared" ca="1" si="23"/>
        <v>86.860372092614</v>
      </c>
      <c r="V79" s="22">
        <f t="shared" ca="1" si="23"/>
        <v>93.562003403872339</v>
      </c>
      <c r="W79" s="22">
        <f t="shared" ca="1" si="23"/>
        <v>138.33813877065418</v>
      </c>
      <c r="X79" s="22">
        <f t="shared" ca="1" si="23"/>
        <v>60.754392263168228</v>
      </c>
      <c r="Y79" s="22">
        <f t="shared" ca="1" si="23"/>
        <v>106.16267700208378</v>
      </c>
      <c r="Z79" s="85">
        <f t="shared" ca="1" si="23"/>
        <v>86.534640726640944</v>
      </c>
      <c r="AA79" s="85">
        <f t="shared" ca="1" si="23"/>
        <v>68.642807389351788</v>
      </c>
      <c r="AB79" s="86">
        <f t="shared" ca="1" si="23"/>
        <v>122.34679926305721</v>
      </c>
      <c r="AC79" s="86">
        <f t="shared" ref="B79:AM80" ca="1" si="24">(VLOOKUP(AC13,$AV$2:$AW$41,2,FALSE))</f>
        <v>80.841143261839633</v>
      </c>
      <c r="AD79" s="86">
        <f t="shared" ca="1" si="23"/>
        <v>85.950042181849582</v>
      </c>
      <c r="AE79" s="86">
        <f t="shared" ca="1" si="23"/>
        <v>84.612794414449652</v>
      </c>
      <c r="AF79" s="86">
        <f t="shared" ca="1" si="23"/>
        <v>94.249088620280006</v>
      </c>
      <c r="AG79" s="86">
        <f t="shared" ca="1" si="23"/>
        <v>96.131339262093661</v>
      </c>
      <c r="AH79" s="86">
        <f t="shared" ca="1" si="23"/>
        <v>126.55924987910272</v>
      </c>
      <c r="AI79" s="86">
        <f t="shared" ca="1" si="23"/>
        <v>121.85516794081869</v>
      </c>
      <c r="AJ79" s="86">
        <f t="shared" ca="1" si="23"/>
        <v>114.38305939690264</v>
      </c>
      <c r="AK79" s="22">
        <f t="shared" ca="1" si="23"/>
        <v>92.743431892842779</v>
      </c>
      <c r="AL79" s="22">
        <f t="shared" ca="1" si="23"/>
        <v>153.32695815680071</v>
      </c>
      <c r="AM79" s="22">
        <f t="shared" ca="1" si="23"/>
        <v>77.613541396630794</v>
      </c>
      <c r="AN79" s="22">
        <f ca="1">IF(OR(Fixtures!$D$6&lt;=0,Fixtures!$D$6&gt;39),AVERAGE(B79:AM79),AVERAGE(OFFSET(A79,0,Fixtures!$D$6,1,38-Fixtures!$D$6+1)))</f>
        <v>101.48118638892461</v>
      </c>
      <c r="AO79" s="41" t="str">
        <f t="shared" si="12"/>
        <v>MUN</v>
      </c>
      <c r="AP79" s="67">
        <f ca="1">AVERAGE(OFFSET(A79,0,Fixtures!$D$6,1,9))</f>
        <v>97.90982580142699</v>
      </c>
      <c r="AQ79" s="67">
        <f ca="1">AVERAGE(OFFSET(A79,0,Fixtures!$D$6,1,6))</f>
        <v>89.44044585513798</v>
      </c>
      <c r="AR79" s="67">
        <f ca="1">AVERAGE(OFFSET(A79,0,Fixtures!$D$6,1,3))</f>
        <v>90.610249971416224</v>
      </c>
      <c r="AS79" s="77"/>
      <c r="AT79" s="76">
        <f t="shared" ca="1" si="20"/>
        <v>102.9920760244882</v>
      </c>
    </row>
    <row r="80" spans="1:46" x14ac:dyDescent="0.3">
      <c r="A80" s="41" t="str">
        <f t="shared" si="10"/>
        <v>NEW</v>
      </c>
      <c r="B80" s="22">
        <f t="shared" ca="1" si="24"/>
        <v>114.35355971584397</v>
      </c>
      <c r="C80" s="22">
        <f t="shared" ca="1" si="24"/>
        <v>113.18574990326252</v>
      </c>
      <c r="D80" s="22">
        <f t="shared" ca="1" si="24"/>
        <v>84.612794414449652</v>
      </c>
      <c r="E80" s="22">
        <f t="shared" ca="1" si="24"/>
        <v>122.34679926305721</v>
      </c>
      <c r="F80" s="22">
        <f t="shared" ca="1" si="24"/>
        <v>60.754392263168228</v>
      </c>
      <c r="G80" s="22">
        <f t="shared" ca="1" si="24"/>
        <v>117.49385909811447</v>
      </c>
      <c r="H80" s="22">
        <f t="shared" ca="1" si="24"/>
        <v>77.613541396630794</v>
      </c>
      <c r="I80" s="22">
        <f t="shared" ca="1" si="24"/>
        <v>87.118994871666445</v>
      </c>
      <c r="J80" s="22">
        <f t="shared" ca="1" si="24"/>
        <v>68.642807389351788</v>
      </c>
      <c r="K80" s="22">
        <f t="shared" ca="1" si="24"/>
        <v>86.534640726640944</v>
      </c>
      <c r="L80" s="22">
        <f t="shared" ca="1" si="24"/>
        <v>125.44932940101876</v>
      </c>
      <c r="M80" s="22">
        <f t="shared" ca="1" si="24"/>
        <v>126.55924987910272</v>
      </c>
      <c r="N80" s="22">
        <f t="shared" ca="1" si="24"/>
        <v>121.85516794081869</v>
      </c>
      <c r="O80" s="22">
        <f t="shared" ca="1" si="24"/>
        <v>85.950042181849582</v>
      </c>
      <c r="P80" s="22">
        <f t="shared" ca="1" si="24"/>
        <v>77.112890689319997</v>
      </c>
      <c r="Q80" s="22">
        <f t="shared" ca="1" si="24"/>
        <v>114.38305939690264</v>
      </c>
      <c r="R80" s="22">
        <f t="shared" ca="1" si="24"/>
        <v>86.860372092614</v>
      </c>
      <c r="S80" s="22">
        <f t="shared" ca="1" si="24"/>
        <v>113.35308342458562</v>
      </c>
      <c r="T80" s="22">
        <f t="shared" ca="1" si="24"/>
        <v>71.279177622272542</v>
      </c>
      <c r="U80" s="22">
        <f t="shared" ca="1" si="24"/>
        <v>98.805841764470671</v>
      </c>
      <c r="V80" s="22">
        <f t="shared" ca="1" si="24"/>
        <v>94.860995040326529</v>
      </c>
      <c r="W80" s="22">
        <f t="shared" ca="1" si="24"/>
        <v>70.801069685433504</v>
      </c>
      <c r="X80" s="22">
        <f t="shared" ca="1" si="24"/>
        <v>83.896764586985526</v>
      </c>
      <c r="Y80" s="22">
        <f t="shared" ca="1" si="24"/>
        <v>80.841143261839633</v>
      </c>
      <c r="Z80" s="85">
        <f t="shared" ca="1" si="24"/>
        <v>138.33813877065418</v>
      </c>
      <c r="AA80" s="85">
        <f t="shared" ca="1" si="24"/>
        <v>93.562003403872339</v>
      </c>
      <c r="AB80" s="86">
        <f t="shared" ca="1" si="24"/>
        <v>92.743431892842779</v>
      </c>
      <c r="AC80" s="86">
        <f t="shared" ca="1" si="24"/>
        <v>106.16267700208378</v>
      </c>
      <c r="AD80" s="86">
        <f t="shared" ca="1" si="24"/>
        <v>93.586139506556705</v>
      </c>
      <c r="AE80" s="86">
        <f t="shared" ca="1" si="24"/>
        <v>94.249088620280006</v>
      </c>
      <c r="AF80" s="86">
        <f t="shared" ca="1" si="24"/>
        <v>148.93409414988952</v>
      </c>
      <c r="AG80" s="86">
        <f t="shared" ca="1" si="24"/>
        <v>103.54847717381131</v>
      </c>
      <c r="AH80" s="86">
        <f t="shared" ca="1" si="24"/>
        <v>153.32695815680071</v>
      </c>
      <c r="AI80" s="86">
        <f t="shared" ca="1" si="24"/>
        <v>70.322761785149652</v>
      </c>
      <c r="AJ80" s="86">
        <f t="shared" ca="1" si="24"/>
        <v>100.10192666977407</v>
      </c>
      <c r="AK80" s="22">
        <f t="shared" ca="1" si="24"/>
        <v>103.41563761766069</v>
      </c>
      <c r="AL80" s="22">
        <f t="shared" ca="1" si="24"/>
        <v>96.131339262093661</v>
      </c>
      <c r="AM80" s="22">
        <f t="shared" ca="1" si="24"/>
        <v>74.255368321650067</v>
      </c>
      <c r="AN80" s="22">
        <f ca="1">IF(OR(Fixtures!$D$6&lt;=0,Fixtures!$D$6&gt;39),AVERAGE(B80:AM80),AVERAGE(OFFSET(A80,0,Fixtures!$D$6,1,38-Fixtures!$D$6+1)))</f>
        <v>102.33383873557426</v>
      </c>
      <c r="AO80" s="41" t="str">
        <f t="shared" si="12"/>
        <v>NEW</v>
      </c>
      <c r="AP80" s="67">
        <f ca="1">AVERAGE(OFFSET(A80,0,Fixtures!$D$6,1,9))</f>
        <v>106.27062574347632</v>
      </c>
      <c r="AQ80" s="67">
        <f ca="1">AVERAGE(OFFSET(A80,0,Fixtures!$D$6,1,6))</f>
        <v>104.87290576258754</v>
      </c>
      <c r="AR80" s="67">
        <f ca="1">AVERAGE(OFFSET(A80,0,Fixtures!$D$6,1,3))</f>
        <v>97.489370766266305</v>
      </c>
      <c r="AS80" s="77"/>
      <c r="AT80" s="76">
        <f t="shared" ca="1" si="20"/>
        <v>106.99728388413206</v>
      </c>
    </row>
    <row r="81" spans="1:51" x14ac:dyDescent="0.3">
      <c r="A81" s="41" t="str">
        <f t="shared" si="10"/>
        <v>NOR</v>
      </c>
      <c r="B81" s="22">
        <f t="shared" ref="B81:AM81" ca="1" si="25">(VLOOKUP(B15,$AV$2:$AW$41,2,FALSE))</f>
        <v>60.754392263168228</v>
      </c>
      <c r="C81" s="22">
        <f t="shared" ca="1" si="25"/>
        <v>135.79782711775749</v>
      </c>
      <c r="D81" s="22">
        <f t="shared" ca="1" si="25"/>
        <v>83.896764586985526</v>
      </c>
      <c r="E81" s="22">
        <f t="shared" ca="1" si="25"/>
        <v>125.44932940101876</v>
      </c>
      <c r="F81" s="22">
        <f t="shared" ca="1" si="25"/>
        <v>85.950042181849582</v>
      </c>
      <c r="G81" s="22">
        <f t="shared" ca="1" si="25"/>
        <v>86.860372092614</v>
      </c>
      <c r="H81" s="22">
        <f t="shared" ca="1" si="25"/>
        <v>92.743431892842779</v>
      </c>
      <c r="I81" s="22">
        <f t="shared" ca="1" si="25"/>
        <v>148.93409414988952</v>
      </c>
      <c r="J81" s="22">
        <f t="shared" ca="1" si="25"/>
        <v>103.54847717381131</v>
      </c>
      <c r="K81" s="22">
        <f t="shared" ca="1" si="25"/>
        <v>87.118994871666445</v>
      </c>
      <c r="L81" s="22">
        <f t="shared" ca="1" si="25"/>
        <v>96.131339262093661</v>
      </c>
      <c r="M81" s="22">
        <f t="shared" ca="1" si="25"/>
        <v>122.34679926305721</v>
      </c>
      <c r="N81" s="22">
        <f t="shared" ca="1" si="25"/>
        <v>80.841143261839633</v>
      </c>
      <c r="O81" s="22">
        <f t="shared" ca="1" si="25"/>
        <v>114.35355971584397</v>
      </c>
      <c r="P81" s="22">
        <f t="shared" ca="1" si="25"/>
        <v>93.586139506556705</v>
      </c>
      <c r="Q81" s="22">
        <f t="shared" ca="1" si="25"/>
        <v>94.249088620280006</v>
      </c>
      <c r="R81" s="22">
        <f t="shared" ca="1" si="25"/>
        <v>77.613541396630794</v>
      </c>
      <c r="S81" s="22">
        <f t="shared" ca="1" si="25"/>
        <v>86.534640726640944</v>
      </c>
      <c r="T81" s="22">
        <f t="shared" ca="1" si="25"/>
        <v>121.85516794081869</v>
      </c>
      <c r="U81" s="22">
        <f t="shared" ca="1" si="25"/>
        <v>103.41563761766069</v>
      </c>
      <c r="V81" s="22">
        <f t="shared" ca="1" si="25"/>
        <v>113.35308342458562</v>
      </c>
      <c r="W81" s="22">
        <f t="shared" ca="1" si="25"/>
        <v>71.279177622272542</v>
      </c>
      <c r="X81" s="22">
        <f t="shared" ca="1" si="25"/>
        <v>126.55924987910272</v>
      </c>
      <c r="Y81" s="22">
        <f t="shared" ca="1" si="25"/>
        <v>84.612794414449652</v>
      </c>
      <c r="Z81" s="85">
        <f t="shared" ca="1" si="25"/>
        <v>111.10731309634704</v>
      </c>
      <c r="AA81" s="85">
        <f t="shared" ca="1" si="25"/>
        <v>74.255368321650067</v>
      </c>
      <c r="AB81" s="86">
        <f t="shared" ca="1" si="25"/>
        <v>70.801069685433504</v>
      </c>
      <c r="AC81" s="86">
        <f t="shared" ca="1" si="25"/>
        <v>94.860995040326529</v>
      </c>
      <c r="AD81" s="86">
        <f t="shared" ca="1" si="25"/>
        <v>77.112890689319997</v>
      </c>
      <c r="AE81" s="86">
        <f t="shared" ca="1" si="25"/>
        <v>114.38305939690264</v>
      </c>
      <c r="AF81" s="86">
        <f t="shared" ca="1" si="25"/>
        <v>98.805841764470671</v>
      </c>
      <c r="AG81" s="86">
        <f t="shared" ca="1" si="25"/>
        <v>93.562003403872339</v>
      </c>
      <c r="AH81" s="86">
        <f t="shared" ca="1" si="25"/>
        <v>117.49385909811447</v>
      </c>
      <c r="AI81" s="86">
        <f t="shared" ca="1" si="25"/>
        <v>100.10192666977407</v>
      </c>
      <c r="AJ81" s="86">
        <f t="shared" ca="1" si="25"/>
        <v>153.32695815680071</v>
      </c>
      <c r="AK81" s="22">
        <f t="shared" ca="1" si="25"/>
        <v>68.642807389351788</v>
      </c>
      <c r="AL81" s="22">
        <f t="shared" ca="1" si="25"/>
        <v>106.16267700208378</v>
      </c>
      <c r="AM81" s="22">
        <f t="shared" ca="1" si="25"/>
        <v>70.322761785149652</v>
      </c>
      <c r="AN81" s="22">
        <f ca="1">IF(OR(Fixtures!$D$6&lt;=0,Fixtures!$D$6&gt;39),AVERAGE(B81:AM81),AVERAGE(OFFSET(A81,0,Fixtures!$D$6,1,38-Fixtures!$D$6+1)))</f>
        <v>95.371709107942337</v>
      </c>
      <c r="AO81" s="41" t="str">
        <f t="shared" si="12"/>
        <v>NOR</v>
      </c>
      <c r="AP81" s="67">
        <f ca="1">AVERAGE(OFFSET(A81,0,Fixtures!$D$6,1,9))</f>
        <v>93.486334896651613</v>
      </c>
      <c r="AQ81" s="67">
        <f ca="1">AVERAGE(OFFSET(A81,0,Fixtures!$D$6,1,6))</f>
        <v>88.36987081635057</v>
      </c>
      <c r="AR81" s="67">
        <f ca="1">AVERAGE(OFFSET(A81,0,Fixtures!$D$6,1,3))</f>
        <v>79.972477682470029</v>
      </c>
      <c r="AS81" s="77"/>
      <c r="AT81" s="76">
        <f t="shared" ca="1" si="20"/>
        <v>102.27206710055724</v>
      </c>
    </row>
    <row r="82" spans="1:51" x14ac:dyDescent="0.3">
      <c r="A82" s="41" t="str">
        <f t="shared" si="10"/>
        <v>SHU</v>
      </c>
      <c r="B82" s="22">
        <f t="shared" ref="B82:AM82" ca="1" si="26">(VLOOKUP(B16,$AV$2:$AW$41,2,FALSE))</f>
        <v>103.54847717381131</v>
      </c>
      <c r="C82" s="22">
        <f t="shared" ca="1" si="26"/>
        <v>113.35308342458562</v>
      </c>
      <c r="D82" s="22">
        <f t="shared" ca="1" si="26"/>
        <v>94.860995040326529</v>
      </c>
      <c r="E82" s="22">
        <f t="shared" ca="1" si="26"/>
        <v>68.642807389351788</v>
      </c>
      <c r="F82" s="22">
        <f t="shared" ca="1" si="26"/>
        <v>114.38305939690264</v>
      </c>
      <c r="G82" s="22">
        <f t="shared" ca="1" si="26"/>
        <v>80.841143261839633</v>
      </c>
      <c r="H82" s="22">
        <f t="shared" ca="1" si="26"/>
        <v>74.255368321650067</v>
      </c>
      <c r="I82" s="22">
        <f t="shared" ca="1" si="26"/>
        <v>100.10192666977407</v>
      </c>
      <c r="J82" s="22">
        <f t="shared" ca="1" si="26"/>
        <v>114.35355971584397</v>
      </c>
      <c r="K82" s="22">
        <f t="shared" ca="1" si="26"/>
        <v>125.44932940101876</v>
      </c>
      <c r="L82" s="22">
        <f t="shared" ca="1" si="26"/>
        <v>106.16267700208378</v>
      </c>
      <c r="M82" s="22">
        <f t="shared" ca="1" si="26"/>
        <v>84.612794414449652</v>
      </c>
      <c r="N82" s="22">
        <f t="shared" ca="1" si="26"/>
        <v>87.118994871666445</v>
      </c>
      <c r="O82" s="22">
        <f t="shared" ca="1" si="26"/>
        <v>70.801069685433504</v>
      </c>
      <c r="P82" s="22">
        <f t="shared" ca="1" si="26"/>
        <v>135.79782711775749</v>
      </c>
      <c r="Q82" s="22">
        <f t="shared" ca="1" si="26"/>
        <v>113.18574990326252</v>
      </c>
      <c r="R82" s="22">
        <f t="shared" ca="1" si="26"/>
        <v>148.93409414988952</v>
      </c>
      <c r="S82" s="22">
        <f t="shared" ca="1" si="26"/>
        <v>96.131339262093661</v>
      </c>
      <c r="T82" s="22">
        <f t="shared" ca="1" si="26"/>
        <v>122.34679926305721</v>
      </c>
      <c r="U82" s="22">
        <f t="shared" ca="1" si="26"/>
        <v>70.322761785149652</v>
      </c>
      <c r="V82" s="22">
        <f t="shared" ca="1" si="26"/>
        <v>60.754392263168228</v>
      </c>
      <c r="W82" s="22">
        <f t="shared" ca="1" si="26"/>
        <v>153.32695815680071</v>
      </c>
      <c r="X82" s="22">
        <f t="shared" ca="1" si="26"/>
        <v>93.562003403872339</v>
      </c>
      <c r="Y82" s="22">
        <f t="shared" ca="1" si="26"/>
        <v>85.950042181849582</v>
      </c>
      <c r="Z82" s="85">
        <f t="shared" ca="1" si="26"/>
        <v>92.743431892842779</v>
      </c>
      <c r="AA82" s="85">
        <f t="shared" ca="1" si="26"/>
        <v>126.55924987910272</v>
      </c>
      <c r="AB82" s="86">
        <f t="shared" ca="1" si="26"/>
        <v>117.49385909811447</v>
      </c>
      <c r="AC82" s="132">
        <f t="shared" ca="1" si="26"/>
        <v>121.85516794081869</v>
      </c>
      <c r="AD82" s="86">
        <f t="shared" ca="1" si="26"/>
        <v>138.33813877065418</v>
      </c>
      <c r="AE82" s="86">
        <f t="shared" ca="1" si="26"/>
        <v>111.10731309634704</v>
      </c>
      <c r="AF82" s="86">
        <f t="shared" ca="1" si="26"/>
        <v>71.279177622272542</v>
      </c>
      <c r="AG82" s="86">
        <f t="shared" ca="1" si="26"/>
        <v>103.41563761766069</v>
      </c>
      <c r="AH82" s="86">
        <f t="shared" ca="1" si="26"/>
        <v>86.860372092614</v>
      </c>
      <c r="AI82" s="86">
        <f t="shared" ca="1" si="26"/>
        <v>86.534640726640944</v>
      </c>
      <c r="AJ82" s="86">
        <f t="shared" ca="1" si="26"/>
        <v>83.896764586985526</v>
      </c>
      <c r="AK82" s="22">
        <f t="shared" ca="1" si="26"/>
        <v>77.613541396630794</v>
      </c>
      <c r="AL82" s="22">
        <f t="shared" ca="1" si="26"/>
        <v>98.805841764470671</v>
      </c>
      <c r="AM82" s="22">
        <f t="shared" ca="1" si="26"/>
        <v>93.586139506556705</v>
      </c>
      <c r="AN82" s="22">
        <f ca="1">IF(OR(Fixtures!$D$6&lt;=0,Fixtures!$D$6&gt;39),AVERAGE(B82:AM82),AVERAGE(OFFSET(A82,0,Fixtures!$D$6,1,38-Fixtures!$D$6+1)))</f>
        <v>101.334295699913</v>
      </c>
      <c r="AO82" s="41" t="str">
        <f t="shared" si="12"/>
        <v>SHU</v>
      </c>
      <c r="AP82" s="67">
        <f ca="1">AVERAGE(OFFSET(A82,0,Fixtures!$D$6,1,9))</f>
        <v>107.04928409380281</v>
      </c>
      <c r="AQ82" s="67">
        <f ca="1">AVERAGE(OFFSET(A82,0,Fixtures!$D$6,1,6))</f>
        <v>114.43881773455161</v>
      </c>
      <c r="AR82" s="67">
        <f ca="1">AVERAGE(OFFSET(A82,0,Fixtures!$D$6,1,3))</f>
        <v>121.96942563934529</v>
      </c>
      <c r="AS82" s="77"/>
      <c r="AT82" s="76">
        <f t="shared" ca="1" si="20"/>
        <v>102.30900795023425</v>
      </c>
    </row>
    <row r="83" spans="1:51" x14ac:dyDescent="0.3">
      <c r="A83" s="41" t="str">
        <f t="shared" si="10"/>
        <v>SOU</v>
      </c>
      <c r="B83" s="22">
        <f t="shared" ref="B83:AM83" ca="1" si="27">(VLOOKUP(B17,$AV$2:$AW$41,2,FALSE))</f>
        <v>86.860372092614</v>
      </c>
      <c r="C83" s="22">
        <f t="shared" ca="1" si="27"/>
        <v>74.255368321650067</v>
      </c>
      <c r="D83" s="22">
        <f t="shared" ca="1" si="27"/>
        <v>96.131339262093661</v>
      </c>
      <c r="E83" s="22">
        <f t="shared" ca="1" si="27"/>
        <v>87.118994871666445</v>
      </c>
      <c r="F83" s="22">
        <f t="shared" ca="1" si="27"/>
        <v>77.112890689319997</v>
      </c>
      <c r="G83" s="22">
        <f t="shared" ca="1" si="27"/>
        <v>126.55924987910272</v>
      </c>
      <c r="H83" s="22">
        <f t="shared" ca="1" si="27"/>
        <v>84.612794414449652</v>
      </c>
      <c r="I83" s="22">
        <f t="shared" ca="1" si="27"/>
        <v>83.896764586985526</v>
      </c>
      <c r="J83" s="22">
        <f t="shared" ca="1" si="27"/>
        <v>70.801069685433504</v>
      </c>
      <c r="K83" s="22">
        <f t="shared" ca="1" si="27"/>
        <v>94.860995040326529</v>
      </c>
      <c r="L83" s="22">
        <f t="shared" ca="1" si="27"/>
        <v>70.322761785149652</v>
      </c>
      <c r="M83" s="22">
        <f t="shared" ca="1" si="27"/>
        <v>98.805841764470671</v>
      </c>
      <c r="N83" s="22">
        <f t="shared" ca="1" si="27"/>
        <v>93.562003403872339</v>
      </c>
      <c r="O83" s="22">
        <f t="shared" ca="1" si="27"/>
        <v>122.34679926305721</v>
      </c>
      <c r="P83" s="22">
        <f t="shared" ca="1" si="27"/>
        <v>138.33813877065418</v>
      </c>
      <c r="Q83" s="22">
        <f t="shared" ca="1" si="27"/>
        <v>111.10731309634704</v>
      </c>
      <c r="R83" s="22">
        <f t="shared" ca="1" si="27"/>
        <v>153.32695815680071</v>
      </c>
      <c r="S83" s="22">
        <f t="shared" ca="1" si="27"/>
        <v>121.85516794081869</v>
      </c>
      <c r="T83" s="22">
        <f t="shared" ca="1" si="27"/>
        <v>68.642807389351788</v>
      </c>
      <c r="U83" s="22">
        <f t="shared" ca="1" si="27"/>
        <v>113.35308342458562</v>
      </c>
      <c r="V83" s="22">
        <f t="shared" ca="1" si="27"/>
        <v>103.41563761766069</v>
      </c>
      <c r="W83" s="22">
        <f t="shared" ca="1" si="27"/>
        <v>77.613541396630794</v>
      </c>
      <c r="X83" s="22">
        <f t="shared" ca="1" si="27"/>
        <v>86.534640726640944</v>
      </c>
      <c r="Y83" s="22">
        <f t="shared" ca="1" si="27"/>
        <v>92.743431892842779</v>
      </c>
      <c r="Z83" s="85">
        <f t="shared" ca="1" si="27"/>
        <v>60.754392263168228</v>
      </c>
      <c r="AA83" s="85">
        <f t="shared" ca="1" si="27"/>
        <v>106.16267700208378</v>
      </c>
      <c r="AB83" s="86">
        <f t="shared" ca="1" si="27"/>
        <v>148.93409414988952</v>
      </c>
      <c r="AC83" s="86">
        <f t="shared" ca="1" si="27"/>
        <v>125.44932940101876</v>
      </c>
      <c r="AD83" s="86">
        <f t="shared" ca="1" si="27"/>
        <v>135.79782711775749</v>
      </c>
      <c r="AE83" s="86">
        <f t="shared" ca="1" si="27"/>
        <v>113.18574990326252</v>
      </c>
      <c r="AF83" s="86">
        <f t="shared" ca="1" si="27"/>
        <v>114.35355971584397</v>
      </c>
      <c r="AG83" s="86">
        <f t="shared" ca="1" si="27"/>
        <v>100.10192666977407</v>
      </c>
      <c r="AH83" s="86">
        <f t="shared" ca="1" si="27"/>
        <v>85.950042181849582</v>
      </c>
      <c r="AI83" s="86">
        <f t="shared" ca="1" si="27"/>
        <v>80.841143261839633</v>
      </c>
      <c r="AJ83" s="86">
        <f t="shared" ca="1" si="27"/>
        <v>71.279177622272542</v>
      </c>
      <c r="AK83" s="22">
        <f t="shared" ca="1" si="27"/>
        <v>117.49385909811447</v>
      </c>
      <c r="AL83" s="22">
        <f t="shared" ca="1" si="27"/>
        <v>103.54847717381131</v>
      </c>
      <c r="AM83" s="22">
        <f t="shared" ca="1" si="27"/>
        <v>94.249088620280006</v>
      </c>
      <c r="AN83" s="22">
        <f ca="1">IF(OR(Fixtures!$D$6&lt;=0,Fixtures!$D$6&gt;39),AVERAGE(B83:AM83),AVERAGE(OFFSET(A83,0,Fixtures!$D$6,1,38-Fixtures!$D$6+1)))</f>
        <v>107.48822707059981</v>
      </c>
      <c r="AO83" s="41" t="str">
        <f t="shared" si="12"/>
        <v>SOU</v>
      </c>
      <c r="AP83" s="67">
        <f ca="1">AVERAGE(OFFSET(A83,0,Fixtures!$D$6,1,9))</f>
        <v>112.30848326703547</v>
      </c>
      <c r="AQ83" s="67">
        <f ca="1">AVERAGE(OFFSET(A83,0,Fixtures!$D$6,1,6))</f>
        <v>123.98053954830932</v>
      </c>
      <c r="AR83" s="67">
        <f ca="1">AVERAGE(OFFSET(A83,0,Fixtures!$D$6,1,3))</f>
        <v>126.8487001843307</v>
      </c>
      <c r="AS83" s="77"/>
      <c r="AT83" s="76">
        <f t="shared" ca="1" si="20"/>
        <v>108.4325388915009</v>
      </c>
    </row>
    <row r="84" spans="1:51" x14ac:dyDescent="0.3">
      <c r="A84" s="41" t="str">
        <f t="shared" si="10"/>
        <v>TOT</v>
      </c>
      <c r="B84" s="22">
        <f t="shared" ref="B84:AM84" ca="1" si="28">(VLOOKUP(B18,$AV$2:$AW$41,2,FALSE))</f>
        <v>148.93409414988952</v>
      </c>
      <c r="C84" s="22">
        <f t="shared" ca="1" si="28"/>
        <v>70.322761785149652</v>
      </c>
      <c r="D84" s="22">
        <f t="shared" ca="1" si="28"/>
        <v>135.79782711775749</v>
      </c>
      <c r="E84" s="22">
        <f t="shared" ca="1" si="28"/>
        <v>93.562003403872339</v>
      </c>
      <c r="F84" s="22">
        <f t="shared" ca="1" si="28"/>
        <v>113.35308342458562</v>
      </c>
      <c r="G84" s="22">
        <f t="shared" ca="1" si="28"/>
        <v>77.613541396630794</v>
      </c>
      <c r="H84" s="22">
        <f t="shared" ca="1" si="28"/>
        <v>114.38305939690264</v>
      </c>
      <c r="I84" s="22">
        <f t="shared" ca="1" si="28"/>
        <v>96.131339262093661</v>
      </c>
      <c r="J84" s="22">
        <f t="shared" ca="1" si="28"/>
        <v>122.34679926305721</v>
      </c>
      <c r="K84" s="22">
        <f t="shared" ca="1" si="28"/>
        <v>60.754392263168228</v>
      </c>
      <c r="L84" s="22">
        <f t="shared" ca="1" si="28"/>
        <v>80.841143261839633</v>
      </c>
      <c r="M84" s="22">
        <f t="shared" ca="1" si="28"/>
        <v>94.249088620280006</v>
      </c>
      <c r="N84" s="22">
        <f t="shared" ca="1" si="28"/>
        <v>125.44932940101876</v>
      </c>
      <c r="O84" s="22">
        <f t="shared" ca="1" si="28"/>
        <v>126.55924987910272</v>
      </c>
      <c r="P84" s="22">
        <f t="shared" ca="1" si="28"/>
        <v>71.279177622272542</v>
      </c>
      <c r="Q84" s="22">
        <f t="shared" ca="1" si="28"/>
        <v>106.16267700208378</v>
      </c>
      <c r="R84" s="22">
        <f t="shared" ca="1" si="28"/>
        <v>70.801069685433504</v>
      </c>
      <c r="S84" s="22">
        <f t="shared" ca="1" si="28"/>
        <v>83.896764586985526</v>
      </c>
      <c r="T84" s="22">
        <f t="shared" ca="1" si="28"/>
        <v>117.49385909811447</v>
      </c>
      <c r="U84" s="22">
        <f t="shared" ca="1" si="28"/>
        <v>113.18574990326252</v>
      </c>
      <c r="V84" s="22">
        <f t="shared" ca="1" si="28"/>
        <v>93.586139506556705</v>
      </c>
      <c r="W84" s="22">
        <f t="shared" ca="1" si="28"/>
        <v>74.255368321650067</v>
      </c>
      <c r="X84" s="22">
        <f t="shared" ca="1" si="28"/>
        <v>100.10192666977407</v>
      </c>
      <c r="Y84" s="22">
        <f t="shared" ca="1" si="28"/>
        <v>138.33813877065418</v>
      </c>
      <c r="Z84" s="85">
        <f t="shared" ca="1" si="28"/>
        <v>85.950042181849582</v>
      </c>
      <c r="AA84" s="85">
        <f t="shared" ca="1" si="28"/>
        <v>121.85516794081869</v>
      </c>
      <c r="AB84" s="86">
        <f t="shared" ca="1" si="28"/>
        <v>68.642807389351788</v>
      </c>
      <c r="AC84" s="86">
        <f t="shared" ca="1" si="28"/>
        <v>86.534640726640944</v>
      </c>
      <c r="AD84" s="86">
        <f t="shared" ca="1" si="28"/>
        <v>86.860372092614</v>
      </c>
      <c r="AE84" s="86">
        <f t="shared" ca="1" si="28"/>
        <v>87.118994871666445</v>
      </c>
      <c r="AF84" s="86">
        <f t="shared" ca="1" si="28"/>
        <v>153.32695815680071</v>
      </c>
      <c r="AG84" s="86">
        <f t="shared" ca="1" si="28"/>
        <v>77.112890689319997</v>
      </c>
      <c r="AH84" s="86">
        <f t="shared" ca="1" si="28"/>
        <v>98.805841764470671</v>
      </c>
      <c r="AI84" s="86">
        <f t="shared" ca="1" si="28"/>
        <v>103.54847717381131</v>
      </c>
      <c r="AJ84" s="86">
        <f t="shared" ca="1" si="28"/>
        <v>114.35355971584397</v>
      </c>
      <c r="AK84" s="22">
        <f t="shared" ca="1" si="28"/>
        <v>111.10731309634704</v>
      </c>
      <c r="AL84" s="22">
        <f t="shared" ca="1" si="28"/>
        <v>94.860995040326529</v>
      </c>
      <c r="AM84" s="22">
        <f t="shared" ca="1" si="28"/>
        <v>92.743431892842779</v>
      </c>
      <c r="AN84" s="22">
        <f ca="1">IF(OR(Fixtures!$D$6&lt;=0,Fixtures!$D$6&gt;39),AVERAGE(B84:AM84),AVERAGE(OFFSET(A84,0,Fixtures!$D$6,1,38-Fixtures!$D$6+1)))</f>
        <v>99.759342350065765</v>
      </c>
      <c r="AO84" s="41" t="str">
        <f t="shared" si="12"/>
        <v>TOT</v>
      </c>
      <c r="AP84" s="67">
        <f ca="1">AVERAGE(OFFSET(A84,0,Fixtures!$D$6,1,9))</f>
        <v>98.200683422832725</v>
      </c>
      <c r="AQ84" s="67">
        <f ca="1">AVERAGE(OFFSET(A84,0,Fixtures!$D$6,1,6))</f>
        <v>100.72315686298209</v>
      </c>
      <c r="AR84" s="67">
        <f ca="1">AVERAGE(OFFSET(A84,0,Fixtures!$D$6,1,3))</f>
        <v>92.344205352270478</v>
      </c>
      <c r="AS84" s="77"/>
      <c r="AT84" s="76">
        <f t="shared" ca="1" si="20"/>
        <v>97.367171397835534</v>
      </c>
    </row>
    <row r="85" spans="1:51" x14ac:dyDescent="0.3">
      <c r="A85" s="41" t="str">
        <f t="shared" si="10"/>
        <v>WAT</v>
      </c>
      <c r="B85" s="22">
        <f t="shared" ref="B85:AM85" ca="1" si="29">(VLOOKUP(B19,$AV$2:$AW$41,2,FALSE))</f>
        <v>117.49385909811447</v>
      </c>
      <c r="C85" s="22">
        <f t="shared" ca="1" si="29"/>
        <v>80.841143261839633</v>
      </c>
      <c r="D85" s="22">
        <f t="shared" ca="1" si="29"/>
        <v>153.32695815680071</v>
      </c>
      <c r="E85" s="22">
        <f t="shared" ca="1" si="29"/>
        <v>111.10731309634704</v>
      </c>
      <c r="F85" s="22">
        <f t="shared" ca="1" si="29"/>
        <v>114.35355971584397</v>
      </c>
      <c r="G85" s="22">
        <f t="shared" ca="1" si="29"/>
        <v>70.322761785149652</v>
      </c>
      <c r="H85" s="22">
        <f t="shared" ca="1" si="29"/>
        <v>70.801069685433504</v>
      </c>
      <c r="I85" s="22">
        <f t="shared" ca="1" si="29"/>
        <v>94.249088620280006</v>
      </c>
      <c r="J85" s="22">
        <f t="shared" ca="1" si="29"/>
        <v>84.612794414449652</v>
      </c>
      <c r="K85" s="22">
        <f t="shared" ca="1" si="29"/>
        <v>126.55924987910272</v>
      </c>
      <c r="L85" s="22">
        <f t="shared" ca="1" si="29"/>
        <v>83.896764586985526</v>
      </c>
      <c r="M85" s="22">
        <f t="shared" ca="1" si="29"/>
        <v>113.18574990326252</v>
      </c>
      <c r="N85" s="22">
        <f t="shared" ca="1" si="29"/>
        <v>106.16267700208378</v>
      </c>
      <c r="O85" s="22">
        <f t="shared" ca="1" si="29"/>
        <v>93.586139506556705</v>
      </c>
      <c r="P85" s="22">
        <f t="shared" ca="1" si="29"/>
        <v>77.613541396630794</v>
      </c>
      <c r="Q85" s="22">
        <f t="shared" ca="1" si="29"/>
        <v>113.35308342458562</v>
      </c>
      <c r="R85" s="22">
        <f t="shared" ca="1" si="29"/>
        <v>60.754392263168228</v>
      </c>
      <c r="S85" s="22">
        <f t="shared" ca="1" si="29"/>
        <v>87.118994871666445</v>
      </c>
      <c r="T85" s="22">
        <f t="shared" ca="1" si="29"/>
        <v>77.112890689319997</v>
      </c>
      <c r="U85" s="22">
        <f t="shared" ca="1" si="29"/>
        <v>148.93409414988952</v>
      </c>
      <c r="V85" s="22">
        <f t="shared" ca="1" si="29"/>
        <v>86.534640726640944</v>
      </c>
      <c r="W85" s="22">
        <f t="shared" ca="1" si="29"/>
        <v>103.54847717381131</v>
      </c>
      <c r="X85" s="22">
        <f t="shared" ca="1" si="29"/>
        <v>103.41563761766069</v>
      </c>
      <c r="Y85" s="22">
        <f t="shared" ca="1" si="29"/>
        <v>121.85516794081869</v>
      </c>
      <c r="Z85" s="85">
        <f t="shared" ca="1" si="29"/>
        <v>98.805841764470671</v>
      </c>
      <c r="AA85" s="85">
        <f t="shared" ca="1" si="29"/>
        <v>96.131339262093661</v>
      </c>
      <c r="AB85" s="86">
        <f t="shared" ca="1" si="29"/>
        <v>71.279177622272542</v>
      </c>
      <c r="AC85" s="86">
        <f t="shared" ca="1" si="29"/>
        <v>74.255368321650067</v>
      </c>
      <c r="AD85" s="86">
        <f t="shared" ca="1" si="29"/>
        <v>92.743431892842779</v>
      </c>
      <c r="AE85" s="86">
        <f t="shared" ca="1" si="29"/>
        <v>94.860995040326529</v>
      </c>
      <c r="AF85" s="86">
        <f t="shared" ca="1" si="29"/>
        <v>86.860372092614</v>
      </c>
      <c r="AG85" s="86">
        <f t="shared" ca="1" si="29"/>
        <v>114.38305939690264</v>
      </c>
      <c r="AH85" s="86">
        <f t="shared" ca="1" si="29"/>
        <v>68.642807389351788</v>
      </c>
      <c r="AI85" s="86">
        <f t="shared" ca="1" si="29"/>
        <v>138.33813877065418</v>
      </c>
      <c r="AJ85" s="86">
        <f t="shared" ca="1" si="29"/>
        <v>135.79782711775749</v>
      </c>
      <c r="AK85" s="22">
        <f t="shared" ca="1" si="29"/>
        <v>125.44932940101876</v>
      </c>
      <c r="AL85" s="22">
        <f t="shared" ca="1" si="29"/>
        <v>85.950042181849582</v>
      </c>
      <c r="AM85" s="22">
        <f t="shared" ca="1" si="29"/>
        <v>93.562003403872339</v>
      </c>
      <c r="AN85" s="22">
        <f ca="1">IF(OR(Fixtures!$D$6&lt;=0,Fixtures!$D$6&gt;39),AVERAGE(B85:AM85),AVERAGE(OFFSET(A85,0,Fixtures!$D$6,1,38-Fixtures!$D$6+1)))</f>
        <v>98.327222453323529</v>
      </c>
      <c r="AO85" s="41" t="str">
        <f t="shared" si="12"/>
        <v>WAT</v>
      </c>
      <c r="AP85" s="67">
        <f ca="1">AVERAGE(OFFSET(A85,0,Fixtures!$D$6,1,9))</f>
        <v>93.054965532078668</v>
      </c>
      <c r="AQ85" s="67">
        <f ca="1">AVERAGE(OFFSET(A85,0,Fixtures!$D$6,1,6))</f>
        <v>86.021780705299918</v>
      </c>
      <c r="AR85" s="67">
        <f ca="1">AVERAGE(OFFSET(A85,0,Fixtures!$D$6,1,3))</f>
        <v>80.555295068672081</v>
      </c>
      <c r="AS85" s="77"/>
      <c r="AT85" s="76">
        <f t="shared" ca="1" si="20"/>
        <v>97.462353071596894</v>
      </c>
    </row>
    <row r="86" spans="1:51" x14ac:dyDescent="0.3">
      <c r="A86" s="41" t="str">
        <f t="shared" si="10"/>
        <v>WHU</v>
      </c>
      <c r="B86" s="22">
        <f t="shared" ref="B86:AM86" ca="1" si="30">(VLOOKUP(B20,$AV$2:$AW$41,2,FALSE))</f>
        <v>85.950042181849582</v>
      </c>
      <c r="C86" s="22">
        <f t="shared" ca="1" si="30"/>
        <v>96.131339262093661</v>
      </c>
      <c r="D86" s="22">
        <f t="shared" ca="1" si="30"/>
        <v>100.10192666977407</v>
      </c>
      <c r="E86" s="22">
        <f t="shared" ca="1" si="30"/>
        <v>138.33813877065418</v>
      </c>
      <c r="F86" s="22">
        <f t="shared" ca="1" si="30"/>
        <v>121.85516794081869</v>
      </c>
      <c r="G86" s="22">
        <f t="shared" ca="1" si="30"/>
        <v>87.118994871666445</v>
      </c>
      <c r="H86" s="22">
        <f t="shared" ca="1" si="30"/>
        <v>103.54847717381131</v>
      </c>
      <c r="I86" s="22">
        <f t="shared" ca="1" si="30"/>
        <v>113.35308342458562</v>
      </c>
      <c r="J86" s="22">
        <f t="shared" ca="1" si="30"/>
        <v>80.841143261839633</v>
      </c>
      <c r="K86" s="22">
        <f t="shared" ca="1" si="30"/>
        <v>94.249088620280006</v>
      </c>
      <c r="L86" s="22">
        <f t="shared" ca="1" si="30"/>
        <v>135.79782711775749</v>
      </c>
      <c r="M86" s="22">
        <f t="shared" ca="1" si="30"/>
        <v>86.860372092614</v>
      </c>
      <c r="N86" s="22">
        <f t="shared" ca="1" si="30"/>
        <v>103.41563761766069</v>
      </c>
      <c r="O86" s="22">
        <f t="shared" ca="1" si="30"/>
        <v>68.642807389351788</v>
      </c>
      <c r="P86" s="22">
        <f t="shared" ca="1" si="30"/>
        <v>70.801069685433504</v>
      </c>
      <c r="Q86" s="22">
        <f t="shared" ca="1" si="30"/>
        <v>114.35355971584397</v>
      </c>
      <c r="R86" s="22">
        <f t="shared" ca="1" si="30"/>
        <v>93.586139506556705</v>
      </c>
      <c r="S86" s="92">
        <f t="shared" ca="1" si="30"/>
        <v>74.255368321650067</v>
      </c>
      <c r="T86" s="22">
        <f t="shared" ca="1" si="30"/>
        <v>92.743431892842779</v>
      </c>
      <c r="U86" s="22">
        <f t="shared" ca="1" si="30"/>
        <v>94.860995040326529</v>
      </c>
      <c r="V86" s="22">
        <f t="shared" ca="1" si="30"/>
        <v>126.55924987910272</v>
      </c>
      <c r="W86" s="22">
        <f t="shared" ca="1" si="30"/>
        <v>77.112890689319997</v>
      </c>
      <c r="X86" s="22">
        <f t="shared" ca="1" si="30"/>
        <v>98.805841764470671</v>
      </c>
      <c r="Y86" s="92">
        <f t="shared" ca="1" si="30"/>
        <v>77.613541396630794</v>
      </c>
      <c r="Z86" s="85">
        <f t="shared" ca="1" si="30"/>
        <v>117.49385909811447</v>
      </c>
      <c r="AA86" s="85">
        <f t="shared" ca="1" si="30"/>
        <v>70.322761785149652</v>
      </c>
      <c r="AB86" s="86">
        <f t="shared" ca="1" si="30"/>
        <v>60.754392263168228</v>
      </c>
      <c r="AC86" s="86">
        <f t="shared" ca="1" si="30"/>
        <v>114.38305939690264</v>
      </c>
      <c r="AD86" s="86">
        <f t="shared" ca="1" si="30"/>
        <v>93.562003403872339</v>
      </c>
      <c r="AE86" s="86">
        <f t="shared" ca="1" si="30"/>
        <v>86.534640726640944</v>
      </c>
      <c r="AF86" s="86">
        <f t="shared" ca="1" si="30"/>
        <v>84.612794414449652</v>
      </c>
      <c r="AG86" s="86">
        <f t="shared" ca="1" si="30"/>
        <v>83.896764586985526</v>
      </c>
      <c r="AH86" s="86">
        <f t="shared" ca="1" si="30"/>
        <v>111.10731309634704</v>
      </c>
      <c r="AI86" s="86">
        <f t="shared" ca="1" si="30"/>
        <v>106.16267700208378</v>
      </c>
      <c r="AJ86" s="86">
        <f t="shared" ca="1" si="30"/>
        <v>113.18574990326252</v>
      </c>
      <c r="AK86" s="22">
        <f t="shared" ca="1" si="30"/>
        <v>122.34679926305721</v>
      </c>
      <c r="AL86" s="22">
        <f t="shared" ca="1" si="30"/>
        <v>71.279177622272542</v>
      </c>
      <c r="AM86" s="22">
        <f t="shared" ca="1" si="30"/>
        <v>148.93409414988952</v>
      </c>
      <c r="AN86" s="22">
        <f ca="1">IF(OR(Fixtures!$D$6&lt;=0,Fixtures!$D$6&gt;39),AVERAGE(B86:AM86),AVERAGE(OFFSET(A86,0,Fixtures!$D$6,1,38-Fixtures!$D$6+1)))</f>
        <v>97.467863662621667</v>
      </c>
      <c r="AO86" s="41" t="str">
        <f t="shared" si="12"/>
        <v>WHU</v>
      </c>
      <c r="AP86" s="67">
        <f ca="1">AVERAGE(OFFSET(A86,0,Fixtures!$D$6,1,9))</f>
        <v>90.148489630622208</v>
      </c>
      <c r="AQ86" s="67">
        <f ca="1">AVERAGE(OFFSET(A86,0,Fixtures!$D$6,1,6))</f>
        <v>85.02827533169723</v>
      </c>
      <c r="AR86" s="67">
        <f ca="1">AVERAGE(OFFSET(A86,0,Fixtures!$D$6,1,3))</f>
        <v>81.820071148406839</v>
      </c>
      <c r="AS86" s="77"/>
      <c r="AT86" s="76">
        <f t="shared" ca="1" si="20"/>
        <v>94.911043865968082</v>
      </c>
    </row>
    <row r="87" spans="1:51" x14ac:dyDescent="0.3">
      <c r="A87" s="41" t="str">
        <f t="shared" si="10"/>
        <v>WOL</v>
      </c>
      <c r="B87" s="22">
        <f t="shared" ref="B87:AM87" ca="1" si="31">(VLOOKUP(B21,$AV$2:$AW$41,2,FALSE))</f>
        <v>77.613541396630794</v>
      </c>
      <c r="C87" s="22">
        <f t="shared" ca="1" si="31"/>
        <v>87.118994871666445</v>
      </c>
      <c r="D87" s="22">
        <f t="shared" ca="1" si="31"/>
        <v>106.16267700208378</v>
      </c>
      <c r="E87" s="22">
        <f t="shared" ca="1" si="31"/>
        <v>80.841143261839633</v>
      </c>
      <c r="F87" s="22">
        <f t="shared" ca="1" si="31"/>
        <v>83.896764586985526</v>
      </c>
      <c r="G87" s="22">
        <f t="shared" ca="1" si="31"/>
        <v>92.743431892842779</v>
      </c>
      <c r="H87" s="22">
        <f t="shared" ca="1" si="31"/>
        <v>122.34679926305721</v>
      </c>
      <c r="I87" s="22">
        <f t="shared" ca="1" si="31"/>
        <v>70.322761785149652</v>
      </c>
      <c r="J87" s="22">
        <f t="shared" ca="1" si="31"/>
        <v>114.38305939690264</v>
      </c>
      <c r="K87" s="22">
        <f t="shared" ca="1" si="31"/>
        <v>111.10731309634704</v>
      </c>
      <c r="L87" s="22">
        <f t="shared" ca="1" si="31"/>
        <v>93.562003403872339</v>
      </c>
      <c r="M87" s="22">
        <f t="shared" ca="1" si="31"/>
        <v>148.93409414988952</v>
      </c>
      <c r="N87" s="22">
        <f t="shared" ca="1" si="31"/>
        <v>103.54847717381131</v>
      </c>
      <c r="O87" s="22">
        <f t="shared" ca="1" si="31"/>
        <v>94.249088620280006</v>
      </c>
      <c r="P87" s="22">
        <f t="shared" ca="1" si="31"/>
        <v>153.32695815680071</v>
      </c>
      <c r="Q87" s="22">
        <f t="shared" ca="1" si="31"/>
        <v>96.131339262093661</v>
      </c>
      <c r="R87" s="22">
        <f t="shared" ca="1" si="31"/>
        <v>103.41563761766069</v>
      </c>
      <c r="S87" s="22">
        <f t="shared" ca="1" si="31"/>
        <v>113.18574990326252</v>
      </c>
      <c r="T87" s="22">
        <f t="shared" ca="1" si="31"/>
        <v>85.950042181849582</v>
      </c>
      <c r="U87" s="22">
        <f t="shared" ca="1" si="31"/>
        <v>60.754392263168228</v>
      </c>
      <c r="V87" s="22">
        <f t="shared" ca="1" si="31"/>
        <v>100.10192666977407</v>
      </c>
      <c r="W87" s="22">
        <f t="shared" ca="1" si="31"/>
        <v>135.79782711775749</v>
      </c>
      <c r="X87" s="22">
        <f t="shared" ca="1" si="31"/>
        <v>93.586139506556705</v>
      </c>
      <c r="Y87" s="22">
        <f t="shared" ca="1" si="31"/>
        <v>74.255368321650067</v>
      </c>
      <c r="Z87" s="85">
        <f t="shared" ca="1" si="31"/>
        <v>71.279177622272542</v>
      </c>
      <c r="AA87" s="85">
        <f t="shared" ca="1" si="31"/>
        <v>94.860995040326529</v>
      </c>
      <c r="AB87" s="86">
        <f t="shared" ca="1" si="31"/>
        <v>138.33813877065418</v>
      </c>
      <c r="AC87" s="86">
        <f t="shared" ca="1" si="31"/>
        <v>84.612794414449652</v>
      </c>
      <c r="AD87" s="86">
        <f t="shared" ca="1" si="31"/>
        <v>117.49385909811447</v>
      </c>
      <c r="AE87" s="86">
        <f t="shared" ca="1" si="31"/>
        <v>125.44932940101876</v>
      </c>
      <c r="AF87" s="86">
        <f t="shared" ca="1" si="31"/>
        <v>126.55924987910272</v>
      </c>
      <c r="AG87" s="86">
        <f t="shared" ca="1" si="31"/>
        <v>121.85516794081869</v>
      </c>
      <c r="AH87" s="86">
        <f t="shared" ca="1" si="31"/>
        <v>114.35355971584397</v>
      </c>
      <c r="AI87" s="86">
        <f t="shared" ca="1" si="31"/>
        <v>77.112890689319997</v>
      </c>
      <c r="AJ87" s="86">
        <f t="shared" ca="1" si="31"/>
        <v>98.805841764470671</v>
      </c>
      <c r="AK87" s="22">
        <f t="shared" ca="1" si="31"/>
        <v>86.860372092614</v>
      </c>
      <c r="AL87" s="22">
        <f t="shared" ca="1" si="31"/>
        <v>113.35308342458562</v>
      </c>
      <c r="AM87" s="22">
        <f t="shared" ca="1" si="31"/>
        <v>68.642807389351788</v>
      </c>
      <c r="AN87" s="22">
        <f ca="1">IF(OR(Fixtures!$D$6&lt;=0,Fixtures!$D$6&gt;39),AVERAGE(B87:AM87),AVERAGE(OFFSET(A87,0,Fixtures!$D$6,1,38-Fixtures!$D$6+1)))</f>
        <v>105.25369920159007</v>
      </c>
      <c r="AO87" s="41" t="str">
        <f t="shared" si="12"/>
        <v>WOL</v>
      </c>
      <c r="AP87" s="67">
        <f ca="1">AVERAGE(OFFSET(A87,0,Fixtures!$D$6,1,9))</f>
        <v>111.18177610551655</v>
      </c>
      <c r="AQ87" s="67">
        <f ca="1">AVERAGE(OFFSET(A87,0,Fixtures!$D$6,1,6))</f>
        <v>114.55239443394437</v>
      </c>
      <c r="AR87" s="67">
        <f ca="1">AVERAGE(OFFSET(A87,0,Fixtures!$D$6,1,3))</f>
        <v>105.93730940847678</v>
      </c>
      <c r="AS87" s="77"/>
      <c r="AT87" s="76">
        <f t="shared" ca="1" si="20"/>
        <v>111.62009240819924</v>
      </c>
    </row>
    <row r="88" spans="1:51" x14ac:dyDescent="0.25">
      <c r="A88" s="68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6"/>
      <c r="W88" s="66"/>
      <c r="X88" s="66"/>
      <c r="Y88" s="66"/>
      <c r="Z88" s="66"/>
      <c r="AD88" s="66"/>
      <c r="AE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2"/>
    </row>
    <row r="89" spans="1:51" x14ac:dyDescent="0.3">
      <c r="A89" s="59" t="s">
        <v>0</v>
      </c>
      <c r="B89" s="59">
        <v>1</v>
      </c>
      <c r="C89" s="59">
        <v>2</v>
      </c>
      <c r="D89" s="59">
        <v>3</v>
      </c>
      <c r="E89" s="59">
        <v>4</v>
      </c>
      <c r="F89" s="59">
        <v>5</v>
      </c>
      <c r="G89" s="59">
        <v>6</v>
      </c>
      <c r="H89" s="59">
        <v>7</v>
      </c>
      <c r="I89" s="59">
        <v>8</v>
      </c>
      <c r="J89" s="59">
        <v>9</v>
      </c>
      <c r="K89" s="59">
        <v>10</v>
      </c>
      <c r="L89" s="59">
        <v>11</v>
      </c>
      <c r="M89" s="59">
        <v>12</v>
      </c>
      <c r="N89" s="59">
        <v>13</v>
      </c>
      <c r="O89" s="59">
        <v>14</v>
      </c>
      <c r="P89" s="59">
        <v>15</v>
      </c>
      <c r="Q89" s="59">
        <v>16</v>
      </c>
      <c r="R89" s="59">
        <v>17</v>
      </c>
      <c r="S89" s="59">
        <v>18</v>
      </c>
      <c r="T89" s="59">
        <v>19</v>
      </c>
      <c r="U89" s="59">
        <v>20</v>
      </c>
      <c r="V89" s="59">
        <v>21</v>
      </c>
      <c r="W89" s="59">
        <v>22</v>
      </c>
      <c r="X89" s="59">
        <v>23</v>
      </c>
      <c r="Y89" s="59">
        <v>24</v>
      </c>
      <c r="Z89" s="59">
        <v>25</v>
      </c>
      <c r="AA89" s="59">
        <v>26</v>
      </c>
      <c r="AB89" s="59">
        <v>27</v>
      </c>
      <c r="AC89" s="59">
        <v>28</v>
      </c>
      <c r="AD89" s="59">
        <v>29</v>
      </c>
      <c r="AE89" s="59">
        <v>30</v>
      </c>
      <c r="AF89" s="33">
        <v>31</v>
      </c>
      <c r="AG89" s="59">
        <v>32</v>
      </c>
      <c r="AH89" s="59">
        <v>33</v>
      </c>
      <c r="AI89" s="59">
        <v>34</v>
      </c>
      <c r="AJ89" s="59">
        <v>35</v>
      </c>
      <c r="AK89" s="59">
        <v>36</v>
      </c>
      <c r="AL89" s="59">
        <v>37</v>
      </c>
      <c r="AM89" s="59">
        <v>38</v>
      </c>
    </row>
    <row r="90" spans="1:51" x14ac:dyDescent="0.3">
      <c r="A90" s="41" t="str">
        <f>$A68</f>
        <v>ARS</v>
      </c>
      <c r="B90" s="9">
        <f t="shared" ref="B90:AH90" ca="1" si="32">AVERAGE(B24:G24)</f>
        <v>1.3187670430589076</v>
      </c>
      <c r="C90" s="9">
        <f t="shared" ca="1" si="32"/>
        <v>1.2448046859918001</v>
      </c>
      <c r="D90" s="9">
        <f t="shared" ca="1" si="32"/>
        <v>1.2910990523829791</v>
      </c>
      <c r="E90" s="9">
        <f t="shared" ca="1" si="32"/>
        <v>1.3214774039496584</v>
      </c>
      <c r="F90" s="9">
        <f t="shared" ca="1" si="32"/>
        <v>1.3440325537756672</v>
      </c>
      <c r="G90" s="9">
        <f t="shared" ca="1" si="32"/>
        <v>1.3545482801337367</v>
      </c>
      <c r="H90" s="9">
        <f t="shared" ca="1" si="32"/>
        <v>1.1606419200658928</v>
      </c>
      <c r="I90" s="9">
        <f t="shared" ca="1" si="32"/>
        <v>1.2878905013718194</v>
      </c>
      <c r="J90" s="9">
        <f t="shared" ca="1" si="32"/>
        <v>1.2108275553618213</v>
      </c>
      <c r="K90" s="9">
        <f t="shared" ca="1" si="32"/>
        <v>1.3343033328919109</v>
      </c>
      <c r="L90" s="9">
        <f t="shared" ca="1" si="32"/>
        <v>1.3099885263380187</v>
      </c>
      <c r="M90" s="9">
        <f t="shared" ca="1" si="32"/>
        <v>1.308661655427523</v>
      </c>
      <c r="N90" s="9">
        <f t="shared" ca="1" si="32"/>
        <v>1.3146554344177657</v>
      </c>
      <c r="O90" s="9">
        <f t="shared" ca="1" si="32"/>
        <v>1.2473321653898883</v>
      </c>
      <c r="P90" s="9">
        <f t="shared" ca="1" si="32"/>
        <v>1.2275635143869952</v>
      </c>
      <c r="Q90" s="9">
        <f t="shared" ca="1" si="32"/>
        <v>1.1586212905114404</v>
      </c>
      <c r="R90" s="9">
        <f t="shared" ca="1" si="32"/>
        <v>1.0978851992807941</v>
      </c>
      <c r="S90" s="9">
        <f t="shared" ca="1" si="32"/>
        <v>1.1167216527788713</v>
      </c>
      <c r="T90" s="9">
        <f t="shared" ca="1" si="32"/>
        <v>1.0940688807450727</v>
      </c>
      <c r="U90" s="9">
        <f t="shared" ca="1" si="32"/>
        <v>1.063078437127837</v>
      </c>
      <c r="V90" s="9">
        <f t="shared" ca="1" si="32"/>
        <v>1.1808789528996917</v>
      </c>
      <c r="W90" s="9">
        <f t="shared" ca="1" si="32"/>
        <v>1.2074047410933881</v>
      </c>
      <c r="X90" s="9">
        <f t="shared" ca="1" si="32"/>
        <v>1.1657687069569556</v>
      </c>
      <c r="Y90" s="9">
        <f t="shared" ca="1" si="32"/>
        <v>1.2998585148096999</v>
      </c>
      <c r="Z90" s="9">
        <f t="shared" ca="1" si="32"/>
        <v>1.3509057603164782</v>
      </c>
      <c r="AA90" s="9">
        <f t="shared" ca="1" si="32"/>
        <v>1.3633957653116697</v>
      </c>
      <c r="AB90" s="9">
        <f t="shared" ca="1" si="32"/>
        <v>1.3691615436664974</v>
      </c>
      <c r="AC90" s="9">
        <f t="shared" ca="1" si="32"/>
        <v>1.276380910995174</v>
      </c>
      <c r="AD90" s="9">
        <f t="shared" ca="1" si="32"/>
        <v>1.3610961097156373</v>
      </c>
      <c r="AE90" s="9">
        <f t="shared" ca="1" si="32"/>
        <v>1.1702170872788855</v>
      </c>
      <c r="AF90" s="9">
        <f t="shared" ca="1" si="32"/>
        <v>1.1602359208650663</v>
      </c>
      <c r="AG90" s="9">
        <f t="shared" ca="1" si="32"/>
        <v>1.2127325780675131</v>
      </c>
      <c r="AH90" s="9">
        <f t="shared" ca="1" si="32"/>
        <v>1.1764368270747301</v>
      </c>
      <c r="AX90" s="80"/>
      <c r="AY90" s="66"/>
    </row>
    <row r="91" spans="1:51" x14ac:dyDescent="0.3">
      <c r="A91" s="41" t="str">
        <f t="shared" ref="A91:A109" si="33">$A69</f>
        <v>AVL</v>
      </c>
      <c r="B91" s="9">
        <f t="shared" ref="B91:B109" ca="1" si="34">AVERAGE(B25:G25)</f>
        <v>1.4104716651773288</v>
      </c>
      <c r="C91" s="9">
        <f t="shared" ref="C91:C109" ca="1" si="35">AVERAGE(C25:H25)</f>
        <v>1.4972446953248157</v>
      </c>
      <c r="D91" s="9">
        <f t="shared" ref="D91:D109" ca="1" si="36">AVERAGE(D25:I25)</f>
        <v>1.4174759492446964</v>
      </c>
      <c r="E91" s="9">
        <f t="shared" ref="E91:E109" ca="1" si="37">AVERAGE(E25:J25)</f>
        <v>1.461381692052542</v>
      </c>
      <c r="F91" s="9">
        <f t="shared" ref="F91:F109" ca="1" si="38">AVERAGE(F25:K25)</f>
        <v>1.4182837519039608</v>
      </c>
      <c r="G91" s="9">
        <f t="shared" ref="G91:G109" ca="1" si="39">AVERAGE(G25:L25)</f>
        <v>1.2325124726543659</v>
      </c>
      <c r="H91" s="9">
        <f t="shared" ref="H91:H109" ca="1" si="40">AVERAGE(H25:M25)</f>
        <v>1.188760463708544</v>
      </c>
      <c r="I91" s="9">
        <f t="shared" ref="I91:I109" ca="1" si="41">AVERAGE(I25:N25)</f>
        <v>1.2583854675717536</v>
      </c>
      <c r="J91" s="9">
        <f t="shared" ref="J91:J109" ca="1" si="42">AVERAGE(J25:O25)</f>
        <v>1.1778309196780847</v>
      </c>
      <c r="K91" s="9">
        <f t="shared" ref="K91:K109" ca="1" si="43">AVERAGE(K25:P25)</f>
        <v>1.0337381705444191</v>
      </c>
      <c r="L91" s="9">
        <f t="shared" ref="L91:L109" ca="1" si="44">AVERAGE(L25:Q25)</f>
        <v>1.1214278518470622</v>
      </c>
      <c r="M91" s="9">
        <f t="shared" ref="M91:M109" ca="1" si="45">AVERAGE(M25:R25)</f>
        <v>1.0952014234759828</v>
      </c>
      <c r="N91" s="9">
        <f t="shared" ref="N91:N109" ca="1" si="46">AVERAGE(N25:S25)</f>
        <v>1.2278369395447231</v>
      </c>
      <c r="O91" s="9">
        <f t="shared" ref="O91:O109" ca="1" si="47">AVERAGE(O25:T25)</f>
        <v>1.2338051633585498</v>
      </c>
      <c r="P91" s="9">
        <f t="shared" ref="P91:P109" ca="1" si="48">AVERAGE(P25:U25)</f>
        <v>1.2892094446489903</v>
      </c>
      <c r="Q91" s="9">
        <f t="shared" ref="Q91:Q109" ca="1" si="49">AVERAGE(Q25:V25)</f>
        <v>1.3242280016083878</v>
      </c>
      <c r="R91" s="9">
        <f t="shared" ref="R91:R109" ca="1" si="50">AVERAGE(R25:W25)</f>
        <v>1.3032925541827916</v>
      </c>
      <c r="S91" s="9">
        <f t="shared" ref="S91:S109" ca="1" si="51">AVERAGE(S25:X25)</f>
        <v>1.3398506032674631</v>
      </c>
      <c r="T91" s="9">
        <f t="shared" ref="T91:T109" ca="1" si="52">AVERAGE(T25:Y25)</f>
        <v>1.3585606626659257</v>
      </c>
      <c r="U91" s="9">
        <f t="shared" ref="U91:U109" ca="1" si="53">AVERAGE(U25:Z25)</f>
        <v>1.2325933580535766</v>
      </c>
      <c r="V91" s="9">
        <f t="shared" ref="V91:V109" ca="1" si="54">AVERAGE(V25:AA25)</f>
        <v>1.2831386258150355</v>
      </c>
      <c r="W91" s="9">
        <f t="shared" ref="W91:W109" ca="1" si="55">AVERAGE(W25:AB25)</f>
        <v>1.2960671743404393</v>
      </c>
      <c r="X91" s="9">
        <f t="shared" ref="X91:X109" ca="1" si="56">AVERAGE(X25:AC25)</f>
        <v>1.3155650050610965</v>
      </c>
      <c r="Y91" s="9">
        <f t="shared" ref="Y91:Y109" ca="1" si="57">AVERAGE(Y25:AD25)</f>
        <v>1.2799693274896484</v>
      </c>
      <c r="Z91" s="9">
        <f t="shared" ref="Z91:Z109" ca="1" si="58">AVERAGE(Z25:AE25)</f>
        <v>1.1896345796509273</v>
      </c>
      <c r="AA91" s="9">
        <f t="shared" ref="AA91:AA109" ca="1" si="59">AVERAGE(AA25:AF25)</f>
        <v>1.2041644869470798</v>
      </c>
      <c r="AB91" s="9">
        <f t="shared" ref="AB91:AB109" ca="1" si="60">AVERAGE(AB25:AG25)</f>
        <v>1.1645041690757538</v>
      </c>
      <c r="AC91" s="9">
        <f t="shared" ref="AC91:AC109" ca="1" si="61">AVERAGE(AC25:AH25)</f>
        <v>1.1013936255071475</v>
      </c>
      <c r="AD91" s="9">
        <f t="shared" ref="AD91:AD109" ca="1" si="62">AVERAGE(AD25:AI25)</f>
        <v>1.0846421394220573</v>
      </c>
      <c r="AE91" s="9">
        <f t="shared" ref="AE91:AE109" ca="1" si="63">AVERAGE(AE25:AJ25)</f>
        <v>1.2017626084951094</v>
      </c>
      <c r="AF91" s="9">
        <f t="shared" ref="AF91:AH109" ca="1" si="64">AVERAGE(AF25:AK25)</f>
        <v>1.1600512258878912</v>
      </c>
      <c r="AG91" s="9">
        <f t="shared" ca="1" si="64"/>
        <v>1.215139105728035</v>
      </c>
      <c r="AH91" s="9">
        <f t="shared" ca="1" si="64"/>
        <v>1.2529779825828635</v>
      </c>
      <c r="AX91" s="80"/>
      <c r="AY91" s="66"/>
    </row>
    <row r="92" spans="1:51" x14ac:dyDescent="0.3">
      <c r="A92" s="41" t="str">
        <f t="shared" si="33"/>
        <v>BOU</v>
      </c>
      <c r="B92" s="9">
        <f t="shared" ca="1" si="34"/>
        <v>0.97872540332368596</v>
      </c>
      <c r="C92" s="9">
        <f t="shared" ca="1" si="35"/>
        <v>1.0901817672993916</v>
      </c>
      <c r="D92" s="9">
        <f t="shared" ca="1" si="36"/>
        <v>1.0465089312695184</v>
      </c>
      <c r="E92" s="9">
        <f t="shared" ca="1" si="37"/>
        <v>1.1453443633391649</v>
      </c>
      <c r="F92" s="9">
        <f t="shared" ca="1" si="38"/>
        <v>1.1800570431925654</v>
      </c>
      <c r="G92" s="9">
        <f t="shared" ca="1" si="39"/>
        <v>1.1580086269034926</v>
      </c>
      <c r="H92" s="9">
        <f t="shared" ca="1" si="40"/>
        <v>1.1850540053106564</v>
      </c>
      <c r="I92" s="9">
        <f t="shared" ca="1" si="41"/>
        <v>1.059043556716623</v>
      </c>
      <c r="J92" s="9">
        <f t="shared" ca="1" si="42"/>
        <v>1.0452297135785833</v>
      </c>
      <c r="K92" s="9">
        <f t="shared" ca="1" si="43"/>
        <v>0.92739799772768994</v>
      </c>
      <c r="L92" s="9">
        <f t="shared" ca="1" si="44"/>
        <v>0.91297265447257914</v>
      </c>
      <c r="M92" s="9">
        <f t="shared" ca="1" si="45"/>
        <v>0.85456971920150482</v>
      </c>
      <c r="N92" s="9">
        <f t="shared" ca="1" si="46"/>
        <v>0.88335301155424295</v>
      </c>
      <c r="O92" s="9">
        <f t="shared" ca="1" si="47"/>
        <v>0.93583621016306473</v>
      </c>
      <c r="P92" s="9">
        <f t="shared" ca="1" si="48"/>
        <v>0.95361603538470074</v>
      </c>
      <c r="Q92" s="9">
        <f t="shared" ca="1" si="49"/>
        <v>1.0041002891774922</v>
      </c>
      <c r="R92" s="9">
        <f t="shared" ca="1" si="50"/>
        <v>1.0948296278142635</v>
      </c>
      <c r="S92" s="9">
        <f t="shared" ca="1" si="51"/>
        <v>1.1635853381257706</v>
      </c>
      <c r="T92" s="9">
        <f t="shared" ca="1" si="52"/>
        <v>1.1849627568762806</v>
      </c>
      <c r="U92" s="9">
        <f t="shared" ca="1" si="53"/>
        <v>1.2502024255134985</v>
      </c>
      <c r="V92" s="9">
        <f t="shared" ca="1" si="54"/>
        <v>1.2208458795189101</v>
      </c>
      <c r="W92" s="9">
        <f t="shared" ca="1" si="55"/>
        <v>1.1612806370769408</v>
      </c>
      <c r="X92" s="9">
        <f t="shared" ca="1" si="56"/>
        <v>1.0887407656605295</v>
      </c>
      <c r="Y92" s="9">
        <f t="shared" ca="1" si="57"/>
        <v>1.0078086351436577</v>
      </c>
      <c r="Z92" s="9">
        <f t="shared" ca="1" si="58"/>
        <v>0.99999664388142551</v>
      </c>
      <c r="AA92" s="9">
        <f t="shared" ca="1" si="59"/>
        <v>0.8283047405336541</v>
      </c>
      <c r="AB92" s="9">
        <f t="shared" ca="1" si="60"/>
        <v>0.96547093322465916</v>
      </c>
      <c r="AC92" s="9">
        <f t="shared" ca="1" si="61"/>
        <v>0.94142007279990203</v>
      </c>
      <c r="AD92" s="9">
        <f t="shared" ca="1" si="62"/>
        <v>0.97824439693294585</v>
      </c>
      <c r="AE92" s="9">
        <f t="shared" ca="1" si="63"/>
        <v>1.0634298171755614</v>
      </c>
      <c r="AF92" s="9">
        <f t="shared" ca="1" si="64"/>
        <v>0.95812677422798964</v>
      </c>
      <c r="AG92" s="9">
        <f t="shared" ca="1" si="64"/>
        <v>1.0646346630644459</v>
      </c>
      <c r="AH92" s="9">
        <f t="shared" ca="1" si="64"/>
        <v>0.93322333611371444</v>
      </c>
    </row>
    <row r="93" spans="1:51" x14ac:dyDescent="0.3">
      <c r="A93" s="41" t="str">
        <f t="shared" si="33"/>
        <v>BRI</v>
      </c>
      <c r="B93" s="9">
        <f t="shared" ca="1" si="34"/>
        <v>1.4508240256392029</v>
      </c>
      <c r="C93" s="9">
        <f t="shared" ca="1" si="35"/>
        <v>1.3890198041467181</v>
      </c>
      <c r="D93" s="9">
        <f t="shared" ca="1" si="36"/>
        <v>1.2691745567217019</v>
      </c>
      <c r="E93" s="9">
        <f t="shared" ca="1" si="37"/>
        <v>1.2339173670699168</v>
      </c>
      <c r="F93" s="9">
        <f t="shared" ca="1" si="38"/>
        <v>1.3330110768132539</v>
      </c>
      <c r="G93" s="9">
        <f t="shared" ca="1" si="39"/>
        <v>1.4102696252751115</v>
      </c>
      <c r="H93" s="9">
        <f t="shared" ca="1" si="40"/>
        <v>1.332023731468279</v>
      </c>
      <c r="I93" s="9">
        <f t="shared" ca="1" si="41"/>
        <v>1.4249456377006349</v>
      </c>
      <c r="J93" s="9">
        <f t="shared" ca="1" si="42"/>
        <v>1.2959851458528038</v>
      </c>
      <c r="K93" s="9">
        <f t="shared" ca="1" si="43"/>
        <v>1.2404007223927049</v>
      </c>
      <c r="L93" s="9">
        <f t="shared" ca="1" si="44"/>
        <v>1.2109355608082193</v>
      </c>
      <c r="M93" s="9">
        <f t="shared" ca="1" si="45"/>
        <v>1.0609657263233228</v>
      </c>
      <c r="N93" s="9">
        <f t="shared" ca="1" si="46"/>
        <v>1.1472389626824084</v>
      </c>
      <c r="O93" s="9">
        <f t="shared" ca="1" si="47"/>
        <v>1.0856915080528824</v>
      </c>
      <c r="P93" s="9">
        <f t="shared" ca="1" si="48"/>
        <v>1.2702235998467837</v>
      </c>
      <c r="Q93" s="9">
        <f t="shared" ca="1" si="49"/>
        <v>1.2878626307568735</v>
      </c>
      <c r="R93" s="9">
        <f t="shared" ca="1" si="50"/>
        <v>1.2388983730612442</v>
      </c>
      <c r="S93" s="9">
        <f t="shared" ca="1" si="51"/>
        <v>1.414310830189897</v>
      </c>
      <c r="T93" s="9">
        <f t="shared" ca="1" si="52"/>
        <v>1.3914334861033515</v>
      </c>
      <c r="U93" s="9">
        <f t="shared" ca="1" si="53"/>
        <v>1.4716604699167919</v>
      </c>
      <c r="V93" s="9">
        <f t="shared" ca="1" si="54"/>
        <v>1.4615456867194656</v>
      </c>
      <c r="W93" s="9">
        <f t="shared" ca="1" si="55"/>
        <v>1.4115909194245464</v>
      </c>
      <c r="X93" s="9">
        <f t="shared" ca="1" si="56"/>
        <v>1.5249506462436251</v>
      </c>
      <c r="Y93" s="9">
        <f t="shared" ca="1" si="57"/>
        <v>1.30643047837944</v>
      </c>
      <c r="Z93" s="9">
        <f t="shared" ca="1" si="58"/>
        <v>1.3775819471890032</v>
      </c>
      <c r="AA93" s="9">
        <f t="shared" ca="1" si="59"/>
        <v>1.2836043119368103</v>
      </c>
      <c r="AB93" s="9">
        <f t="shared" ca="1" si="60"/>
        <v>1.1990165893936744</v>
      </c>
      <c r="AC93" s="9">
        <f t="shared" ca="1" si="61"/>
        <v>1.2698849109398906</v>
      </c>
      <c r="AD93" s="9">
        <f t="shared" ca="1" si="62"/>
        <v>1.1760048995587125</v>
      </c>
      <c r="AE93" s="9">
        <f t="shared" ca="1" si="63"/>
        <v>1.2432900527928903</v>
      </c>
      <c r="AF93" s="9">
        <f t="shared" ca="1" si="64"/>
        <v>1.152566690750032</v>
      </c>
      <c r="AG93" s="9">
        <f t="shared" ca="1" si="64"/>
        <v>1.3261608289833728</v>
      </c>
      <c r="AH93" s="9">
        <f t="shared" ca="1" si="64"/>
        <v>1.2876187486377459</v>
      </c>
    </row>
    <row r="94" spans="1:51" x14ac:dyDescent="0.3">
      <c r="A94" s="41" t="str">
        <f t="shared" si="33"/>
        <v>BUR</v>
      </c>
      <c r="B94" s="9">
        <f t="shared" ca="1" si="34"/>
        <v>1.1507701228242839</v>
      </c>
      <c r="C94" s="9">
        <f t="shared" ca="1" si="35"/>
        <v>1.1194853060706194</v>
      </c>
      <c r="D94" s="9">
        <f t="shared" ca="1" si="36"/>
        <v>1.1669026756286476</v>
      </c>
      <c r="E94" s="9">
        <f t="shared" ca="1" si="37"/>
        <v>1.1787784576018305</v>
      </c>
      <c r="F94" s="9">
        <f t="shared" ca="1" si="38"/>
        <v>1.1993206887886549</v>
      </c>
      <c r="G94" s="9">
        <f t="shared" ca="1" si="39"/>
        <v>1.1661669439669005</v>
      </c>
      <c r="H94" s="9">
        <f t="shared" ca="1" si="40"/>
        <v>1.1981025458832757</v>
      </c>
      <c r="I94" s="9">
        <f t="shared" ca="1" si="41"/>
        <v>1.160181397510599</v>
      </c>
      <c r="J94" s="9">
        <f t="shared" ca="1" si="42"/>
        <v>1.1911761614523222</v>
      </c>
      <c r="K94" s="9">
        <f t="shared" ca="1" si="43"/>
        <v>1.2390046188119792</v>
      </c>
      <c r="L94" s="9">
        <f t="shared" ca="1" si="44"/>
        <v>1.207752319546139</v>
      </c>
      <c r="M94" s="9">
        <f t="shared" ca="1" si="45"/>
        <v>1.3626606303360902</v>
      </c>
      <c r="N94" s="9">
        <f t="shared" ca="1" si="46"/>
        <v>1.2164878637578544</v>
      </c>
      <c r="O94" s="9">
        <f t="shared" ca="1" si="47"/>
        <v>1.1829116708454686</v>
      </c>
      <c r="P94" s="9">
        <f t="shared" ca="1" si="48"/>
        <v>1.127016580839961</v>
      </c>
      <c r="Q94" s="9">
        <f t="shared" ca="1" si="49"/>
        <v>1.2612121808343588</v>
      </c>
      <c r="R94" s="9">
        <f t="shared" ca="1" si="50"/>
        <v>1.2333726400531624</v>
      </c>
      <c r="S94" s="9">
        <f t="shared" ca="1" si="51"/>
        <v>1.1461514694417774</v>
      </c>
      <c r="T94" s="9">
        <f t="shared" ca="1" si="52"/>
        <v>1.0898982940676283</v>
      </c>
      <c r="U94" s="9">
        <f t="shared" ca="1" si="53"/>
        <v>1.1926175992527261</v>
      </c>
      <c r="V94" s="9">
        <f t="shared" ca="1" si="54"/>
        <v>1.1701426308092591</v>
      </c>
      <c r="W94" s="9">
        <f t="shared" ca="1" si="55"/>
        <v>1.122470155668678</v>
      </c>
      <c r="X94" s="9">
        <f t="shared" ca="1" si="56"/>
        <v>1.196496035371984</v>
      </c>
      <c r="Y94" s="9">
        <f t="shared" ca="1" si="57"/>
        <v>1.2147227984577489</v>
      </c>
      <c r="Z94" s="9">
        <f t="shared" ca="1" si="58"/>
        <v>1.2130555348801695</v>
      </c>
      <c r="AA94" s="9">
        <f t="shared" ca="1" si="59"/>
        <v>1.2300861568141397</v>
      </c>
      <c r="AB94" s="9">
        <f t="shared" ca="1" si="60"/>
        <v>1.2286171141066069</v>
      </c>
      <c r="AC94" s="9">
        <f t="shared" ca="1" si="61"/>
        <v>1.1597761719861537</v>
      </c>
      <c r="AD94" s="9">
        <f t="shared" ca="1" si="62"/>
        <v>1.1847777669887674</v>
      </c>
      <c r="AE94" s="9">
        <f t="shared" ca="1" si="63"/>
        <v>1.0703470538273285</v>
      </c>
      <c r="AF94" s="9">
        <f t="shared" ca="1" si="64"/>
        <v>1.1321306614116924</v>
      </c>
      <c r="AG94" s="9">
        <f t="shared" ca="1" si="64"/>
        <v>1.0687651880952804</v>
      </c>
      <c r="AH94" s="9">
        <f t="shared" ca="1" si="64"/>
        <v>1.1574267428505716</v>
      </c>
    </row>
    <row r="95" spans="1:51" x14ac:dyDescent="0.3">
      <c r="A95" s="41" t="str">
        <f t="shared" si="33"/>
        <v>CHE</v>
      </c>
      <c r="B95" s="9">
        <f t="shared" ca="1" si="34"/>
        <v>1.5439915203311612</v>
      </c>
      <c r="C95" s="9">
        <f t="shared" ca="1" si="35"/>
        <v>1.7374714280570931</v>
      </c>
      <c r="D95" s="9">
        <f t="shared" ca="1" si="36"/>
        <v>1.6776678694080738</v>
      </c>
      <c r="E95" s="9">
        <f t="shared" ca="1" si="37"/>
        <v>1.8188882445863435</v>
      </c>
      <c r="F95" s="9">
        <f t="shared" ca="1" si="38"/>
        <v>1.7430928551005316</v>
      </c>
      <c r="G95" s="9">
        <f t="shared" ca="1" si="39"/>
        <v>1.8214775346193279</v>
      </c>
      <c r="H95" s="9">
        <f t="shared" ca="1" si="40"/>
        <v>1.9493133122891499</v>
      </c>
      <c r="I95" s="9">
        <f t="shared" ca="1" si="41"/>
        <v>1.7532748326784551</v>
      </c>
      <c r="J95" s="9">
        <f t="shared" ca="1" si="42"/>
        <v>2.0042415281637873</v>
      </c>
      <c r="K95" s="9">
        <f t="shared" ca="1" si="43"/>
        <v>2.0471925013168182</v>
      </c>
      <c r="L95" s="9">
        <f t="shared" ca="1" si="44"/>
        <v>2.0310900602481934</v>
      </c>
      <c r="M95" s="9">
        <f t="shared" ca="1" si="45"/>
        <v>2.1771049464741412</v>
      </c>
      <c r="N95" s="9">
        <f t="shared" ca="1" si="46"/>
        <v>2.0328335677155924</v>
      </c>
      <c r="O95" s="9">
        <f t="shared" ca="1" si="47"/>
        <v>2.2187008263755872</v>
      </c>
      <c r="P95" s="9">
        <f t="shared" ca="1" si="48"/>
        <v>1.9676695627899177</v>
      </c>
      <c r="Q95" s="9">
        <f t="shared" ca="1" si="49"/>
        <v>1.7378748214908137</v>
      </c>
      <c r="R95" s="9">
        <f t="shared" ca="1" si="50"/>
        <v>1.8687258960293647</v>
      </c>
      <c r="S95" s="9">
        <f t="shared" ca="1" si="51"/>
        <v>1.752152254081305</v>
      </c>
      <c r="T95" s="9">
        <f t="shared" ca="1" si="52"/>
        <v>1.8996948384434678</v>
      </c>
      <c r="U95" s="9">
        <f t="shared" ca="1" si="53"/>
        <v>1.7333316312722584</v>
      </c>
      <c r="V95" s="9">
        <f t="shared" ca="1" si="54"/>
        <v>1.7678861403415318</v>
      </c>
      <c r="W95" s="9">
        <f t="shared" ca="1" si="55"/>
        <v>1.8488515376800585</v>
      </c>
      <c r="X95" s="9">
        <f t="shared" ca="1" si="56"/>
        <v>1.7787463687089602</v>
      </c>
      <c r="Y95" s="9">
        <f t="shared" ca="1" si="57"/>
        <v>1.8045761270315659</v>
      </c>
      <c r="Z95" s="9">
        <f t="shared" ca="1" si="58"/>
        <v>1.7566631035025171</v>
      </c>
      <c r="AA95" s="9">
        <f t="shared" ca="1" si="59"/>
        <v>1.830060344309292</v>
      </c>
      <c r="AB95" s="9">
        <f t="shared" ca="1" si="60"/>
        <v>1.8808097507648611</v>
      </c>
      <c r="AC95" s="9">
        <f t="shared" ca="1" si="61"/>
        <v>1.9427079912313652</v>
      </c>
      <c r="AD95" s="9">
        <f t="shared" ca="1" si="62"/>
        <v>1.9138026929328398</v>
      </c>
      <c r="AE95" s="9">
        <f t="shared" ca="1" si="63"/>
        <v>1.7970321847466562</v>
      </c>
      <c r="AF95" s="9">
        <f t="shared" ca="1" si="64"/>
        <v>1.9233663463775779</v>
      </c>
      <c r="AG95" s="9">
        <f t="shared" ca="1" si="64"/>
        <v>1.8048680697037529</v>
      </c>
      <c r="AH95" s="9">
        <f t="shared" ca="1" si="64"/>
        <v>1.7522080307120558</v>
      </c>
    </row>
    <row r="96" spans="1:51" x14ac:dyDescent="0.3">
      <c r="A96" s="41" t="str">
        <f t="shared" si="33"/>
        <v>CRY</v>
      </c>
      <c r="B96" s="9">
        <f t="shared" ca="1" si="34"/>
        <v>0.838532872749707</v>
      </c>
      <c r="C96" s="9">
        <f t="shared" ca="1" si="35"/>
        <v>0.90168430812186673</v>
      </c>
      <c r="D96" s="9">
        <f t="shared" ca="1" si="36"/>
        <v>0.9648608209741365</v>
      </c>
      <c r="E96" s="9">
        <f t="shared" ca="1" si="37"/>
        <v>1.0089999033712946</v>
      </c>
      <c r="F96" s="9">
        <f t="shared" ca="1" si="38"/>
        <v>0.8933700592777033</v>
      </c>
      <c r="G96" s="9">
        <f t="shared" ca="1" si="39"/>
        <v>0.9343168168756163</v>
      </c>
      <c r="H96" s="9">
        <f t="shared" ca="1" si="40"/>
        <v>0.88579808029674811</v>
      </c>
      <c r="I96" s="9">
        <f t="shared" ca="1" si="41"/>
        <v>0.78342813868049854</v>
      </c>
      <c r="J96" s="9">
        <f t="shared" ca="1" si="42"/>
        <v>0.73299174281999691</v>
      </c>
      <c r="K96" s="9">
        <f t="shared" ca="1" si="43"/>
        <v>0.79786350463557165</v>
      </c>
      <c r="L96" s="9">
        <f t="shared" ca="1" si="44"/>
        <v>0.80641129088696328</v>
      </c>
      <c r="M96" s="9">
        <f t="shared" ca="1" si="45"/>
        <v>0.84256648449002436</v>
      </c>
      <c r="N96" s="9">
        <f t="shared" ca="1" si="46"/>
        <v>0.89806828524461668</v>
      </c>
      <c r="O96" s="9">
        <f t="shared" ca="1" si="47"/>
        <v>1.0243823315664731</v>
      </c>
      <c r="P96" s="9">
        <f t="shared" ca="1" si="48"/>
        <v>1.0331730191469688</v>
      </c>
      <c r="Q96" s="9">
        <f t="shared" ca="1" si="49"/>
        <v>0.97893474761166333</v>
      </c>
      <c r="R96" s="9">
        <f t="shared" ca="1" si="50"/>
        <v>1.030775634289314</v>
      </c>
      <c r="S96" s="9">
        <f t="shared" ca="1" si="51"/>
        <v>0.93499637764080779</v>
      </c>
      <c r="T96" s="9">
        <f t="shared" ca="1" si="52"/>
        <v>0.97250016965754782</v>
      </c>
      <c r="U96" s="9">
        <f t="shared" ca="1" si="53"/>
        <v>0.87812537885353992</v>
      </c>
      <c r="V96" s="9">
        <f t="shared" ca="1" si="54"/>
        <v>0.86146746113107397</v>
      </c>
      <c r="W96" s="9">
        <f t="shared" ca="1" si="55"/>
        <v>0.93046403050387572</v>
      </c>
      <c r="X96" s="9">
        <f t="shared" ca="1" si="56"/>
        <v>0.87343352139895947</v>
      </c>
      <c r="Y96" s="9">
        <f t="shared" ca="1" si="57"/>
        <v>0.97696517698202312</v>
      </c>
      <c r="Z96" s="9">
        <f t="shared" ca="1" si="58"/>
        <v>0.92958186327241366</v>
      </c>
      <c r="AA96" s="9">
        <f t="shared" ca="1" si="59"/>
        <v>0.85842928407715269</v>
      </c>
      <c r="AB96" s="9">
        <f t="shared" ca="1" si="60"/>
        <v>0.92235968527108747</v>
      </c>
      <c r="AC96" s="9">
        <f t="shared" ca="1" si="61"/>
        <v>0.80686965986800263</v>
      </c>
      <c r="AD96" s="9">
        <f t="shared" ca="1" si="62"/>
        <v>0.81524652436121414</v>
      </c>
      <c r="AE96" s="9">
        <f t="shared" ca="1" si="63"/>
        <v>0.77906856314566808</v>
      </c>
      <c r="AF96" s="9">
        <f t="shared" ca="1" si="64"/>
        <v>0.7828985055806833</v>
      </c>
      <c r="AG96" s="9">
        <f t="shared" ca="1" si="64"/>
        <v>0.79602967664349344</v>
      </c>
      <c r="AH96" s="9">
        <f t="shared" ca="1" si="64"/>
        <v>0.79164137914276778</v>
      </c>
    </row>
    <row r="97" spans="1:39" x14ac:dyDescent="0.3">
      <c r="A97" s="41" t="str">
        <f t="shared" si="33"/>
        <v>EVE</v>
      </c>
      <c r="B97" s="9">
        <f t="shared" ca="1" si="34"/>
        <v>1.4592029821453434</v>
      </c>
      <c r="C97" s="9">
        <f t="shared" ca="1" si="35"/>
        <v>1.4852802613307221</v>
      </c>
      <c r="D97" s="9">
        <f t="shared" ca="1" si="36"/>
        <v>1.352475054735742</v>
      </c>
      <c r="E97" s="9">
        <f t="shared" ca="1" si="37"/>
        <v>1.4913613537798975</v>
      </c>
      <c r="F97" s="9">
        <f t="shared" ca="1" si="38"/>
        <v>1.4709489077402458</v>
      </c>
      <c r="G97" s="9">
        <f t="shared" ca="1" si="39"/>
        <v>1.5193638638803548</v>
      </c>
      <c r="H97" s="9">
        <f t="shared" ca="1" si="40"/>
        <v>1.4735790124487822</v>
      </c>
      <c r="I97" s="9">
        <f t="shared" ca="1" si="41"/>
        <v>1.6092560314472053</v>
      </c>
      <c r="J97" s="9">
        <f t="shared" ca="1" si="42"/>
        <v>1.5896623337262203</v>
      </c>
      <c r="K97" s="9">
        <f t="shared" ca="1" si="43"/>
        <v>1.3213057146873795</v>
      </c>
      <c r="L97" s="9">
        <f t="shared" ca="1" si="44"/>
        <v>1.3348864719576401</v>
      </c>
      <c r="M97" s="9">
        <f t="shared" ca="1" si="45"/>
        <v>1.2180940444580264</v>
      </c>
      <c r="N97" s="9">
        <f t="shared" ca="1" si="46"/>
        <v>1.315946347933066</v>
      </c>
      <c r="O97" s="9">
        <f t="shared" ca="1" si="47"/>
        <v>1.2326169081955991</v>
      </c>
      <c r="P97" s="9">
        <f t="shared" ca="1" si="48"/>
        <v>1.3035889914743615</v>
      </c>
      <c r="Q97" s="9">
        <f t="shared" ca="1" si="49"/>
        <v>1.3238640182657393</v>
      </c>
      <c r="R97" s="9">
        <f t="shared" ca="1" si="50"/>
        <v>1.4108752656118091</v>
      </c>
      <c r="S97" s="9">
        <f t="shared" ca="1" si="51"/>
        <v>1.52565984579383</v>
      </c>
      <c r="T97" s="9">
        <f t="shared" ca="1" si="52"/>
        <v>1.58119716180921</v>
      </c>
      <c r="U97" s="9">
        <f t="shared" ca="1" si="53"/>
        <v>1.5183646859943929</v>
      </c>
      <c r="V97" s="9">
        <f t="shared" ca="1" si="54"/>
        <v>1.5764991823598218</v>
      </c>
      <c r="W97" s="9">
        <f t="shared" ca="1" si="55"/>
        <v>1.62574228959439</v>
      </c>
      <c r="X97" s="9">
        <f t="shared" ca="1" si="56"/>
        <v>1.5470761173325212</v>
      </c>
      <c r="Y97" s="9">
        <f t="shared" ca="1" si="57"/>
        <v>1.4267051645734732</v>
      </c>
      <c r="Z97" s="9">
        <f t="shared" ca="1" si="58"/>
        <v>1.2673197718032851</v>
      </c>
      <c r="AA97" s="9">
        <f t="shared" ca="1" si="59"/>
        <v>1.2950439170699592</v>
      </c>
      <c r="AB97" s="9">
        <f t="shared" ca="1" si="60"/>
        <v>1.2471522853749875</v>
      </c>
      <c r="AC97" s="9">
        <f t="shared" ca="1" si="61"/>
        <v>1.2281892372187315</v>
      </c>
      <c r="AD97" s="9">
        <f t="shared" ca="1" si="62"/>
        <v>1.2987989222698815</v>
      </c>
      <c r="AE97" s="9">
        <f t="shared" ca="1" si="63"/>
        <v>1.3033722015287303</v>
      </c>
      <c r="AF97" s="9">
        <f t="shared" ca="1" si="64"/>
        <v>1.4967784820146175</v>
      </c>
      <c r="AG97" s="9">
        <f t="shared" ca="1" si="64"/>
        <v>1.4203414061550277</v>
      </c>
      <c r="AH97" s="9">
        <f t="shared" ca="1" si="64"/>
        <v>1.5024349541938884</v>
      </c>
    </row>
    <row r="98" spans="1:39" x14ac:dyDescent="0.3">
      <c r="A98" s="41" t="str">
        <f t="shared" si="33"/>
        <v>LEI</v>
      </c>
      <c r="B98" s="9">
        <f t="shared" ca="1" si="34"/>
        <v>1.528040050447536</v>
      </c>
      <c r="C98" s="9">
        <f t="shared" ca="1" si="35"/>
        <v>1.6803951061461</v>
      </c>
      <c r="D98" s="9">
        <f t="shared" ca="1" si="36"/>
        <v>1.6604344895520307</v>
      </c>
      <c r="E98" s="9">
        <f t="shared" ca="1" si="37"/>
        <v>1.793636993248402</v>
      </c>
      <c r="F98" s="9">
        <f t="shared" ca="1" si="38"/>
        <v>1.6390379363119283</v>
      </c>
      <c r="G98" s="9">
        <f t="shared" ca="1" si="39"/>
        <v>1.6933504621005844</v>
      </c>
      <c r="H98" s="9">
        <f t="shared" ca="1" si="40"/>
        <v>1.7271779071477804</v>
      </c>
      <c r="I98" s="9">
        <f t="shared" ca="1" si="41"/>
        <v>1.5504472271486511</v>
      </c>
      <c r="J98" s="9">
        <f t="shared" ca="1" si="42"/>
        <v>1.702290495284202</v>
      </c>
      <c r="K98" s="9">
        <f t="shared" ca="1" si="43"/>
        <v>1.7523427356920134</v>
      </c>
      <c r="L98" s="9">
        <f t="shared" ca="1" si="44"/>
        <v>1.8238738644469155</v>
      </c>
      <c r="M98" s="9">
        <f t="shared" ca="1" si="45"/>
        <v>2.0170335668104022</v>
      </c>
      <c r="N98" s="9">
        <f t="shared" ca="1" si="46"/>
        <v>1.8413177747816583</v>
      </c>
      <c r="O98" s="9">
        <f t="shared" ca="1" si="47"/>
        <v>1.8277175926382945</v>
      </c>
      <c r="P98" s="9">
        <f t="shared" ca="1" si="48"/>
        <v>1.839576515009903</v>
      </c>
      <c r="Q98" s="9">
        <f t="shared" ca="1" si="49"/>
        <v>1.7423402703317004</v>
      </c>
      <c r="R98" s="9">
        <f t="shared" ca="1" si="50"/>
        <v>1.7877511910192048</v>
      </c>
      <c r="S98" s="9">
        <f t="shared" ca="1" si="51"/>
        <v>1.579705164952675</v>
      </c>
      <c r="T98" s="9">
        <f t="shared" ca="1" si="52"/>
        <v>1.8759530363132795</v>
      </c>
      <c r="U98" s="9">
        <f t="shared" ca="1" si="53"/>
        <v>1.9057707475217045</v>
      </c>
      <c r="V98" s="9">
        <f t="shared" ca="1" si="54"/>
        <v>1.7674903778571747</v>
      </c>
      <c r="W98" s="9">
        <f t="shared" ca="1" si="55"/>
        <v>1.7521632591278806</v>
      </c>
      <c r="X98" s="9">
        <f t="shared" ca="1" si="56"/>
        <v>1.6848154947558971</v>
      </c>
      <c r="Y98" s="9">
        <f t="shared" ca="1" si="57"/>
        <v>1.9256313737338093</v>
      </c>
      <c r="Z98" s="9">
        <f t="shared" ca="1" si="58"/>
        <v>1.7047358365550824</v>
      </c>
      <c r="AA98" s="9">
        <f t="shared" ca="1" si="59"/>
        <v>1.8086407517774568</v>
      </c>
      <c r="AB98" s="9">
        <f t="shared" ca="1" si="60"/>
        <v>1.8340458624402682</v>
      </c>
      <c r="AC98" s="9">
        <f t="shared" ca="1" si="61"/>
        <v>1.9187945801074624</v>
      </c>
      <c r="AD98" s="9">
        <f t="shared" ca="1" si="62"/>
        <v>1.8691392217436025</v>
      </c>
      <c r="AE98" s="9">
        <f t="shared" ca="1" si="63"/>
        <v>1.6705504393217101</v>
      </c>
      <c r="AF98" s="9">
        <f t="shared" ca="1" si="64"/>
        <v>1.7087372894835491</v>
      </c>
      <c r="AG98" s="9">
        <f t="shared" ca="1" si="64"/>
        <v>1.5594686537561799</v>
      </c>
      <c r="AH98" s="9">
        <f t="shared" ca="1" si="64"/>
        <v>1.6243413638827697</v>
      </c>
    </row>
    <row r="99" spans="1:39" x14ac:dyDescent="0.3">
      <c r="A99" s="41" t="str">
        <f t="shared" si="33"/>
        <v>LIV</v>
      </c>
      <c r="B99" s="9">
        <f t="shared" ca="1" si="34"/>
        <v>2.2118675230028102</v>
      </c>
      <c r="C99" s="9">
        <f t="shared" ca="1" si="35"/>
        <v>1.9308671390255572</v>
      </c>
      <c r="D99" s="9">
        <f t="shared" ca="1" si="36"/>
        <v>1.9991718706237915</v>
      </c>
      <c r="E99" s="9">
        <f t="shared" ca="1" si="37"/>
        <v>1.7899157210487695</v>
      </c>
      <c r="F99" s="9">
        <f t="shared" ca="1" si="38"/>
        <v>1.9107174214681197</v>
      </c>
      <c r="G99" s="9">
        <f t="shared" ca="1" si="39"/>
        <v>1.7759112801587245</v>
      </c>
      <c r="H99" s="9">
        <f t="shared" ca="1" si="40"/>
        <v>1.8871516520667828</v>
      </c>
      <c r="I99" s="9">
        <f t="shared" ca="1" si="41"/>
        <v>1.9349099281028554</v>
      </c>
      <c r="J99" s="9">
        <f t="shared" ca="1" si="42"/>
        <v>2.0194308677024426</v>
      </c>
      <c r="K99" s="9">
        <f t="shared" ca="1" si="43"/>
        <v>2.1706250889892842</v>
      </c>
      <c r="L99" s="9">
        <f t="shared" ca="1" si="44"/>
        <v>2.1008129940230824</v>
      </c>
      <c r="M99" s="9">
        <f t="shared" ca="1" si="45"/>
        <v>2.1853871580645241</v>
      </c>
      <c r="N99" s="9">
        <f t="shared" ca="1" si="46"/>
        <v>2.2477160518368509</v>
      </c>
      <c r="O99" s="9">
        <f t="shared" ca="1" si="47"/>
        <v>2.2014874870478853</v>
      </c>
      <c r="P99" s="9">
        <f t="shared" ca="1" si="48"/>
        <v>2.0858723258670211</v>
      </c>
      <c r="Q99" s="9">
        <f t="shared" ca="1" si="49"/>
        <v>2.0688554314833936</v>
      </c>
      <c r="R99" s="9">
        <f t="shared" ca="1" si="50"/>
        <v>2.0109984735970419</v>
      </c>
      <c r="S99" s="9">
        <f t="shared" ca="1" si="51"/>
        <v>1.8794425591715207</v>
      </c>
      <c r="T99" s="9">
        <f t="shared" ca="1" si="52"/>
        <v>1.712467747589199</v>
      </c>
      <c r="U99" s="9">
        <f t="shared" ca="1" si="53"/>
        <v>1.9024797547398347</v>
      </c>
      <c r="V99" s="9">
        <f t="shared" ca="1" si="54"/>
        <v>1.9251547977141195</v>
      </c>
      <c r="W99" s="9">
        <f t="shared" ca="1" si="55"/>
        <v>2.1457772090014955</v>
      </c>
      <c r="X99" s="9">
        <f t="shared" ca="1" si="56"/>
        <v>2.1931034176194224</v>
      </c>
      <c r="Y99" s="9">
        <f t="shared" ca="1" si="57"/>
        <v>2.3403904513224671</v>
      </c>
      <c r="Z99" s="9">
        <f t="shared" ca="1" si="58"/>
        <v>2.3710673548948407</v>
      </c>
      <c r="AA99" s="9">
        <f t="shared" ca="1" si="59"/>
        <v>2.3672209774888278</v>
      </c>
      <c r="AB99" s="9">
        <f t="shared" ca="1" si="60"/>
        <v>2.2362554279521052</v>
      </c>
      <c r="AC99" s="9">
        <f t="shared" ca="1" si="61"/>
        <v>2.2198505667533928</v>
      </c>
      <c r="AD99" s="9">
        <f t="shared" ca="1" si="62"/>
        <v>2.2077186509756705</v>
      </c>
      <c r="AE99" s="9">
        <f t="shared" ca="1" si="63"/>
        <v>2.1315489934468927</v>
      </c>
      <c r="AF99" s="9">
        <f t="shared" ca="1" si="64"/>
        <v>2.1704168958546837</v>
      </c>
      <c r="AG99" s="9">
        <f t="shared" ca="1" si="64"/>
        <v>2.0604142139606836</v>
      </c>
      <c r="AH99" s="9">
        <f t="shared" ca="1" si="64"/>
        <v>2.1850292118782577</v>
      </c>
    </row>
    <row r="100" spans="1:39" x14ac:dyDescent="0.3">
      <c r="A100" s="41" t="str">
        <f t="shared" si="33"/>
        <v>MCI</v>
      </c>
      <c r="B100" s="9">
        <f t="shared" ca="1" si="34"/>
        <v>2.7345197098249412</v>
      </c>
      <c r="C100" s="9">
        <f t="shared" ca="1" si="35"/>
        <v>2.5743793437339959</v>
      </c>
      <c r="D100" s="9">
        <f t="shared" ca="1" si="36"/>
        <v>2.5003106785233125</v>
      </c>
      <c r="E100" s="9">
        <f t="shared" ca="1" si="37"/>
        <v>2.4615212979929129</v>
      </c>
      <c r="F100" s="9">
        <f t="shared" ca="1" si="38"/>
        <v>2.5994714593032282</v>
      </c>
      <c r="G100" s="9">
        <f t="shared" ca="1" si="39"/>
        <v>2.6950202601416122</v>
      </c>
      <c r="H100" s="9">
        <f t="shared" ca="1" si="40"/>
        <v>2.376303976151052</v>
      </c>
      <c r="I100" s="9">
        <f t="shared" ca="1" si="41"/>
        <v>2.4542031610197257</v>
      </c>
      <c r="J100" s="9">
        <f t="shared" ca="1" si="42"/>
        <v>2.4733832794825057</v>
      </c>
      <c r="K100" s="9">
        <f t="shared" ca="1" si="43"/>
        <v>2.4522634933696135</v>
      </c>
      <c r="L100" s="9">
        <f t="shared" ca="1" si="44"/>
        <v>2.1810376929644537</v>
      </c>
      <c r="M100" s="9">
        <f t="shared" ca="1" si="45"/>
        <v>2.0150409716774913</v>
      </c>
      <c r="N100" s="9">
        <f t="shared" ca="1" si="46"/>
        <v>2.2131579306303921</v>
      </c>
      <c r="O100" s="9">
        <f t="shared" ca="1" si="47"/>
        <v>2.0992155618248232</v>
      </c>
      <c r="P100" s="9">
        <f t="shared" ca="1" si="48"/>
        <v>2.1138840876102494</v>
      </c>
      <c r="Q100" s="9">
        <f t="shared" ca="1" si="49"/>
        <v>2.2355911317666135</v>
      </c>
      <c r="R100" s="9">
        <f t="shared" ca="1" si="50"/>
        <v>2.2907913532223301</v>
      </c>
      <c r="S100" s="9">
        <f t="shared" ca="1" si="51"/>
        <v>2.4522688541124698</v>
      </c>
      <c r="T100" s="9">
        <f t="shared" ca="1" si="52"/>
        <v>2.3128777962416862</v>
      </c>
      <c r="U100" s="9">
        <f t="shared" ca="1" si="53"/>
        <v>2.3624609522918125</v>
      </c>
      <c r="V100" s="9">
        <f t="shared" ca="1" si="54"/>
        <v>2.621676623517295</v>
      </c>
      <c r="W100" s="9">
        <f t="shared" ca="1" si="55"/>
        <v>2.4667740836235423</v>
      </c>
      <c r="X100" s="9">
        <f t="shared" ca="1" si="56"/>
        <v>2.5310708254469989</v>
      </c>
      <c r="Y100" s="9">
        <f t="shared" ca="1" si="57"/>
        <v>2.2895994896344378</v>
      </c>
      <c r="Z100" s="9">
        <f t="shared" ca="1" si="58"/>
        <v>2.4785788806437887</v>
      </c>
      <c r="AA100" s="9">
        <f t="shared" ca="1" si="59"/>
        <v>2.4212477091702946</v>
      </c>
      <c r="AB100" s="9">
        <f t="shared" ca="1" si="60"/>
        <v>2.0743056918838723</v>
      </c>
      <c r="AC100" s="9">
        <f t="shared" ca="1" si="61"/>
        <v>2.1316462369750013</v>
      </c>
      <c r="AD100" s="9">
        <f t="shared" ca="1" si="62"/>
        <v>2.225737141270212</v>
      </c>
      <c r="AE100" s="9">
        <f t="shared" ca="1" si="63"/>
        <v>2.3149547178543641</v>
      </c>
      <c r="AF100" s="9">
        <f t="shared" ca="1" si="64"/>
        <v>2.4044486581486657</v>
      </c>
      <c r="AG100" s="9">
        <f t="shared" ca="1" si="64"/>
        <v>2.5173847650494756</v>
      </c>
      <c r="AH100" s="9">
        <f t="shared" ca="1" si="64"/>
        <v>2.7985604148527976</v>
      </c>
    </row>
    <row r="101" spans="1:39" x14ac:dyDescent="0.3">
      <c r="A101" s="41" t="str">
        <f t="shared" si="33"/>
        <v>MUN</v>
      </c>
      <c r="B101" s="9">
        <f t="shared" ca="1" si="34"/>
        <v>1.6017744966997987</v>
      </c>
      <c r="C101" s="9">
        <f t="shared" ca="1" si="35"/>
        <v>1.6939519807526615</v>
      </c>
      <c r="D101" s="9">
        <f t="shared" ca="1" si="36"/>
        <v>1.7937593930131834</v>
      </c>
      <c r="E101" s="9">
        <f t="shared" ca="1" si="37"/>
        <v>1.675430166475838</v>
      </c>
      <c r="F101" s="9">
        <f t="shared" ca="1" si="38"/>
        <v>1.7239632529028395</v>
      </c>
      <c r="G101" s="9">
        <f t="shared" ca="1" si="39"/>
        <v>1.6932760167726544</v>
      </c>
      <c r="H101" s="9">
        <f t="shared" ca="1" si="40"/>
        <v>1.7382301274014704</v>
      </c>
      <c r="I101" s="9">
        <f t="shared" ca="1" si="41"/>
        <v>1.5830881327046937</v>
      </c>
      <c r="J101" s="9">
        <f t="shared" ca="1" si="42"/>
        <v>1.7587101975582324</v>
      </c>
      <c r="K101" s="9">
        <f t="shared" ca="1" si="43"/>
        <v>1.8469637464506221</v>
      </c>
      <c r="L101" s="9">
        <f t="shared" ca="1" si="44"/>
        <v>1.7408252536566249</v>
      </c>
      <c r="M101" s="9">
        <f t="shared" ca="1" si="45"/>
        <v>1.7834515675678873</v>
      </c>
      <c r="N101" s="9">
        <f t="shared" ca="1" si="46"/>
        <v>1.6757315313642307</v>
      </c>
      <c r="O101" s="9">
        <f t="shared" ca="1" si="47"/>
        <v>1.8957745968434765</v>
      </c>
      <c r="P101" s="9">
        <f t="shared" ca="1" si="48"/>
        <v>1.6601115995680171</v>
      </c>
      <c r="Q101" s="9">
        <f t="shared" ca="1" si="49"/>
        <v>1.5788049624871423</v>
      </c>
      <c r="R101" s="9">
        <f t="shared" ca="1" si="50"/>
        <v>1.823350181859275</v>
      </c>
      <c r="S101" s="9">
        <f t="shared" ca="1" si="51"/>
        <v>1.6747559951436752</v>
      </c>
      <c r="T101" s="9">
        <f t="shared" ca="1" si="52"/>
        <v>1.74818221111648</v>
      </c>
      <c r="U101" s="9">
        <f t="shared" ca="1" si="53"/>
        <v>1.5990871878631074</v>
      </c>
      <c r="V101" s="9">
        <f t="shared" ca="1" si="54"/>
        <v>1.5539763604365826</v>
      </c>
      <c r="W101" s="9">
        <f t="shared" ca="1" si="55"/>
        <v>1.6925781542562983</v>
      </c>
      <c r="X101" s="9">
        <f t="shared" ca="1" si="56"/>
        <v>1.4740788361519872</v>
      </c>
      <c r="Y101" s="9">
        <f t="shared" ca="1" si="57"/>
        <v>1.5837649481341745</v>
      </c>
      <c r="Z101" s="9">
        <f t="shared" ca="1" si="58"/>
        <v>1.4719841231047903</v>
      </c>
      <c r="AA101" s="9">
        <f t="shared" ca="1" si="59"/>
        <v>1.4953318980326511</v>
      </c>
      <c r="AB101" s="9">
        <f t="shared" ca="1" si="60"/>
        <v>1.5633997456137134</v>
      </c>
      <c r="AC101" s="9">
        <f t="shared" ca="1" si="61"/>
        <v>1.576148726517357</v>
      </c>
      <c r="AD101" s="9">
        <f t="shared" ca="1" si="62"/>
        <v>1.6777087659352132</v>
      </c>
      <c r="AE101" s="9">
        <f t="shared" ca="1" si="63"/>
        <v>1.7637612865575154</v>
      </c>
      <c r="AF101" s="9">
        <f t="shared" ca="1" si="64"/>
        <v>1.7838945914272795</v>
      </c>
      <c r="AG101" s="9">
        <f t="shared" ca="1" si="64"/>
        <v>1.9626937511563307</v>
      </c>
      <c r="AH101" s="9">
        <f t="shared" ca="1" si="64"/>
        <v>1.916839478237043</v>
      </c>
    </row>
    <row r="102" spans="1:39" x14ac:dyDescent="0.3">
      <c r="A102" s="41" t="str">
        <f t="shared" si="33"/>
        <v>NEW</v>
      </c>
      <c r="B102" s="9">
        <f t="shared" ca="1" si="34"/>
        <v>0.9643907715823522</v>
      </c>
      <c r="C102" s="9">
        <f t="shared" ca="1" si="35"/>
        <v>0.87770607506282861</v>
      </c>
      <c r="D102" s="9">
        <f t="shared" ca="1" si="36"/>
        <v>0.86835169981384286</v>
      </c>
      <c r="E102" s="9">
        <f t="shared" ca="1" si="37"/>
        <v>0.8460779958311172</v>
      </c>
      <c r="F102" s="9">
        <f t="shared" ca="1" si="38"/>
        <v>0.78503040152771841</v>
      </c>
      <c r="G102" s="9">
        <f t="shared" ca="1" si="39"/>
        <v>0.87526190119800118</v>
      </c>
      <c r="H102" s="9">
        <f t="shared" ca="1" si="40"/>
        <v>0.89071532040580426</v>
      </c>
      <c r="I102" s="9">
        <f t="shared" ca="1" si="41"/>
        <v>0.95242012278359489</v>
      </c>
      <c r="J102" s="9">
        <f t="shared" ca="1" si="42"/>
        <v>0.950427454581391</v>
      </c>
      <c r="K102" s="9">
        <f t="shared" ca="1" si="43"/>
        <v>0.96224087232781941</v>
      </c>
      <c r="L102" s="9">
        <f t="shared" ca="1" si="44"/>
        <v>1.0097129889064547</v>
      </c>
      <c r="M102" s="9">
        <f t="shared" ca="1" si="45"/>
        <v>0.95589209282565879</v>
      </c>
      <c r="N102" s="9">
        <f t="shared" ca="1" si="46"/>
        <v>0.93338005431787907</v>
      </c>
      <c r="O102" s="9">
        <f t="shared" ca="1" si="47"/>
        <v>0.86284057077176757</v>
      </c>
      <c r="P102" s="9">
        <f t="shared" ca="1" si="48"/>
        <v>0.8847553524950641</v>
      </c>
      <c r="Q102" s="9">
        <f t="shared" ca="1" si="49"/>
        <v>0.93891010079439485</v>
      </c>
      <c r="R102" s="9">
        <f t="shared" ca="1" si="50"/>
        <v>0.84267360813785019</v>
      </c>
      <c r="S102" s="9">
        <f t="shared" ca="1" si="51"/>
        <v>0.86454302514270387</v>
      </c>
      <c r="T102" s="9">
        <f t="shared" ca="1" si="52"/>
        <v>0.78406541136018626</v>
      </c>
      <c r="U102" s="9">
        <f t="shared" ca="1" si="53"/>
        <v>0.92047036845779839</v>
      </c>
      <c r="V102" s="9">
        <f t="shared" ca="1" si="54"/>
        <v>0.88253294479568167</v>
      </c>
      <c r="W102" s="9">
        <f t="shared" ca="1" si="55"/>
        <v>0.85017846767440064</v>
      </c>
      <c r="X102" s="9">
        <f t="shared" ca="1" si="56"/>
        <v>0.93240199406566437</v>
      </c>
      <c r="Y102" s="9">
        <f t="shared" ca="1" si="57"/>
        <v>0.91991315778385008</v>
      </c>
      <c r="Z102" s="9">
        <f t="shared" ca="1" si="58"/>
        <v>0.96782493437446648</v>
      </c>
      <c r="AA102" s="9">
        <f t="shared" ca="1" si="59"/>
        <v>0.9858874475455367</v>
      </c>
      <c r="AB102" s="9">
        <f t="shared" ca="1" si="60"/>
        <v>0.9998158095556815</v>
      </c>
      <c r="AC102" s="9">
        <f t="shared" ca="1" si="61"/>
        <v>1.1318349408826724</v>
      </c>
      <c r="AD102" s="9">
        <f t="shared" ca="1" si="62"/>
        <v>1.0489443075885179</v>
      </c>
      <c r="AE102" s="9">
        <f t="shared" ca="1" si="63"/>
        <v>1.0580320240819541</v>
      </c>
      <c r="AF102" s="9">
        <f t="shared" ca="1" si="64"/>
        <v>1.0736578837682749</v>
      </c>
      <c r="AG102" s="9">
        <f t="shared" ca="1" si="64"/>
        <v>0.95385228835436164</v>
      </c>
      <c r="AH102" s="9">
        <f t="shared" ca="1" si="64"/>
        <v>0.9360111124349334</v>
      </c>
    </row>
    <row r="103" spans="1:39" x14ac:dyDescent="0.3">
      <c r="A103" s="41" t="str">
        <f t="shared" si="33"/>
        <v>NOR</v>
      </c>
      <c r="B103" s="9">
        <f t="shared" ca="1" si="34"/>
        <v>1.0847281207662889</v>
      </c>
      <c r="C103" s="9">
        <f t="shared" ca="1" si="35"/>
        <v>1.1383900663320985</v>
      </c>
      <c r="D103" s="9">
        <f t="shared" ca="1" si="36"/>
        <v>1.1653232291359996</v>
      </c>
      <c r="E103" s="9">
        <f t="shared" ca="1" si="37"/>
        <v>1.167014137983355</v>
      </c>
      <c r="F103" s="9">
        <f t="shared" ca="1" si="38"/>
        <v>1.1351908304787901</v>
      </c>
      <c r="G103" s="9">
        <f t="shared" ca="1" si="39"/>
        <v>1.1202295981582375</v>
      </c>
      <c r="H103" s="9">
        <f t="shared" ca="1" si="40"/>
        <v>1.2253668973468697</v>
      </c>
      <c r="I103" s="9">
        <f t="shared" ca="1" si="41"/>
        <v>1.2054006847934626</v>
      </c>
      <c r="J103" s="9">
        <f t="shared" ca="1" si="42"/>
        <v>1.1345005453946593</v>
      </c>
      <c r="K103" s="9">
        <f t="shared" ca="1" si="43"/>
        <v>1.1177886206917835</v>
      </c>
      <c r="L103" s="9">
        <f t="shared" ca="1" si="44"/>
        <v>1.1324073837900639</v>
      </c>
      <c r="M103" s="9">
        <f t="shared" ca="1" si="45"/>
        <v>1.1013435859218299</v>
      </c>
      <c r="N103" s="9">
        <f t="shared" ca="1" si="46"/>
        <v>1.0279182593917646</v>
      </c>
      <c r="O103" s="9">
        <f t="shared" ca="1" si="47"/>
        <v>1.0967197109275741</v>
      </c>
      <c r="P103" s="9">
        <f t="shared" ca="1" si="48"/>
        <v>1.074293793740738</v>
      </c>
      <c r="Q103" s="9">
        <f t="shared" ca="1" si="49"/>
        <v>1.1497088187098163</v>
      </c>
      <c r="R103" s="9">
        <f t="shared" ca="1" si="50"/>
        <v>1.0760423719986878</v>
      </c>
      <c r="S103" s="9">
        <f t="shared" ca="1" si="51"/>
        <v>1.2053280727853108</v>
      </c>
      <c r="T103" s="9">
        <f t="shared" ca="1" si="52"/>
        <v>1.1698457652740308</v>
      </c>
      <c r="U103" s="9">
        <f t="shared" ca="1" si="53"/>
        <v>1.1518161273639811</v>
      </c>
      <c r="V103" s="9">
        <f t="shared" ca="1" si="54"/>
        <v>1.0920291057973532</v>
      </c>
      <c r="W103" s="9">
        <f t="shared" ca="1" si="55"/>
        <v>0.97839189002139448</v>
      </c>
      <c r="X103" s="9">
        <f t="shared" ca="1" si="56"/>
        <v>1.0533129226199407</v>
      </c>
      <c r="Y103" s="9">
        <f t="shared" ca="1" si="57"/>
        <v>0.92318737508223625</v>
      </c>
      <c r="Z103" s="9">
        <f t="shared" ca="1" si="58"/>
        <v>1.0157670293544121</v>
      </c>
      <c r="AA103" s="9">
        <f t="shared" ca="1" si="59"/>
        <v>1.0319640334038782</v>
      </c>
      <c r="AB103" s="9">
        <f t="shared" ca="1" si="60"/>
        <v>1.0366701916435082</v>
      </c>
      <c r="AC103" s="9">
        <f t="shared" ca="1" si="61"/>
        <v>1.1587972002256575</v>
      </c>
      <c r="AD103" s="9">
        <f t="shared" ca="1" si="62"/>
        <v>1.132226627920681</v>
      </c>
      <c r="AE103" s="9">
        <f t="shared" ca="1" si="63"/>
        <v>1.3172337520255428</v>
      </c>
      <c r="AF103" s="9">
        <f t="shared" ca="1" si="64"/>
        <v>1.1978642789795484</v>
      </c>
      <c r="AG103" s="9">
        <f t="shared" ca="1" si="64"/>
        <v>1.2129479279866402</v>
      </c>
      <c r="AH103" s="9">
        <f t="shared" ca="1" si="64"/>
        <v>1.1739638592815029</v>
      </c>
    </row>
    <row r="104" spans="1:39" x14ac:dyDescent="0.3">
      <c r="A104" s="41" t="str">
        <f t="shared" si="33"/>
        <v>SHU</v>
      </c>
      <c r="B104" s="9">
        <f t="shared" ca="1" si="34"/>
        <v>1.1137679623292798</v>
      </c>
      <c r="C104" s="9">
        <f t="shared" ca="1" si="35"/>
        <v>1.0917583316827519</v>
      </c>
      <c r="D104" s="9">
        <f t="shared" ca="1" si="36"/>
        <v>1.0256176304047362</v>
      </c>
      <c r="E104" s="9">
        <f t="shared" ca="1" si="37"/>
        <v>1.0666093671425532</v>
      </c>
      <c r="F104" s="9">
        <f t="shared" ca="1" si="38"/>
        <v>1.1643500479261604</v>
      </c>
      <c r="G104" s="9">
        <f t="shared" ca="1" si="39"/>
        <v>1.147063058932053</v>
      </c>
      <c r="H104" s="9">
        <f t="shared" ca="1" si="40"/>
        <v>1.1535525206748203</v>
      </c>
      <c r="I104" s="9">
        <f t="shared" ca="1" si="41"/>
        <v>1.1806039837228897</v>
      </c>
      <c r="J104" s="9">
        <f t="shared" ca="1" si="42"/>
        <v>1.1301892495026822</v>
      </c>
      <c r="K104" s="9">
        <f t="shared" ca="1" si="43"/>
        <v>1.1752853042552234</v>
      </c>
      <c r="L104" s="9">
        <f t="shared" ca="1" si="44"/>
        <v>1.1541847234326832</v>
      </c>
      <c r="M104" s="9">
        <f t="shared" ca="1" si="45"/>
        <v>1.2441305412771817</v>
      </c>
      <c r="N104" s="9">
        <f t="shared" ca="1" si="46"/>
        <v>1.263949223625205</v>
      </c>
      <c r="O104" s="9">
        <f t="shared" ca="1" si="47"/>
        <v>1.3380312599042441</v>
      </c>
      <c r="P104" s="9">
        <f t="shared" ca="1" si="48"/>
        <v>1.3372082885597159</v>
      </c>
      <c r="Q104" s="9">
        <f t="shared" ca="1" si="49"/>
        <v>1.1561666511554576</v>
      </c>
      <c r="R104" s="9">
        <f t="shared" ca="1" si="50"/>
        <v>1.2838582170633284</v>
      </c>
      <c r="S104" s="9">
        <f t="shared" ca="1" si="51"/>
        <v>1.1316401865241916</v>
      </c>
      <c r="T104" s="9">
        <f t="shared" ca="1" si="52"/>
        <v>1.1469856254000448</v>
      </c>
      <c r="U104" s="9">
        <f t="shared" ca="1" si="53"/>
        <v>1.0492707139261264</v>
      </c>
      <c r="V104" s="9">
        <f t="shared" ca="1" si="54"/>
        <v>1.194420925435469</v>
      </c>
      <c r="W104" s="9">
        <f t="shared" ca="1" si="55"/>
        <v>1.3369703761619516</v>
      </c>
      <c r="X104" s="9">
        <f t="shared" ca="1" si="56"/>
        <v>1.2241953161583574</v>
      </c>
      <c r="Y104" s="9">
        <f t="shared" ca="1" si="57"/>
        <v>1.3541306650380198</v>
      </c>
      <c r="Z104" s="9">
        <f t="shared" ca="1" si="58"/>
        <v>1.3645527230291072</v>
      </c>
      <c r="AA104" s="9">
        <f t="shared" ca="1" si="59"/>
        <v>1.3276215617711251</v>
      </c>
      <c r="AB104" s="9">
        <f t="shared" ca="1" si="60"/>
        <v>1.2789518830102431</v>
      </c>
      <c r="AC104" s="9">
        <f t="shared" ca="1" si="61"/>
        <v>1.1813200957965715</v>
      </c>
      <c r="AD104" s="9">
        <f t="shared" ca="1" si="62"/>
        <v>1.1536347731987615</v>
      </c>
      <c r="AE104" s="9">
        <f t="shared" ca="1" si="63"/>
        <v>1.0391477102939575</v>
      </c>
      <c r="AF104" s="9">
        <f t="shared" ca="1" si="64"/>
        <v>0.98151869284999893</v>
      </c>
      <c r="AG104" s="9">
        <f t="shared" ca="1" si="64"/>
        <v>1.0666594927559885</v>
      </c>
      <c r="AH104" s="9">
        <f t="shared" ca="1" si="64"/>
        <v>1.0102056734076115</v>
      </c>
    </row>
    <row r="105" spans="1:39" x14ac:dyDescent="0.3">
      <c r="A105" s="41" t="str">
        <f t="shared" si="33"/>
        <v>SOU</v>
      </c>
      <c r="B105" s="9">
        <f t="shared" ca="1" si="34"/>
        <v>1.3435361647946753</v>
      </c>
      <c r="C105" s="9">
        <f t="shared" ca="1" si="35"/>
        <v>1.338602200528612</v>
      </c>
      <c r="D105" s="9">
        <f t="shared" ca="1" si="36"/>
        <v>1.3644707095566524</v>
      </c>
      <c r="E105" s="9">
        <f t="shared" ca="1" si="37"/>
        <v>1.308864780491247</v>
      </c>
      <c r="F105" s="9">
        <f t="shared" ca="1" si="38"/>
        <v>1.3296370831480868</v>
      </c>
      <c r="G105" s="9">
        <f t="shared" ca="1" si="39"/>
        <v>1.3147311452129393</v>
      </c>
      <c r="H105" s="9">
        <f t="shared" ca="1" si="40"/>
        <v>1.2402669007597245</v>
      </c>
      <c r="I105" s="9">
        <f t="shared" ca="1" si="41"/>
        <v>1.2599125298262168</v>
      </c>
      <c r="J105" s="9">
        <f t="shared" ca="1" si="42"/>
        <v>1.3630765365502808</v>
      </c>
      <c r="K105" s="9">
        <f t="shared" ca="1" si="43"/>
        <v>1.5788219033939315</v>
      </c>
      <c r="L105" s="9">
        <f t="shared" ca="1" si="44"/>
        <v>1.5682103435731707</v>
      </c>
      <c r="M105" s="9">
        <f t="shared" ca="1" si="45"/>
        <v>1.8252217111212048</v>
      </c>
      <c r="N105" s="9">
        <f t="shared" ca="1" si="46"/>
        <v>1.8276199463799088</v>
      </c>
      <c r="O105" s="9">
        <f t="shared" ca="1" si="47"/>
        <v>1.7729164209493253</v>
      </c>
      <c r="P105" s="9">
        <f t="shared" ca="1" si="48"/>
        <v>1.7487856816911937</v>
      </c>
      <c r="Q105" s="9">
        <f t="shared" ca="1" si="49"/>
        <v>1.6550862826107913</v>
      </c>
      <c r="R105" s="9">
        <f t="shared" ca="1" si="50"/>
        <v>1.5815595367689934</v>
      </c>
      <c r="S105" s="9">
        <f t="shared" ca="1" si="51"/>
        <v>1.4023512956703457</v>
      </c>
      <c r="T105" s="9">
        <f t="shared" ca="1" si="52"/>
        <v>1.3384441538708707</v>
      </c>
      <c r="U105" s="9">
        <f t="shared" ca="1" si="53"/>
        <v>1.3211272180752403</v>
      </c>
      <c r="V105" s="9">
        <f t="shared" ca="1" si="54"/>
        <v>1.3018348782173164</v>
      </c>
      <c r="W105" s="9">
        <f t="shared" ca="1" si="55"/>
        <v>1.4239639320743784</v>
      </c>
      <c r="X105" s="9">
        <f t="shared" ca="1" si="56"/>
        <v>1.5289747937436402</v>
      </c>
      <c r="Y105" s="9">
        <f t="shared" ca="1" si="57"/>
        <v>1.661151207495088</v>
      </c>
      <c r="Z105" s="9">
        <f t="shared" ca="1" si="58"/>
        <v>1.7060269275019231</v>
      </c>
      <c r="AA105" s="9">
        <f t="shared" ca="1" si="59"/>
        <v>1.8794749012361294</v>
      </c>
      <c r="AB105" s="9">
        <f t="shared" ca="1" si="60"/>
        <v>1.8143807506008562</v>
      </c>
      <c r="AC105" s="9">
        <f t="shared" ca="1" si="61"/>
        <v>1.6453903396563552</v>
      </c>
      <c r="AD105" s="9">
        <f t="shared" ca="1" si="62"/>
        <v>1.5474648269931512</v>
      </c>
      <c r="AE105" s="9">
        <f t="shared" ca="1" si="63"/>
        <v>1.3395848456239017</v>
      </c>
      <c r="AF105" s="9">
        <f t="shared" ca="1" si="64"/>
        <v>1.4063592287031621</v>
      </c>
      <c r="AG105" s="9">
        <f t="shared" ca="1" si="64"/>
        <v>1.3268543866343523</v>
      </c>
      <c r="AH105" s="9">
        <f t="shared" ca="1" si="64"/>
        <v>1.3599835852927942</v>
      </c>
    </row>
    <row r="106" spans="1:39" x14ac:dyDescent="0.3">
      <c r="A106" s="41" t="str">
        <f t="shared" si="33"/>
        <v>TOT</v>
      </c>
      <c r="B106" s="9">
        <f t="shared" ca="1" si="34"/>
        <v>1.4136081561822911</v>
      </c>
      <c r="C106" s="9">
        <f t="shared" ca="1" si="35"/>
        <v>1.3316143454450087</v>
      </c>
      <c r="D106" s="9">
        <f t="shared" ca="1" si="36"/>
        <v>1.3817254418131555</v>
      </c>
      <c r="E106" s="9">
        <f t="shared" ca="1" si="37"/>
        <v>1.3498045155652125</v>
      </c>
      <c r="F106" s="9">
        <f t="shared" ca="1" si="38"/>
        <v>1.2861037802205699</v>
      </c>
      <c r="G106" s="9">
        <f t="shared" ca="1" si="39"/>
        <v>1.1740679214403424</v>
      </c>
      <c r="H106" s="9">
        <f t="shared" ca="1" si="40"/>
        <v>1.2470345325112071</v>
      </c>
      <c r="I106" s="9">
        <f t="shared" ca="1" si="41"/>
        <v>1.2191676786117145</v>
      </c>
      <c r="J106" s="9">
        <f t="shared" ca="1" si="42"/>
        <v>1.3328552445572595</v>
      </c>
      <c r="K106" s="9">
        <f t="shared" ca="1" si="43"/>
        <v>1.1809102603237516</v>
      </c>
      <c r="L106" s="9">
        <f t="shared" ca="1" si="44"/>
        <v>1.3148837498905885</v>
      </c>
      <c r="M106" s="9">
        <f t="shared" ca="1" si="45"/>
        <v>1.2953894908606192</v>
      </c>
      <c r="N106" s="9">
        <f t="shared" ca="1" si="46"/>
        <v>1.2708221659296752</v>
      </c>
      <c r="O106" s="9">
        <f t="shared" ca="1" si="47"/>
        <v>1.3060713261411576</v>
      </c>
      <c r="P106" s="9">
        <f t="shared" ca="1" si="48"/>
        <v>1.2254973719746827</v>
      </c>
      <c r="Q106" s="9">
        <f t="shared" ca="1" si="49"/>
        <v>1.2688095738061298</v>
      </c>
      <c r="R106" s="9">
        <f t="shared" ca="1" si="50"/>
        <v>1.1930896468116607</v>
      </c>
      <c r="S106" s="9">
        <f t="shared" ca="1" si="51"/>
        <v>1.2499815103528913</v>
      </c>
      <c r="T106" s="9">
        <f t="shared" ca="1" si="52"/>
        <v>1.3791775174480889</v>
      </c>
      <c r="U106" s="9">
        <f t="shared" ca="1" si="53"/>
        <v>1.3043202006512276</v>
      </c>
      <c r="V106" s="9">
        <f t="shared" ca="1" si="54"/>
        <v>1.3211531331568578</v>
      </c>
      <c r="W106" s="9">
        <f t="shared" ca="1" si="55"/>
        <v>1.2727220361471685</v>
      </c>
      <c r="X106" s="9">
        <f t="shared" ca="1" si="56"/>
        <v>1.3018622440964924</v>
      </c>
      <c r="Y106" s="9">
        <f t="shared" ca="1" si="57"/>
        <v>1.2761518453706067</v>
      </c>
      <c r="Z106" s="9">
        <f t="shared" ca="1" si="58"/>
        <v>1.1546025829243876</v>
      </c>
      <c r="AA106" s="9">
        <f t="shared" ca="1" si="59"/>
        <v>1.3144962050983036</v>
      </c>
      <c r="AB106" s="9">
        <f t="shared" ca="1" si="60"/>
        <v>1.2276225845323057</v>
      </c>
      <c r="AC106" s="9">
        <f t="shared" ca="1" si="61"/>
        <v>1.3288209065877257</v>
      </c>
      <c r="AD106" s="9">
        <f t="shared" ca="1" si="62"/>
        <v>1.324518058642439</v>
      </c>
      <c r="AE106" s="9">
        <f t="shared" ca="1" si="63"/>
        <v>1.4272409636462118</v>
      </c>
      <c r="AF106" s="9">
        <f t="shared" ca="1" si="64"/>
        <v>1.4362279484458933</v>
      </c>
      <c r="AG106" s="9">
        <f t="shared" ca="1" si="64"/>
        <v>1.2974811019732071</v>
      </c>
      <c r="AH106" s="9">
        <f t="shared" ca="1" si="64"/>
        <v>1.3278300647254451</v>
      </c>
    </row>
    <row r="107" spans="1:39" x14ac:dyDescent="0.3">
      <c r="A107" s="41" t="str">
        <f t="shared" si="33"/>
        <v>WAT</v>
      </c>
      <c r="B107" s="9">
        <f t="shared" ca="1" si="34"/>
        <v>1.2913559835054114</v>
      </c>
      <c r="C107" s="9">
        <f t="shared" ca="1" si="35"/>
        <v>1.1631037694314299</v>
      </c>
      <c r="D107" s="9">
        <f t="shared" ca="1" si="36"/>
        <v>1.2236201240198032</v>
      </c>
      <c r="E107" s="9">
        <f t="shared" ca="1" si="37"/>
        <v>1.0425462475963985</v>
      </c>
      <c r="F107" s="9">
        <f t="shared" ca="1" si="38"/>
        <v>1.1193120625152604</v>
      </c>
      <c r="G107" s="9">
        <f t="shared" ca="1" si="39"/>
        <v>1.0537348817529082</v>
      </c>
      <c r="H107" s="9">
        <f t="shared" ca="1" si="40"/>
        <v>1.1292442450135061</v>
      </c>
      <c r="I107" s="9">
        <f t="shared" ca="1" si="41"/>
        <v>1.2330990471661505</v>
      </c>
      <c r="J107" s="9">
        <f t="shared" ca="1" si="42"/>
        <v>1.1950348498689445</v>
      </c>
      <c r="K107" s="9">
        <f t="shared" ca="1" si="43"/>
        <v>1.1827046516751327</v>
      </c>
      <c r="L107" s="9">
        <f t="shared" ca="1" si="44"/>
        <v>1.1542701705978704</v>
      </c>
      <c r="M107" s="9">
        <f t="shared" ca="1" si="45"/>
        <v>1.0806579056668397</v>
      </c>
      <c r="N107" s="9">
        <f t="shared" ca="1" si="46"/>
        <v>1.0688425915665654</v>
      </c>
      <c r="O107" s="9">
        <f t="shared" ca="1" si="47"/>
        <v>0.97610697652483847</v>
      </c>
      <c r="P107" s="9">
        <f t="shared" ca="1" si="48"/>
        <v>1.1319146355826533</v>
      </c>
      <c r="Q107" s="9">
        <f t="shared" ca="1" si="49"/>
        <v>1.1815067347401202</v>
      </c>
      <c r="R107" s="9">
        <f t="shared" ca="1" si="50"/>
        <v>1.1198594163495847</v>
      </c>
      <c r="S107" s="9">
        <f t="shared" ca="1" si="51"/>
        <v>1.235498186682596</v>
      </c>
      <c r="T107" s="9">
        <f t="shared" ca="1" si="52"/>
        <v>1.2625859366208001</v>
      </c>
      <c r="U107" s="9">
        <f t="shared" ca="1" si="53"/>
        <v>1.3394813914560881</v>
      </c>
      <c r="V107" s="9">
        <f t="shared" ca="1" si="54"/>
        <v>1.1881574704984272</v>
      </c>
      <c r="W107" s="9">
        <f t="shared" ca="1" si="55"/>
        <v>1.1274064718740171</v>
      </c>
      <c r="X107" s="9">
        <f t="shared" ca="1" si="56"/>
        <v>1.1048716588271321</v>
      </c>
      <c r="Y107" s="9">
        <f t="shared" ca="1" si="57"/>
        <v>1.045586216150576</v>
      </c>
      <c r="Z107" s="9">
        <f t="shared" ca="1" si="58"/>
        <v>1.0351679333173112</v>
      </c>
      <c r="AA107" s="9">
        <f t="shared" ca="1" si="59"/>
        <v>0.97544407912099551</v>
      </c>
      <c r="AB107" s="9">
        <f t="shared" ca="1" si="60"/>
        <v>1.0523754239084842</v>
      </c>
      <c r="AC107" s="9">
        <f t="shared" ca="1" si="61"/>
        <v>1.0477310758042764</v>
      </c>
      <c r="AD107" s="9">
        <f t="shared" ca="1" si="62"/>
        <v>1.1857090673725632</v>
      </c>
      <c r="AE107" s="9">
        <f t="shared" ca="1" si="63"/>
        <v>1.3147172988502465</v>
      </c>
      <c r="AF107" s="9">
        <f t="shared" ca="1" si="64"/>
        <v>1.3314672177926792</v>
      </c>
      <c r="AG107" s="9">
        <f t="shared" ca="1" si="64"/>
        <v>1.3635109733605182</v>
      </c>
      <c r="AH107" s="9">
        <f t="shared" ca="1" si="64"/>
        <v>1.2820533712313271</v>
      </c>
    </row>
    <row r="108" spans="1:39" x14ac:dyDescent="0.3">
      <c r="A108" s="41" t="str">
        <f t="shared" si="33"/>
        <v>WHU</v>
      </c>
      <c r="B108" s="9">
        <f t="shared" ca="1" si="34"/>
        <v>1.3059132074349411</v>
      </c>
      <c r="C108" s="9">
        <f t="shared" ca="1" si="35"/>
        <v>1.3031066614734301</v>
      </c>
      <c r="D108" s="9">
        <f t="shared" ca="1" si="36"/>
        <v>1.382376336968826</v>
      </c>
      <c r="E108" s="9">
        <f t="shared" ca="1" si="37"/>
        <v>1.3463766059232656</v>
      </c>
      <c r="F108" s="9">
        <f t="shared" ca="1" si="38"/>
        <v>1.2456588068345482</v>
      </c>
      <c r="G108" s="9">
        <f t="shared" ca="1" si="39"/>
        <v>1.3281220404120588</v>
      </c>
      <c r="H108" s="9">
        <f t="shared" ca="1" si="40"/>
        <v>1.2914539004093701</v>
      </c>
      <c r="I108" s="9">
        <f t="shared" ca="1" si="41"/>
        <v>1.3341591587738275</v>
      </c>
      <c r="J108" s="9">
        <f t="shared" ca="1" si="42"/>
        <v>1.2035115235507716</v>
      </c>
      <c r="K108" s="9">
        <f t="shared" ca="1" si="43"/>
        <v>1.1847459343858278</v>
      </c>
      <c r="L108" s="9">
        <f t="shared" ca="1" si="44"/>
        <v>1.2306729406080463</v>
      </c>
      <c r="M108" s="9">
        <f t="shared" ca="1" si="45"/>
        <v>1.0953729454617662</v>
      </c>
      <c r="N108" s="9">
        <f t="shared" ca="1" si="46"/>
        <v>1.1026551914613416</v>
      </c>
      <c r="O108" s="9">
        <f t="shared" ca="1" si="47"/>
        <v>1.0397545591179773</v>
      </c>
      <c r="P108" s="9">
        <f t="shared" ca="1" si="48"/>
        <v>1.1281585434512029</v>
      </c>
      <c r="Q108" s="9">
        <f t="shared" ca="1" si="49"/>
        <v>1.2849406359283704</v>
      </c>
      <c r="R108" s="9">
        <f t="shared" ca="1" si="50"/>
        <v>1.1678386643094318</v>
      </c>
      <c r="S108" s="9">
        <f t="shared" ca="1" si="51"/>
        <v>1.2186335196081142</v>
      </c>
      <c r="T108" s="9">
        <f t="shared" ca="1" si="52"/>
        <v>1.1940683100328153</v>
      </c>
      <c r="U108" s="9">
        <f t="shared" ca="1" si="53"/>
        <v>1.28912947833145</v>
      </c>
      <c r="V108" s="9">
        <f t="shared" ca="1" si="54"/>
        <v>1.2038654444943506</v>
      </c>
      <c r="W108" s="9">
        <f t="shared" ca="1" si="55"/>
        <v>1.0283054198093964</v>
      </c>
      <c r="X108" s="9">
        <f t="shared" ca="1" si="56"/>
        <v>1.1454747810169044</v>
      </c>
      <c r="Y108" s="9">
        <f t="shared" ca="1" si="57"/>
        <v>1.0946348136795929</v>
      </c>
      <c r="Z108" s="9">
        <f t="shared" ca="1" si="58"/>
        <v>1.1472510084047958</v>
      </c>
      <c r="AA108" s="9">
        <f t="shared" ca="1" si="59"/>
        <v>1.0369931185475494</v>
      </c>
      <c r="AB108" s="9">
        <f t="shared" ca="1" si="60"/>
        <v>1.0972102721230963</v>
      </c>
      <c r="AC108" s="9">
        <f t="shared" ca="1" si="61"/>
        <v>1.1913233499227311</v>
      </c>
      <c r="AD108" s="9">
        <f t="shared" ca="1" si="62"/>
        <v>1.1725445642684711</v>
      </c>
      <c r="AE108" s="9">
        <f t="shared" ca="1" si="63"/>
        <v>1.2092226983361272</v>
      </c>
      <c r="AF108" s="9">
        <f t="shared" ca="1" si="64"/>
        <v>1.2910326211197203</v>
      </c>
      <c r="AG108" s="9">
        <f t="shared" ca="1" si="64"/>
        <v>1.266111172795598</v>
      </c>
      <c r="AH108" s="9">
        <f t="shared" ca="1" si="64"/>
        <v>1.4146835886186155</v>
      </c>
    </row>
    <row r="109" spans="1:39" x14ac:dyDescent="0.3">
      <c r="A109" s="41" t="str">
        <f t="shared" si="33"/>
        <v>WOL</v>
      </c>
      <c r="B109" s="9">
        <f t="shared" ca="1" si="34"/>
        <v>1.2428912330470043</v>
      </c>
      <c r="C109" s="9">
        <f t="shared" ca="1" si="35"/>
        <v>1.3944078437029759</v>
      </c>
      <c r="D109" s="9">
        <f t="shared" ca="1" si="36"/>
        <v>1.3182381175047893</v>
      </c>
      <c r="E109" s="9">
        <f t="shared" ca="1" si="37"/>
        <v>1.3394043760213481</v>
      </c>
      <c r="F109" s="9">
        <f t="shared" ca="1" si="38"/>
        <v>1.4031659992457592</v>
      </c>
      <c r="G109" s="9">
        <f t="shared" ca="1" si="39"/>
        <v>1.3842510560654844</v>
      </c>
      <c r="H109" s="9">
        <f t="shared" ca="1" si="40"/>
        <v>1.5723519033633375</v>
      </c>
      <c r="I109" s="9">
        <f t="shared" ca="1" si="41"/>
        <v>1.4754723218529737</v>
      </c>
      <c r="J109" s="9">
        <f t="shared" ca="1" si="42"/>
        <v>1.5700009759309108</v>
      </c>
      <c r="K109" s="9">
        <f t="shared" ca="1" si="43"/>
        <v>1.6702757063758382</v>
      </c>
      <c r="L109" s="9">
        <f t="shared" ca="1" si="44"/>
        <v>1.6387258800760598</v>
      </c>
      <c r="M109" s="9">
        <f t="shared" ca="1" si="45"/>
        <v>1.7078990098802989</v>
      </c>
      <c r="N109" s="9">
        <f t="shared" ca="1" si="46"/>
        <v>1.5628639150691672</v>
      </c>
      <c r="O109" s="9">
        <f t="shared" ca="1" si="47"/>
        <v>1.5660272760262413</v>
      </c>
      <c r="P109" s="9">
        <f t="shared" ca="1" si="48"/>
        <v>1.4513409747908188</v>
      </c>
      <c r="Q109" s="9">
        <f t="shared" ca="1" si="49"/>
        <v>1.2674312704713384</v>
      </c>
      <c r="R109" s="9">
        <f t="shared" ca="1" si="50"/>
        <v>1.4145708981792666</v>
      </c>
      <c r="S109" s="9">
        <f t="shared" ca="1" si="51"/>
        <v>1.3454486158094363</v>
      </c>
      <c r="T109" s="9">
        <f t="shared" ca="1" si="52"/>
        <v>1.2981971306721725</v>
      </c>
      <c r="U109" s="9">
        <f t="shared" ca="1" si="53"/>
        <v>1.2270521608438296</v>
      </c>
      <c r="V109" s="9">
        <f t="shared" ca="1" si="54"/>
        <v>1.3433140298390693</v>
      </c>
      <c r="W109" s="9">
        <f t="shared" ca="1" si="55"/>
        <v>1.4886297599676237</v>
      </c>
      <c r="X109" s="9">
        <f t="shared" ca="1" si="56"/>
        <v>1.3172240582673529</v>
      </c>
      <c r="Y109" s="9">
        <f t="shared" ca="1" si="57"/>
        <v>1.4225956610454975</v>
      </c>
      <c r="Z109" s="9">
        <f t="shared" ca="1" si="58"/>
        <v>1.4956827817981744</v>
      </c>
      <c r="AA109" s="9">
        <f t="shared" ca="1" si="59"/>
        <v>1.6713904041880863</v>
      </c>
      <c r="AB109" s="9">
        <f t="shared" ca="1" si="60"/>
        <v>1.6838493035880535</v>
      </c>
      <c r="AC109" s="9">
        <f t="shared" ca="1" si="61"/>
        <v>1.6220925900554908</v>
      </c>
      <c r="AD109" s="9">
        <f t="shared" ca="1" si="62"/>
        <v>1.6062925718121566</v>
      </c>
      <c r="AE109" s="9">
        <f t="shared" ca="1" si="63"/>
        <v>1.5581737146778283</v>
      </c>
      <c r="AF109" s="9">
        <f t="shared" ca="1" si="64"/>
        <v>1.4768785071912136</v>
      </c>
      <c r="AG109" s="9">
        <f t="shared" ca="1" si="64"/>
        <v>1.4428745983991857</v>
      </c>
      <c r="AH109" s="9">
        <f t="shared" ca="1" si="64"/>
        <v>1.3307723237170486</v>
      </c>
    </row>
    <row r="111" spans="1:39" x14ac:dyDescent="0.3">
      <c r="A111" s="59" t="s">
        <v>0</v>
      </c>
      <c r="B111" s="59">
        <v>1</v>
      </c>
      <c r="C111" s="59">
        <v>2</v>
      </c>
      <c r="D111" s="59">
        <v>3</v>
      </c>
      <c r="E111" s="59">
        <v>4</v>
      </c>
      <c r="F111" s="59">
        <v>5</v>
      </c>
      <c r="G111" s="59">
        <v>6</v>
      </c>
      <c r="H111" s="59">
        <v>7</v>
      </c>
      <c r="I111" s="59">
        <v>8</v>
      </c>
      <c r="J111" s="59">
        <v>9</v>
      </c>
      <c r="K111" s="59">
        <v>10</v>
      </c>
      <c r="L111" s="59">
        <v>11</v>
      </c>
      <c r="M111" s="59">
        <v>12</v>
      </c>
      <c r="N111" s="59">
        <v>13</v>
      </c>
      <c r="O111" s="59">
        <v>14</v>
      </c>
      <c r="P111" s="59">
        <v>15</v>
      </c>
      <c r="Q111" s="59">
        <v>16</v>
      </c>
      <c r="R111" s="59">
        <v>17</v>
      </c>
      <c r="S111" s="59">
        <v>18</v>
      </c>
      <c r="T111" s="59">
        <v>19</v>
      </c>
      <c r="U111" s="59">
        <v>20</v>
      </c>
      <c r="V111" s="59">
        <v>21</v>
      </c>
      <c r="W111" s="59">
        <v>22</v>
      </c>
      <c r="X111" s="59">
        <v>23</v>
      </c>
      <c r="Y111" s="59">
        <v>24</v>
      </c>
      <c r="Z111" s="59">
        <v>25</v>
      </c>
      <c r="AA111" s="59">
        <v>26</v>
      </c>
      <c r="AB111" s="59">
        <v>27</v>
      </c>
      <c r="AC111" s="59">
        <v>28</v>
      </c>
      <c r="AD111" s="59">
        <v>29</v>
      </c>
      <c r="AE111" s="59">
        <v>30</v>
      </c>
      <c r="AF111" s="33">
        <v>31</v>
      </c>
      <c r="AG111" s="59">
        <v>32</v>
      </c>
      <c r="AH111" s="59">
        <v>33</v>
      </c>
      <c r="AI111" s="59">
        <v>34</v>
      </c>
      <c r="AJ111" s="59">
        <v>35</v>
      </c>
      <c r="AK111" s="59">
        <v>36</v>
      </c>
      <c r="AL111" s="59">
        <v>37</v>
      </c>
      <c r="AM111" s="59">
        <v>38</v>
      </c>
    </row>
    <row r="112" spans="1:39" x14ac:dyDescent="0.3">
      <c r="A112" s="41" t="str">
        <f>$A90</f>
        <v>ARS</v>
      </c>
      <c r="B112" s="9">
        <f t="shared" ref="B112:AH112" ca="1" si="65">AVERAGE(B68:G68)</f>
        <v>105.07934013315389</v>
      </c>
      <c r="C112" s="9">
        <f t="shared" ca="1" si="65"/>
        <v>98.441317554141463</v>
      </c>
      <c r="D112" s="9">
        <f t="shared" ca="1" si="65"/>
        <v>101.84074636697795</v>
      </c>
      <c r="E112" s="9">
        <f t="shared" ca="1" si="65"/>
        <v>104.5671627713366</v>
      </c>
      <c r="F112" s="9">
        <f t="shared" ca="1" si="65"/>
        <v>106.2234037391574</v>
      </c>
      <c r="G112" s="9">
        <f t="shared" ca="1" si="65"/>
        <v>103.96218941530189</v>
      </c>
      <c r="H112" s="9">
        <f t="shared" ca="1" si="65"/>
        <v>92.075430623092089</v>
      </c>
      <c r="I112" s="9">
        <f t="shared" ca="1" si="65"/>
        <v>99.259410918863793</v>
      </c>
      <c r="J112" s="9">
        <f t="shared" ca="1" si="65"/>
        <v>97.030494256223747</v>
      </c>
      <c r="K112" s="9">
        <f t="shared" ca="1" si="65"/>
        <v>103.7606556576895</v>
      </c>
      <c r="L112" s="9">
        <f t="shared" ca="1" si="65"/>
        <v>105.77669665376168</v>
      </c>
      <c r="M112" s="9">
        <f t="shared" ca="1" si="65"/>
        <v>105.67926356296311</v>
      </c>
      <c r="N112" s="9">
        <f t="shared" ca="1" si="65"/>
        <v>106.2171972071646</v>
      </c>
      <c r="O112" s="9">
        <f t="shared" ca="1" si="65"/>
        <v>104.41143350331605</v>
      </c>
      <c r="P112" s="9">
        <f t="shared" ca="1" si="65"/>
        <v>99.529935950603218</v>
      </c>
      <c r="Q112" s="9">
        <f t="shared" ca="1" si="65"/>
        <v>94.467458579528554</v>
      </c>
      <c r="R112" s="9">
        <f t="shared" ca="1" si="65"/>
        <v>89.0164756614992</v>
      </c>
      <c r="S112" s="9">
        <f t="shared" ca="1" si="65"/>
        <v>90.399650067904261</v>
      </c>
      <c r="T112" s="9">
        <f t="shared" ca="1" si="65"/>
        <v>88.366594089156294</v>
      </c>
      <c r="U112" s="9">
        <f t="shared" ca="1" si="65"/>
        <v>85.585243242290105</v>
      </c>
      <c r="V112" s="9">
        <f t="shared" ca="1" si="65"/>
        <v>94.235420330752092</v>
      </c>
      <c r="W112" s="9">
        <f t="shared" ca="1" si="65"/>
        <v>96.183228146219449</v>
      </c>
      <c r="X112" s="9">
        <f t="shared" ca="1" si="65"/>
        <v>92.446449794937266</v>
      </c>
      <c r="Y112" s="9">
        <f t="shared" ca="1" si="65"/>
        <v>102.29276138435739</v>
      </c>
      <c r="Z112" s="9">
        <f t="shared" ca="1" si="65"/>
        <v>106.87418336314771</v>
      </c>
      <c r="AA112" s="9">
        <f t="shared" ca="1" si="65"/>
        <v>107.99514459880481</v>
      </c>
      <c r="AB112" s="9">
        <f t="shared" ca="1" si="65"/>
        <v>108.41852987428759</v>
      </c>
      <c r="AC112" s="9">
        <f t="shared" ca="1" si="65"/>
        <v>103.75106786111473</v>
      </c>
      <c r="AD112" s="9">
        <f t="shared" ca="1" si="65"/>
        <v>107.84077340364422</v>
      </c>
      <c r="AE112" s="9">
        <f t="shared" ca="1" si="65"/>
        <v>96.388412779919051</v>
      </c>
      <c r="AF112" s="9">
        <f t="shared" ca="1" si="65"/>
        <v>92.74241762317844</v>
      </c>
      <c r="AG112" s="9">
        <f t="shared" ca="1" si="65"/>
        <v>97.453922362222102</v>
      </c>
      <c r="AH112" s="9">
        <f t="shared" ca="1" si="65"/>
        <v>94.788699110955932</v>
      </c>
    </row>
    <row r="113" spans="1:34" x14ac:dyDescent="0.3">
      <c r="A113" s="41" t="str">
        <f t="shared" ref="A113:A131" si="66">$A91</f>
        <v>AVL</v>
      </c>
      <c r="B113" s="9">
        <f t="shared" ref="B113:B131" ca="1" si="67">AVERAGE(B69:G69)</f>
        <v>108.26837991858982</v>
      </c>
      <c r="C113" s="9">
        <f t="shared" ref="C113:C131" ca="1" si="68">AVERAGE(C69:H69)</f>
        <v>111.86002701652886</v>
      </c>
      <c r="D113" s="9">
        <f t="shared" ref="D113:D131" ca="1" si="69">AVERAGE(D69:I69)</f>
        <v>109.63111035388879</v>
      </c>
      <c r="E113" s="9">
        <f t="shared" ref="E113:E131" ca="1" si="70">AVERAGE(E69:J69)</f>
        <v>112.74577990949611</v>
      </c>
      <c r="F113" s="9">
        <f t="shared" ref="F113:F131" ca="1" si="71">AVERAGE(F69:K69)</f>
        <v>109.00900155821392</v>
      </c>
      <c r="G113" s="9">
        <f t="shared" ref="G113:G131" ca="1" si="72">AVERAGE(G69:L69)</f>
        <v>95.830403252355481</v>
      </c>
      <c r="H113" s="9">
        <f t="shared" ref="H113:H131" ca="1" si="73">AVERAGE(H69:M69)</f>
        <v>92.03691429928233</v>
      </c>
      <c r="I113" s="9">
        <f t="shared" ref="I113:I131" ca="1" si="74">AVERAGE(I69:N69)</f>
        <v>96.976105985227946</v>
      </c>
      <c r="J113" s="9">
        <f t="shared" ref="J113:J131" ca="1" si="75">AVERAGE(J69:O69)</f>
        <v>89.991677271729614</v>
      </c>
      <c r="K113" s="9">
        <f t="shared" ref="K113:K131" ca="1" si="76">AVERAGE(K69:P69)</f>
        <v>81.849835320269179</v>
      </c>
      <c r="L113" s="9">
        <f t="shared" ref="L113:L131" ca="1" si="77">AVERAGE(L69:Q69)</f>
        <v>85.939540862798651</v>
      </c>
      <c r="M113" s="9">
        <f t="shared" ref="M113:M131" ca="1" si="78">AVERAGE(M69:R69)</f>
        <v>86.415794590743644</v>
      </c>
      <c r="N113" s="9">
        <f t="shared" ref="N113:N131" ca="1" si="79">AVERAGE(N69:S69)</f>
        <v>93.679459542655152</v>
      </c>
      <c r="O113" s="9">
        <f t="shared" ref="O113:O131" ca="1" si="80">AVERAGE(O69:T69)</f>
        <v>94.102844818137953</v>
      </c>
      <c r="P113" s="9">
        <f t="shared" ref="P113:P131" ca="1" si="81">AVERAGE(P69:U69)</f>
        <v>98.90663632605488</v>
      </c>
      <c r="Q113" s="9">
        <f t="shared" ref="Q113:Q131" ca="1" si="82">AVERAGE(Q69:V69)</f>
        <v>101.94289710993189</v>
      </c>
      <c r="R113" s="9">
        <f t="shared" ref="R113:R131" ca="1" si="83">AVERAGE(R69:W69)</f>
        <v>100.45773830018574</v>
      </c>
      <c r="S113" s="9">
        <f t="shared" ref="S113:S131" ca="1" si="84">AVERAGE(S69:X69)</f>
        <v>103.62747972898136</v>
      </c>
      <c r="T113" s="9">
        <f t="shared" ref="T113:T131" ca="1" si="85">AVERAGE(T69:Y69)</f>
        <v>104.95476970667379</v>
      </c>
      <c r="U113" s="9">
        <f t="shared" ref="U113:U131" ca="1" si="86">AVERAGE(U69:Z69)</f>
        <v>99.156492773866646</v>
      </c>
      <c r="V113" s="9">
        <f t="shared" ref="V113:V131" ca="1" si="87">AVERAGE(V69:AA69)</f>
        <v>99.708777931847749</v>
      </c>
      <c r="W113" s="9">
        <f t="shared" ref="W113:W131" ca="1" si="88">AVERAGE(W69:AB69)</f>
        <v>100.82973916750485</v>
      </c>
      <c r="X113" s="9">
        <f t="shared" ref="X113:X131" ca="1" si="89">AVERAGE(X69:AC69)</f>
        <v>102.21291357390993</v>
      </c>
      <c r="Y113" s="9">
        <f t="shared" ref="Y113:Y131" ca="1" si="90">AVERAGE(Y69:AD69)</f>
        <v>99.126613929666121</v>
      </c>
      <c r="Z113" s="9">
        <f t="shared" ref="Z113:Z131" ca="1" si="91">AVERAGE(Z69:AE69)</f>
        <v>92.718274816987517</v>
      </c>
      <c r="AA113" s="9">
        <f t="shared" ref="AA113:AA131" ca="1" si="92">AVERAGE(AA69:AF69)</f>
        <v>93.978080804076797</v>
      </c>
      <c r="AB113" s="9">
        <f t="shared" ref="AB113:AB131" ca="1" si="93">AVERAGE(AB69:AG69)</f>
        <v>91.164581322240167</v>
      </c>
      <c r="AC113" s="9">
        <f t="shared" ref="AC113:AC131" ca="1" si="94">AVERAGE(AC69:AH69)</f>
        <v>85.69262344834209</v>
      </c>
      <c r="AD113" s="9">
        <f t="shared" ref="AD113:AD131" ca="1" si="95">AVERAGE(AD69:AI69)</f>
        <v>84.504274490239823</v>
      </c>
      <c r="AE113" s="9">
        <f t="shared" ref="AE113:AE131" ca="1" si="96">AVERAGE(AE69:AJ69)</f>
        <v>90.460864828232317</v>
      </c>
      <c r="AF113" s="9">
        <f t="shared" ref="AF113:AH131" ca="1" si="97">AVERAGE(AF69:AK69)</f>
        <v>89.951594607374659</v>
      </c>
      <c r="AG113" s="9">
        <f t="shared" ca="1" si="97"/>
        <v>90.492635710624143</v>
      </c>
      <c r="AH113" s="9">
        <f t="shared" ca="1" si="97"/>
        <v>96.978417156353771</v>
      </c>
    </row>
    <row r="114" spans="1:34" x14ac:dyDescent="0.3">
      <c r="A114" s="41" t="str">
        <f t="shared" si="66"/>
        <v>BOU</v>
      </c>
      <c r="B114" s="9">
        <f t="shared" ca="1" si="67"/>
        <v>95.343303568434408</v>
      </c>
      <c r="C114" s="9">
        <f t="shared" ca="1" si="68"/>
        <v>105.18961515785453</v>
      </c>
      <c r="D114" s="9">
        <f t="shared" ca="1" si="69"/>
        <v>100.47408773503014</v>
      </c>
      <c r="E114" s="9">
        <f t="shared" ca="1" si="70"/>
        <v>109.20543716649757</v>
      </c>
      <c r="F114" s="9">
        <f t="shared" ca="1" si="71"/>
        <v>112.95350137868813</v>
      </c>
      <c r="G114" s="9">
        <f t="shared" ca="1" si="72"/>
        <v>111.00569356322075</v>
      </c>
      <c r="H114" s="9">
        <f t="shared" ca="1" si="73"/>
        <v>113.92588916151914</v>
      </c>
      <c r="I114" s="9">
        <f t="shared" ca="1" si="74"/>
        <v>102.79383625649251</v>
      </c>
      <c r="J114" s="9">
        <f t="shared" ca="1" si="75"/>
        <v>101.30230142492208</v>
      </c>
      <c r="K114" s="9">
        <f t="shared" ca="1" si="76"/>
        <v>93.703183611953477</v>
      </c>
      <c r="L114" s="9">
        <f t="shared" ca="1" si="77"/>
        <v>89.395423887266148</v>
      </c>
      <c r="M114" s="9">
        <f t="shared" ca="1" si="78"/>
        <v>86.316059306880376</v>
      </c>
      <c r="N114" s="9">
        <f t="shared" ca="1" si="79"/>
        <v>85.491953291169821</v>
      </c>
      <c r="O114" s="9">
        <f t="shared" ca="1" si="80"/>
        <v>90.128439789370347</v>
      </c>
      <c r="P114" s="9">
        <f t="shared" ca="1" si="81"/>
        <v>92.048197263977684</v>
      </c>
      <c r="Q114" s="9">
        <f t="shared" ca="1" si="82"/>
        <v>97.499180182007009</v>
      </c>
      <c r="R114" s="9">
        <f t="shared" ca="1" si="83"/>
        <v>105.51441867224152</v>
      </c>
      <c r="S114" s="9">
        <f t="shared" ca="1" si="84"/>
        <v>112.93824242455997</v>
      </c>
      <c r="T114" s="9">
        <f t="shared" ca="1" si="85"/>
        <v>114.82677277389844</v>
      </c>
      <c r="U114" s="9">
        <f t="shared" ca="1" si="86"/>
        <v>120.59019517957272</v>
      </c>
      <c r="V114" s="9">
        <f t="shared" ca="1" si="87"/>
        <v>117.42045375077709</v>
      </c>
      <c r="W114" s="9">
        <f t="shared" ca="1" si="88"/>
        <v>110.98896086604293</v>
      </c>
      <c r="X114" s="9">
        <f t="shared" ca="1" si="89"/>
        <v>104.58062175336435</v>
      </c>
      <c r="Y114" s="9">
        <f t="shared" ca="1" si="90"/>
        <v>95.842062146681954</v>
      </c>
      <c r="Z114" s="9">
        <f t="shared" ca="1" si="91"/>
        <v>95.151932867760479</v>
      </c>
      <c r="AA114" s="9">
        <f t="shared" ca="1" si="92"/>
        <v>82.129762123684486</v>
      </c>
      <c r="AB114" s="9">
        <f t="shared" ca="1" si="93"/>
        <v>91.910584861757386</v>
      </c>
      <c r="AC114" s="9">
        <f t="shared" ca="1" si="94"/>
        <v>89.313719116700497</v>
      </c>
      <c r="AD114" s="9">
        <f t="shared" ca="1" si="95"/>
        <v>92.566864621813011</v>
      </c>
      <c r="AE114" s="9">
        <f t="shared" ca="1" si="96"/>
        <v>98.251298418006058</v>
      </c>
      <c r="AF114" s="9">
        <f t="shared" ca="1" si="97"/>
        <v>91.079578144766742</v>
      </c>
      <c r="AG114" s="9">
        <f t="shared" ca="1" si="97"/>
        <v>98.34324309667825</v>
      </c>
      <c r="AH114" s="9">
        <f t="shared" ca="1" si="97"/>
        <v>89.183795787358619</v>
      </c>
    </row>
    <row r="115" spans="1:34" x14ac:dyDescent="0.3">
      <c r="A115" s="41" t="str">
        <f t="shared" si="66"/>
        <v>BRI</v>
      </c>
      <c r="B115" s="9">
        <f t="shared" ca="1" si="67"/>
        <v>109.23411601784299</v>
      </c>
      <c r="C115" s="9">
        <f t="shared" ca="1" si="68"/>
        <v>103.99092947110593</v>
      </c>
      <c r="D115" s="9">
        <f t="shared" ca="1" si="69"/>
        <v>95.672376047915918</v>
      </c>
      <c r="E115" s="9">
        <f t="shared" ca="1" si="70"/>
        <v>96.917727471901955</v>
      </c>
      <c r="F115" s="9">
        <f t="shared" ca="1" si="71"/>
        <v>101.66490746845544</v>
      </c>
      <c r="G115" s="9">
        <f t="shared" ca="1" si="72"/>
        <v>107.02748442988383</v>
      </c>
      <c r="H115" s="9">
        <f t="shared" ca="1" si="73"/>
        <v>100.38946185087143</v>
      </c>
      <c r="I115" s="9">
        <f t="shared" ca="1" si="74"/>
        <v>104.75915979270054</v>
      </c>
      <c r="J115" s="9">
        <f t="shared" ca="1" si="75"/>
        <v>97.648952233618488</v>
      </c>
      <c r="K115" s="9">
        <f t="shared" ca="1" si="76"/>
        <v>92.933424810794079</v>
      </c>
      <c r="L115" s="9">
        <f t="shared" ca="1" si="77"/>
        <v>90.888224637822461</v>
      </c>
      <c r="M115" s="9">
        <f t="shared" ca="1" si="78"/>
        <v>83.289106824853889</v>
      </c>
      <c r="N115" s="9">
        <f t="shared" ca="1" si="79"/>
        <v>87.11742532452179</v>
      </c>
      <c r="O115" s="9">
        <f t="shared" ca="1" si="80"/>
        <v>85.409391886875653</v>
      </c>
      <c r="P115" s="9">
        <f t="shared" ca="1" si="81"/>
        <v>96.376868156198086</v>
      </c>
      <c r="Q115" s="9">
        <f t="shared" ca="1" si="82"/>
        <v>94.765995020050283</v>
      </c>
      <c r="R115" s="9">
        <f t="shared" ca="1" si="83"/>
        <v>93.817078775916698</v>
      </c>
      <c r="S115" s="9">
        <f t="shared" ca="1" si="84"/>
        <v>103.18218915209117</v>
      </c>
      <c r="T115" s="9">
        <f t="shared" ca="1" si="85"/>
        <v>104.7320872443464</v>
      </c>
      <c r="U115" s="9">
        <f t="shared" ca="1" si="86"/>
        <v>111.53817640877458</v>
      </c>
      <c r="V115" s="9">
        <f t="shared" ca="1" si="87"/>
        <v>110.83610130610032</v>
      </c>
      <c r="W115" s="9">
        <f t="shared" ca="1" si="88"/>
        <v>109.70545565648941</v>
      </c>
      <c r="X115" s="9">
        <f t="shared" ca="1" si="89"/>
        <v>115.12411235028041</v>
      </c>
      <c r="Y115" s="9">
        <f t="shared" ca="1" si="90"/>
        <v>102.10194160620439</v>
      </c>
      <c r="Z115" s="9">
        <f t="shared" ca="1" si="91"/>
        <v>103.90278869654317</v>
      </c>
      <c r="AA115" s="9">
        <f t="shared" ca="1" si="92"/>
        <v>95.930157362478511</v>
      </c>
      <c r="AB115" s="9">
        <f t="shared" ca="1" si="93"/>
        <v>90.058856630580067</v>
      </c>
      <c r="AC115" s="9">
        <f t="shared" ca="1" si="94"/>
        <v>96.070999832903809</v>
      </c>
      <c r="AD115" s="9">
        <f t="shared" ca="1" si="95"/>
        <v>89.554713982414555</v>
      </c>
      <c r="AE115" s="9">
        <f t="shared" ca="1" si="96"/>
        <v>92.079542731817227</v>
      </c>
      <c r="AF115" s="9">
        <f t="shared" ca="1" si="97"/>
        <v>88.618306030269352</v>
      </c>
      <c r="AG115" s="9">
        <f t="shared" ca="1" si="97"/>
        <v>98.315686983790485</v>
      </c>
      <c r="AH115" s="9">
        <f t="shared" ca="1" si="97"/>
        <v>98.272583187281725</v>
      </c>
    </row>
    <row r="116" spans="1:34" x14ac:dyDescent="0.3">
      <c r="A116" s="41" t="str">
        <f t="shared" si="66"/>
        <v>BUR</v>
      </c>
      <c r="B116" s="9">
        <f t="shared" ca="1" si="67"/>
        <v>97.911829806767727</v>
      </c>
      <c r="C116" s="9">
        <f t="shared" ca="1" si="68"/>
        <v>99.157181230753736</v>
      </c>
      <c r="D116" s="9">
        <f t="shared" ca="1" si="69"/>
        <v>100.03115429085345</v>
      </c>
      <c r="E116" s="9">
        <f t="shared" ca="1" si="70"/>
        <v>101.16656624271967</v>
      </c>
      <c r="F116" s="9">
        <f t="shared" ca="1" si="71"/>
        <v>102.7734656202756</v>
      </c>
      <c r="G116" s="9">
        <f t="shared" ca="1" si="72"/>
        <v>99.603724191479998</v>
      </c>
      <c r="H116" s="9">
        <f t="shared" ca="1" si="73"/>
        <v>102.10186075583773</v>
      </c>
      <c r="I116" s="9">
        <f t="shared" ca="1" si="74"/>
        <v>98.476320543996962</v>
      </c>
      <c r="J116" s="9">
        <f t="shared" ca="1" si="75"/>
        <v>100.90086082068278</v>
      </c>
      <c r="K116" s="9">
        <f t="shared" ca="1" si="76"/>
        <v>102.29027761821924</v>
      </c>
      <c r="L116" s="9">
        <f t="shared" ca="1" si="77"/>
        <v>102.4096159227966</v>
      </c>
      <c r="M116" s="9">
        <f t="shared" ca="1" si="78"/>
        <v>112.19043866086953</v>
      </c>
      <c r="N116" s="9">
        <f t="shared" ca="1" si="79"/>
        <v>103.89402516370463</v>
      </c>
      <c r="O116" s="9">
        <f t="shared" ca="1" si="80"/>
        <v>100.68389459571556</v>
      </c>
      <c r="P116" s="9">
        <f t="shared" ca="1" si="81"/>
        <v>96.311546503562354</v>
      </c>
      <c r="Q116" s="9">
        <f t="shared" ca="1" si="82"/>
        <v>106.80888849823566</v>
      </c>
      <c r="R116" s="9">
        <f t="shared" ca="1" si="83"/>
        <v>104.14722399405269</v>
      </c>
      <c r="S116" s="9">
        <f t="shared" ca="1" si="84"/>
        <v>97.324418647814198</v>
      </c>
      <c r="T116" s="9">
        <f t="shared" ca="1" si="85"/>
        <v>91.946202055891078</v>
      </c>
      <c r="U116" s="9">
        <f t="shared" ca="1" si="86"/>
        <v>97.531604798225132</v>
      </c>
      <c r="V116" s="9">
        <f t="shared" ca="1" si="87"/>
        <v>98.609462237373506</v>
      </c>
      <c r="W116" s="9">
        <f t="shared" ca="1" si="88"/>
        <v>94.88032152557571</v>
      </c>
      <c r="X116" s="9">
        <f t="shared" ca="1" si="89"/>
        <v>101.95773914340826</v>
      </c>
      <c r="Y116" s="9">
        <f t="shared" ca="1" si="90"/>
        <v>103.38351290629727</v>
      </c>
      <c r="Z116" s="9">
        <f t="shared" ca="1" si="91"/>
        <v>103.22411026677679</v>
      </c>
      <c r="AA116" s="9">
        <f t="shared" ca="1" si="92"/>
        <v>104.55631685797901</v>
      </c>
      <c r="AB116" s="9">
        <f t="shared" ca="1" si="93"/>
        <v>104.41586558902668</v>
      </c>
      <c r="AC116" s="9">
        <f t="shared" ca="1" si="94"/>
        <v>99.030838712556218</v>
      </c>
      <c r="AD116" s="9">
        <f t="shared" ca="1" si="95"/>
        <v>101.42117476333483</v>
      </c>
      <c r="AE116" s="9">
        <f t="shared" ca="1" si="96"/>
        <v>94.310967204252776</v>
      </c>
      <c r="AF116" s="9">
        <f t="shared" ca="1" si="97"/>
        <v>97.01294702783467</v>
      </c>
      <c r="AG116" s="9">
        <f t="shared" ca="1" si="97"/>
        <v>95.486105467868867</v>
      </c>
      <c r="AH116" s="9">
        <f t="shared" ca="1" si="97"/>
        <v>99.61117666874749</v>
      </c>
    </row>
    <row r="117" spans="1:34" x14ac:dyDescent="0.3">
      <c r="A117" s="41" t="str">
        <f t="shared" si="66"/>
        <v>CHE</v>
      </c>
      <c r="B117" s="9">
        <f t="shared" ca="1" si="67"/>
        <v>86.438574865537532</v>
      </c>
      <c r="C117" s="9">
        <f t="shared" ca="1" si="68"/>
        <v>94.141021778177844</v>
      </c>
      <c r="D117" s="9">
        <f t="shared" ca="1" si="69"/>
        <v>93.928545855882874</v>
      </c>
      <c r="E117" s="9">
        <f t="shared" ca="1" si="70"/>
        <v>97.697225391632045</v>
      </c>
      <c r="F117" s="9">
        <f t="shared" ca="1" si="71"/>
        <v>96.465772637021033</v>
      </c>
      <c r="G117" s="9">
        <f t="shared" ca="1" si="72"/>
        <v>101.34924880107781</v>
      </c>
      <c r="H117" s="9">
        <f t="shared" ca="1" si="73"/>
        <v>107.86553465156707</v>
      </c>
      <c r="I117" s="9">
        <f t="shared" ca="1" si="74"/>
        <v>100.00368509940625</v>
      </c>
      <c r="J117" s="9">
        <f t="shared" ca="1" si="75"/>
        <v>109.96048820778026</v>
      </c>
      <c r="K117" s="9">
        <f t="shared" ca="1" si="76"/>
        <v>112.14986604646894</v>
      </c>
      <c r="L117" s="9">
        <f t="shared" ca="1" si="77"/>
        <v>111.14666124133988</v>
      </c>
      <c r="M117" s="9">
        <f t="shared" ca="1" si="78"/>
        <v>115.55621510956131</v>
      </c>
      <c r="N117" s="9">
        <f t="shared" ca="1" si="79"/>
        <v>110.76616694120533</v>
      </c>
      <c r="O117" s="9">
        <f t="shared" ca="1" si="80"/>
        <v>118.1095498764975</v>
      </c>
      <c r="P117" s="9">
        <f t="shared" ca="1" si="81"/>
        <v>108.14872408434275</v>
      </c>
      <c r="Q117" s="9">
        <f t="shared" ca="1" si="82"/>
        <v>99.348264936376765</v>
      </c>
      <c r="R117" s="9">
        <f t="shared" ca="1" si="83"/>
        <v>103.56852055975081</v>
      </c>
      <c r="S117" s="9">
        <f t="shared" ca="1" si="84"/>
        <v>100.99319776262485</v>
      </c>
      <c r="T117" s="9">
        <f t="shared" ca="1" si="85"/>
        <v>105.94999197952392</v>
      </c>
      <c r="U117" s="9">
        <f t="shared" ca="1" si="86"/>
        <v>99.821738979478596</v>
      </c>
      <c r="V117" s="9">
        <f t="shared" ca="1" si="87"/>
        <v>98.747904224110968</v>
      </c>
      <c r="W117" s="9">
        <f t="shared" ca="1" si="88"/>
        <v>99.961953950038776</v>
      </c>
      <c r="X117" s="9">
        <f t="shared" ca="1" si="89"/>
        <v>99.526253978660023</v>
      </c>
      <c r="Y117" s="9">
        <f t="shared" ca="1" si="90"/>
        <v>97.476008756680656</v>
      </c>
      <c r="Z117" s="9">
        <f t="shared" ca="1" si="91"/>
        <v>98.726276794176428</v>
      </c>
      <c r="AA117" s="9">
        <f t="shared" ca="1" si="92"/>
        <v>100.11569359171288</v>
      </c>
      <c r="AB117" s="9">
        <f t="shared" ca="1" si="93"/>
        <v>106.50408267993828</v>
      </c>
      <c r="AC117" s="9">
        <f t="shared" ca="1" si="94"/>
        <v>109.65927628750437</v>
      </c>
      <c r="AD117" s="9">
        <f t="shared" ca="1" si="95"/>
        <v>107.85843540734294</v>
      </c>
      <c r="AE117" s="9">
        <f t="shared" ca="1" si="96"/>
        <v>104.24294356148449</v>
      </c>
      <c r="AF117" s="9">
        <f t="shared" ca="1" si="97"/>
        <v>106.99010536645709</v>
      </c>
      <c r="AG117" s="9">
        <f t="shared" ca="1" si="97"/>
        <v>102.79083038001021</v>
      </c>
      <c r="AH117" s="9">
        <f t="shared" ca="1" si="97"/>
        <v>96.305048934280578</v>
      </c>
    </row>
    <row r="118" spans="1:34" x14ac:dyDescent="0.3">
      <c r="A118" s="41" t="str">
        <f t="shared" si="66"/>
        <v>CRY</v>
      </c>
      <c r="B118" s="9">
        <f t="shared" ca="1" si="67"/>
        <v>94.546573227840554</v>
      </c>
      <c r="C118" s="9">
        <f t="shared" ca="1" si="68"/>
        <v>101.13528939553781</v>
      </c>
      <c r="D118" s="9">
        <f t="shared" ca="1" si="69"/>
        <v>109.19136251415426</v>
      </c>
      <c r="E118" s="9">
        <f t="shared" ca="1" si="70"/>
        <v>111.6365066074171</v>
      </c>
      <c r="F118" s="9">
        <f t="shared" ca="1" si="71"/>
        <v>102.40782481641425</v>
      </c>
      <c r="G118" s="9">
        <f t="shared" ca="1" si="72"/>
        <v>104.1158582540604</v>
      </c>
      <c r="H118" s="9">
        <f t="shared" ca="1" si="73"/>
        <v>101.13388603117886</v>
      </c>
      <c r="I118" s="9">
        <f t="shared" ca="1" si="74"/>
        <v>90.453424289678182</v>
      </c>
      <c r="J118" s="9">
        <f t="shared" ca="1" si="75"/>
        <v>84.021931404944056</v>
      </c>
      <c r="K118" s="9">
        <f t="shared" ca="1" si="76"/>
        <v>90.790132687819565</v>
      </c>
      <c r="L118" s="9">
        <f t="shared" ca="1" si="77"/>
        <v>91.880119898803187</v>
      </c>
      <c r="M118" s="9">
        <f t="shared" ca="1" si="78"/>
        <v>95.65226390843452</v>
      </c>
      <c r="N118" s="9">
        <f t="shared" ca="1" si="79"/>
        <v>102.72968152626704</v>
      </c>
      <c r="O118" s="9">
        <f t="shared" ca="1" si="80"/>
        <v>115.9082798321255</v>
      </c>
      <c r="P118" s="9">
        <f t="shared" ca="1" si="81"/>
        <v>117.02924106778262</v>
      </c>
      <c r="Q118" s="9">
        <f t="shared" ca="1" si="82"/>
        <v>114.80032440514259</v>
      </c>
      <c r="R118" s="9">
        <f t="shared" ca="1" si="83"/>
        <v>117.17559657948756</v>
      </c>
      <c r="S118" s="9">
        <f t="shared" ca="1" si="84"/>
        <v>109.31374702732677</v>
      </c>
      <c r="T118" s="9">
        <f t="shared" ca="1" si="85"/>
        <v>109.85970474408605</v>
      </c>
      <c r="U118" s="9">
        <f t="shared" ca="1" si="86"/>
        <v>100.01339315466591</v>
      </c>
      <c r="V118" s="9">
        <f t="shared" ca="1" si="87"/>
        <v>97.889227113879727</v>
      </c>
      <c r="W118" s="9">
        <f t="shared" ca="1" si="88"/>
        <v>101.6579066496289</v>
      </c>
      <c r="X118" s="9">
        <f t="shared" ca="1" si="89"/>
        <v>98.62086990733718</v>
      </c>
      <c r="Y118" s="9">
        <f t="shared" ca="1" si="90"/>
        <v>107.29154282032177</v>
      </c>
      <c r="Z118" s="9">
        <f t="shared" ca="1" si="91"/>
        <v>105.48577911647321</v>
      </c>
      <c r="AA118" s="9">
        <f t="shared" ca="1" si="92"/>
        <v>99.903329723621255</v>
      </c>
      <c r="AB118" s="9">
        <f t="shared" ca="1" si="93"/>
        <v>104.12358534699528</v>
      </c>
      <c r="AC118" s="9">
        <f t="shared" ca="1" si="94"/>
        <v>94.426204393474165</v>
      </c>
      <c r="AD118" s="9">
        <f t="shared" ca="1" si="95"/>
        <v>92.387108614289488</v>
      </c>
      <c r="AE118" s="9">
        <f t="shared" ca="1" si="96"/>
        <v>92.305170060583052</v>
      </c>
      <c r="AF118" s="9">
        <f t="shared" ca="1" si="97"/>
        <v>89.56692301022558</v>
      </c>
      <c r="AG118" s="9">
        <f t="shared" ca="1" si="97"/>
        <v>91.241369247269802</v>
      </c>
      <c r="AH118" s="9">
        <f t="shared" ca="1" si="97"/>
        <v>90.783529349865944</v>
      </c>
    </row>
    <row r="119" spans="1:34" x14ac:dyDescent="0.3">
      <c r="A119" s="41" t="str">
        <f t="shared" si="66"/>
        <v>EVE</v>
      </c>
      <c r="B119" s="9">
        <f t="shared" ca="1" si="67"/>
        <v>103.54626760290849</v>
      </c>
      <c r="C119" s="9">
        <f t="shared" ca="1" si="68"/>
        <v>102.41403598440961</v>
      </c>
      <c r="D119" s="9">
        <f t="shared" ca="1" si="69"/>
        <v>96.499631456002433</v>
      </c>
      <c r="E119" s="9">
        <f t="shared" ca="1" si="70"/>
        <v>101.74492982533276</v>
      </c>
      <c r="F119" s="9">
        <f t="shared" ca="1" si="71"/>
        <v>103.34437958124154</v>
      </c>
      <c r="G119" s="9">
        <f t="shared" ca="1" si="72"/>
        <v>103.32223965521644</v>
      </c>
      <c r="H119" s="9">
        <f t="shared" ca="1" si="73"/>
        <v>103.21174813626256</v>
      </c>
      <c r="I119" s="9">
        <f t="shared" ca="1" si="74"/>
        <v>111.94309756772998</v>
      </c>
      <c r="J119" s="9">
        <f t="shared" ca="1" si="75"/>
        <v>110.40195911839946</v>
      </c>
      <c r="K119" s="9">
        <f t="shared" ca="1" si="76"/>
        <v>94.973198136127394</v>
      </c>
      <c r="L119" s="9">
        <f t="shared" ca="1" si="77"/>
        <v>92.934102356942688</v>
      </c>
      <c r="M119" s="9">
        <f t="shared" ca="1" si="78"/>
        <v>87.578025691044672</v>
      </c>
      <c r="N119" s="9">
        <f t="shared" ca="1" si="79"/>
        <v>91.039262392592534</v>
      </c>
      <c r="O119" s="9">
        <f t="shared" ca="1" si="80"/>
        <v>85.676685431164131</v>
      </c>
      <c r="P119" s="9">
        <f t="shared" ca="1" si="81"/>
        <v>91.258980714450175</v>
      </c>
      <c r="Q119" s="9">
        <f t="shared" ca="1" si="82"/>
        <v>92.853708968113764</v>
      </c>
      <c r="R119" s="9">
        <f t="shared" ca="1" si="83"/>
        <v>98.453224719968588</v>
      </c>
      <c r="S119" s="9">
        <f t="shared" ca="1" si="84"/>
        <v>107.48158334975962</v>
      </c>
      <c r="T119" s="9">
        <f t="shared" ca="1" si="85"/>
        <v>111.05562791674521</v>
      </c>
      <c r="U119" s="9">
        <f t="shared" ca="1" si="86"/>
        <v>110.04550286136026</v>
      </c>
      <c r="V119" s="9">
        <f t="shared" ca="1" si="87"/>
        <v>110.41979791606668</v>
      </c>
      <c r="W119" s="9">
        <f t="shared" ca="1" si="88"/>
        <v>114.29300485252047</v>
      </c>
      <c r="X119" s="9">
        <f t="shared" ca="1" si="89"/>
        <v>109.23052748144579</v>
      </c>
      <c r="Y119" s="9">
        <f t="shared" ca="1" si="90"/>
        <v>99.762773812834624</v>
      </c>
      <c r="Z119" s="9">
        <f t="shared" ca="1" si="91"/>
        <v>89.505697346816717</v>
      </c>
      <c r="AA119" s="9">
        <f t="shared" ca="1" si="92"/>
        <v>91.686334552398122</v>
      </c>
      <c r="AB119" s="9">
        <f t="shared" ca="1" si="93"/>
        <v>88.604319821688293</v>
      </c>
      <c r="AC119" s="9">
        <f t="shared" ca="1" si="94"/>
        <v>87.112784990117845</v>
      </c>
      <c r="AD119" s="9">
        <f t="shared" ca="1" si="95"/>
        <v>91.656795744323858</v>
      </c>
      <c r="AE119" s="9">
        <f t="shared" ca="1" si="96"/>
        <v>92.016506127004163</v>
      </c>
      <c r="AF119" s="9">
        <f t="shared" ca="1" si="97"/>
        <v>104.46296043171071</v>
      </c>
      <c r="AG119" s="9">
        <f t="shared" ca="1" si="97"/>
        <v>98.450817229386985</v>
      </c>
      <c r="AH119" s="9">
        <f t="shared" ca="1" si="97"/>
        <v>103.73385970251634</v>
      </c>
    </row>
    <row r="120" spans="1:34" x14ac:dyDescent="0.3">
      <c r="A120" s="41" t="str">
        <f t="shared" si="66"/>
        <v>LEI</v>
      </c>
      <c r="B120" s="9">
        <f t="shared" ca="1" si="67"/>
        <v>88.924067320724774</v>
      </c>
      <c r="C120" s="9">
        <f t="shared" ca="1" si="68"/>
        <v>97.134598385910863</v>
      </c>
      <c r="D120" s="9">
        <f t="shared" ca="1" si="69"/>
        <v>95.81986253154696</v>
      </c>
      <c r="E120" s="9">
        <f t="shared" ca="1" si="70"/>
        <v>100.66149358367424</v>
      </c>
      <c r="F120" s="9">
        <f t="shared" ca="1" si="71"/>
        <v>95.165975188249902</v>
      </c>
      <c r="G120" s="9">
        <f t="shared" ca="1" si="72"/>
        <v>98.743350900011606</v>
      </c>
      <c r="H120" s="9">
        <f t="shared" ca="1" si="73"/>
        <v>100.5663379163755</v>
      </c>
      <c r="I120" s="9">
        <f t="shared" ca="1" si="74"/>
        <v>93.955256607098192</v>
      </c>
      <c r="J120" s="9">
        <f t="shared" ca="1" si="75"/>
        <v>100.29716485731525</v>
      </c>
      <c r="K120" s="9">
        <f t="shared" ca="1" si="76"/>
        <v>102.99451856747748</v>
      </c>
      <c r="L120" s="9">
        <f t="shared" ca="1" si="77"/>
        <v>107.70602330652115</v>
      </c>
      <c r="M120" s="9">
        <f t="shared" ca="1" si="78"/>
        <v>115.30514111948973</v>
      </c>
      <c r="N120" s="9">
        <f t="shared" ca="1" si="79"/>
        <v>107.96667479770734</v>
      </c>
      <c r="O120" s="9">
        <f t="shared" ca="1" si="80"/>
        <v>104.32067964096673</v>
      </c>
      <c r="P120" s="9">
        <f t="shared" ca="1" si="81"/>
        <v>108.76126091372475</v>
      </c>
      <c r="Q120" s="9">
        <f t="shared" ca="1" si="82"/>
        <v>106.88801321927308</v>
      </c>
      <c r="R120" s="9">
        <f t="shared" ca="1" si="83"/>
        <v>105.64266179528704</v>
      </c>
      <c r="S120" s="9">
        <f t="shared" ca="1" si="84"/>
        <v>97.063034015613695</v>
      </c>
      <c r="T120" s="9">
        <f t="shared" ca="1" si="85"/>
        <v>110.89706674422222</v>
      </c>
      <c r="U120" s="9">
        <f t="shared" ca="1" si="86"/>
        <v>112.50396612177811</v>
      </c>
      <c r="V120" s="9">
        <f t="shared" ca="1" si="87"/>
        <v>103.39592283584726</v>
      </c>
      <c r="W120" s="9">
        <f t="shared" ca="1" si="88"/>
        <v>99.20304435009767</v>
      </c>
      <c r="X120" s="9">
        <f t="shared" ca="1" si="89"/>
        <v>99.003492767824312</v>
      </c>
      <c r="Y120" s="9">
        <f t="shared" ca="1" si="90"/>
        <v>109.34911311070357</v>
      </c>
      <c r="Z120" s="9">
        <f t="shared" ca="1" si="91"/>
        <v>100.47827452953244</v>
      </c>
      <c r="AA120" s="9">
        <f t="shared" ca="1" si="92"/>
        <v>106.07779028138729</v>
      </c>
      <c r="AB120" s="9">
        <f t="shared" ca="1" si="93"/>
        <v>107.75113587745496</v>
      </c>
      <c r="AC120" s="9">
        <f t="shared" ca="1" si="94"/>
        <v>112.31830941791098</v>
      </c>
      <c r="AD120" s="9">
        <f t="shared" ca="1" si="95"/>
        <v>109.04768500134594</v>
      </c>
      <c r="AE120" s="9">
        <f t="shared" ca="1" si="96"/>
        <v>101.48341550533291</v>
      </c>
      <c r="AF120" s="9">
        <f t="shared" ca="1" si="97"/>
        <v>100.50794249708389</v>
      </c>
      <c r="AG120" s="9">
        <f t="shared" ca="1" si="97"/>
        <v>95.027765049806433</v>
      </c>
      <c r="AH120" s="9">
        <f t="shared" ca="1" si="97"/>
        <v>96.074073651444223</v>
      </c>
    </row>
    <row r="121" spans="1:34" x14ac:dyDescent="0.3">
      <c r="A121" s="41" t="str">
        <f t="shared" si="66"/>
        <v>LIV</v>
      </c>
      <c r="B121" s="9">
        <f t="shared" ca="1" si="67"/>
        <v>106.26314076546304</v>
      </c>
      <c r="C121" s="9">
        <f t="shared" ca="1" si="68"/>
        <v>96.058932751907321</v>
      </c>
      <c r="D121" s="9">
        <f t="shared" ca="1" si="69"/>
        <v>96.271408674202291</v>
      </c>
      <c r="E121" s="9">
        <f t="shared" ca="1" si="70"/>
        <v>89.092344991940408</v>
      </c>
      <c r="F121" s="9">
        <f t="shared" ca="1" si="71"/>
        <v>91.851555912781507</v>
      </c>
      <c r="G121" s="9">
        <f t="shared" ca="1" si="72"/>
        <v>89.527779383291715</v>
      </c>
      <c r="H121" s="9">
        <f t="shared" ca="1" si="73"/>
        <v>92.412318515374679</v>
      </c>
      <c r="I121" s="9">
        <f t="shared" ca="1" si="74"/>
        <v>95.017408715961821</v>
      </c>
      <c r="J121" s="9">
        <f t="shared" ca="1" si="75"/>
        <v>98.78955272559314</v>
      </c>
      <c r="K121" s="9">
        <f t="shared" ca="1" si="76"/>
        <v>103.37733008262614</v>
      </c>
      <c r="L121" s="9">
        <f t="shared" ca="1" si="77"/>
        <v>103.39947000865125</v>
      </c>
      <c r="M121" s="9">
        <f t="shared" ca="1" si="78"/>
        <v>103.48140856235766</v>
      </c>
      <c r="N121" s="9">
        <f t="shared" ca="1" si="79"/>
        <v>110.06462309888586</v>
      </c>
      <c r="O121" s="9">
        <f t="shared" ca="1" si="80"/>
        <v>107.54297468285056</v>
      </c>
      <c r="P121" s="9">
        <f t="shared" ca="1" si="81"/>
        <v>102.38310495427162</v>
      </c>
      <c r="Q121" s="9">
        <f t="shared" ca="1" si="82"/>
        <v>101.6236460969065</v>
      </c>
      <c r="R121" s="9">
        <f t="shared" ca="1" si="83"/>
        <v>98.467698970346234</v>
      </c>
      <c r="S121" s="9">
        <f t="shared" ca="1" si="84"/>
        <v>92.596398238447762</v>
      </c>
      <c r="T121" s="9">
        <f t="shared" ca="1" si="85"/>
        <v>83.488354952516886</v>
      </c>
      <c r="U121" s="9">
        <f t="shared" ca="1" si="86"/>
        <v>89.616607952562205</v>
      </c>
      <c r="V121" s="9">
        <f t="shared" ca="1" si="87"/>
        <v>94.058459481999137</v>
      </c>
      <c r="W121" s="9">
        <f t="shared" ca="1" si="88"/>
        <v>103.90477107141925</v>
      </c>
      <c r="X121" s="9">
        <f t="shared" ca="1" si="89"/>
        <v>106.48629311397332</v>
      </c>
      <c r="Y121" s="9">
        <f t="shared" ca="1" si="90"/>
        <v>113.05966894854605</v>
      </c>
      <c r="Z121" s="9">
        <f t="shared" ca="1" si="91"/>
        <v>114.73301454461371</v>
      </c>
      <c r="AA121" s="9">
        <f t="shared" ca="1" si="92"/>
        <v>114.56135188256087</v>
      </c>
      <c r="AB121" s="9">
        <f t="shared" ca="1" si="93"/>
        <v>107.41752052954206</v>
      </c>
      <c r="AC121" s="9">
        <f t="shared" ca="1" si="94"/>
        <v>106.68537652839022</v>
      </c>
      <c r="AD121" s="9">
        <f t="shared" ca="1" si="95"/>
        <v>106.02361196044346</v>
      </c>
      <c r="AE121" s="9">
        <f t="shared" ca="1" si="96"/>
        <v>102.62418314760697</v>
      </c>
      <c r="AF121" s="9">
        <f t="shared" ca="1" si="97"/>
        <v>104.74432650461243</v>
      </c>
      <c r="AG121" s="9">
        <f t="shared" ca="1" si="97"/>
        <v>99.834940031679096</v>
      </c>
      <c r="AH121" s="9">
        <f t="shared" ca="1" si="97"/>
        <v>106.63236525021199</v>
      </c>
    </row>
    <row r="122" spans="1:34" x14ac:dyDescent="0.3">
      <c r="A122" s="41" t="str">
        <f t="shared" si="66"/>
        <v>MCI</v>
      </c>
      <c r="B122" s="9">
        <f t="shared" ca="1" si="67"/>
        <v>114.23997540948749</v>
      </c>
      <c r="C122" s="9">
        <f t="shared" ca="1" si="68"/>
        <v>106.8052777196243</v>
      </c>
      <c r="D122" s="9">
        <f t="shared" ca="1" si="69"/>
        <v>103.99177823778768</v>
      </c>
      <c r="E122" s="9">
        <f t="shared" ca="1" si="70"/>
        <v>102.19093735762625</v>
      </c>
      <c r="F122" s="9">
        <f t="shared" ca="1" si="71"/>
        <v>107.43097653292209</v>
      </c>
      <c r="G122" s="9">
        <f t="shared" ca="1" si="72"/>
        <v>107.63052811519545</v>
      </c>
      <c r="H122" s="9">
        <f t="shared" ca="1" si="73"/>
        <v>97.365126948547299</v>
      </c>
      <c r="I122" s="9">
        <f t="shared" ca="1" si="74"/>
        <v>97.874397169404958</v>
      </c>
      <c r="J122" s="9">
        <f t="shared" ca="1" si="75"/>
        <v>101.96984256435594</v>
      </c>
      <c r="K122" s="9">
        <f t="shared" ca="1" si="76"/>
        <v>100.98933259765117</v>
      </c>
      <c r="L122" s="9">
        <f t="shared" ca="1" si="77"/>
        <v>90.686816051280644</v>
      </c>
      <c r="M122" s="9">
        <f t="shared" ca="1" si="78"/>
        <v>87.216640052442287</v>
      </c>
      <c r="N122" s="9">
        <f t="shared" ca="1" si="79"/>
        <v>92.901073848635306</v>
      </c>
      <c r="O122" s="9">
        <f t="shared" ca="1" si="80"/>
        <v>90.718458031709972</v>
      </c>
      <c r="P122" s="9">
        <f t="shared" ca="1" si="81"/>
        <v>87.908753952365473</v>
      </c>
      <c r="Q122" s="9">
        <f t="shared" ca="1" si="82"/>
        <v>89.899665564341589</v>
      </c>
      <c r="R122" s="9">
        <f t="shared" ca="1" si="83"/>
        <v>95.689027742533611</v>
      </c>
      <c r="S122" s="9">
        <f t="shared" ca="1" si="84"/>
        <v>98.987541079319172</v>
      </c>
      <c r="T122" s="9">
        <f t="shared" ca="1" si="85"/>
        <v>96.029523687484755</v>
      </c>
      <c r="U122" s="9">
        <f t="shared" ca="1" si="86"/>
        <v>98.331477808987458</v>
      </c>
      <c r="V122" s="9">
        <f t="shared" ca="1" si="87"/>
        <v>108.17778939840757</v>
      </c>
      <c r="W122" s="9">
        <f t="shared" ca="1" si="88"/>
        <v>104.64573933710091</v>
      </c>
      <c r="X122" s="9">
        <f t="shared" ca="1" si="89"/>
        <v>103.39547129960512</v>
      </c>
      <c r="Y122" s="9">
        <f t="shared" ca="1" si="90"/>
        <v>96.383153665886269</v>
      </c>
      <c r="Z122" s="9">
        <f t="shared" ca="1" si="91"/>
        <v>101.22478471801357</v>
      </c>
      <c r="AA122" s="9">
        <f t="shared" ca="1" si="92"/>
        <v>98.563120213830587</v>
      </c>
      <c r="AB122" s="9">
        <f t="shared" ca="1" si="93"/>
        <v>85.384521907972157</v>
      </c>
      <c r="AC122" s="9">
        <f t="shared" ca="1" si="94"/>
        <v>88.046621592959809</v>
      </c>
      <c r="AD122" s="9">
        <f t="shared" ca="1" si="95"/>
        <v>91.620666159945401</v>
      </c>
      <c r="AE122" s="9">
        <f t="shared" ca="1" si="96"/>
        <v>95.76269309991558</v>
      </c>
      <c r="AF122" s="9">
        <f t="shared" ca="1" si="97"/>
        <v>99.16212191275207</v>
      </c>
      <c r="AG122" s="9">
        <f t="shared" ca="1" si="97"/>
        <v>104.40530845948912</v>
      </c>
      <c r="AH122" s="9">
        <f t="shared" ca="1" si="97"/>
        <v>115.08577020098981</v>
      </c>
    </row>
    <row r="123" spans="1:34" x14ac:dyDescent="0.3">
      <c r="A123" s="41" t="str">
        <f t="shared" si="66"/>
        <v>MUN</v>
      </c>
      <c r="B123" s="9">
        <f t="shared" ca="1" si="67"/>
        <v>96.991230274151121</v>
      </c>
      <c r="C123" s="9">
        <f t="shared" ca="1" si="68"/>
        <v>102.06736279562752</v>
      </c>
      <c r="D123" s="9">
        <f t="shared" ca="1" si="69"/>
        <v>108.78507003077978</v>
      </c>
      <c r="E123" s="9">
        <f t="shared" ca="1" si="70"/>
        <v>102.26878418029052</v>
      </c>
      <c r="F123" s="9">
        <f t="shared" ca="1" si="71"/>
        <v>105.53538591307482</v>
      </c>
      <c r="G123" s="9">
        <f t="shared" ca="1" si="72"/>
        <v>106.98329960198895</v>
      </c>
      <c r="H123" s="9">
        <f t="shared" ca="1" si="73"/>
        <v>105.65738788483823</v>
      </c>
      <c r="I123" s="9">
        <f t="shared" ca="1" si="74"/>
        <v>99.450609713750907</v>
      </c>
      <c r="J123" s="9">
        <f t="shared" ca="1" si="75"/>
        <v>105.75507322267465</v>
      </c>
      <c r="K123" s="9">
        <f t="shared" ca="1" si="76"/>
        <v>110.61511810534307</v>
      </c>
      <c r="L123" s="9">
        <f t="shared" ca="1" si="77"/>
        <v>103.47128675232426</v>
      </c>
      <c r="M123" s="9">
        <f t="shared" ca="1" si="78"/>
        <v>102.68084751743417</v>
      </c>
      <c r="N123" s="9">
        <f t="shared" ca="1" si="79"/>
        <v>99.782192112710774</v>
      </c>
      <c r="O123" s="9">
        <f t="shared" ca="1" si="80"/>
        <v>109.56301485078369</v>
      </c>
      <c r="P123" s="9">
        <f t="shared" ca="1" si="81"/>
        <v>99.21739450790443</v>
      </c>
      <c r="Q123" s="9">
        <f t="shared" ca="1" si="82"/>
        <v>97.575122138939705</v>
      </c>
      <c r="R123" s="9">
        <f t="shared" ca="1" si="83"/>
        <v>108.91101830319046</v>
      </c>
      <c r="S123" s="9">
        <f t="shared" ca="1" si="84"/>
        <v>102.56911005297339</v>
      </c>
      <c r="T123" s="9">
        <f t="shared" ca="1" si="85"/>
        <v>103.57923510835833</v>
      </c>
      <c r="U123" s="9">
        <f t="shared" ca="1" si="86"/>
        <v>95.368704043172258</v>
      </c>
      <c r="V123" s="9">
        <f t="shared" ca="1" si="87"/>
        <v>92.332443259295204</v>
      </c>
      <c r="W123" s="9">
        <f t="shared" ca="1" si="88"/>
        <v>97.12990923582602</v>
      </c>
      <c r="X123" s="9">
        <f t="shared" ca="1" si="89"/>
        <v>87.547076651023588</v>
      </c>
      <c r="Y123" s="9">
        <f t="shared" ca="1" si="90"/>
        <v>91.746351637470482</v>
      </c>
      <c r="Z123" s="9">
        <f t="shared" ca="1" si="91"/>
        <v>88.154704539531465</v>
      </c>
      <c r="AA123" s="9">
        <f t="shared" ca="1" si="92"/>
        <v>89.44044585513798</v>
      </c>
      <c r="AB123" s="9">
        <f t="shared" ca="1" si="93"/>
        <v>94.021867833928283</v>
      </c>
      <c r="AC123" s="9">
        <f t="shared" ca="1" si="94"/>
        <v>94.723942936602555</v>
      </c>
      <c r="AD123" s="9">
        <f t="shared" ca="1" si="95"/>
        <v>101.55961371643239</v>
      </c>
      <c r="AE123" s="9">
        <f t="shared" ca="1" si="96"/>
        <v>106.29844991894122</v>
      </c>
      <c r="AF123" s="9">
        <f t="shared" ca="1" si="97"/>
        <v>107.65355616534008</v>
      </c>
      <c r="AG123" s="9">
        <f t="shared" ca="1" si="97"/>
        <v>117.4998677547602</v>
      </c>
      <c r="AH123" s="9">
        <f t="shared" ca="1" si="97"/>
        <v>114.41356811051639</v>
      </c>
    </row>
    <row r="124" spans="1:34" x14ac:dyDescent="0.3">
      <c r="A124" s="41" t="str">
        <f t="shared" si="66"/>
        <v>NEW</v>
      </c>
      <c r="B124" s="9">
        <f t="shared" ca="1" si="67"/>
        <v>102.12452577631602</v>
      </c>
      <c r="C124" s="9">
        <f t="shared" ca="1" si="68"/>
        <v>96.001189389780464</v>
      </c>
      <c r="D124" s="9">
        <f t="shared" ca="1" si="69"/>
        <v>91.656730217847795</v>
      </c>
      <c r="E124" s="9">
        <f t="shared" ca="1" si="70"/>
        <v>88.995065713664815</v>
      </c>
      <c r="F124" s="9">
        <f t="shared" ca="1" si="71"/>
        <v>83.026372624262109</v>
      </c>
      <c r="G124" s="9">
        <f t="shared" ca="1" si="72"/>
        <v>93.808862147237207</v>
      </c>
      <c r="H124" s="9">
        <f t="shared" ca="1" si="73"/>
        <v>95.31976061073523</v>
      </c>
      <c r="I124" s="9">
        <f t="shared" ca="1" si="74"/>
        <v>102.69336503476656</v>
      </c>
      <c r="J124" s="9">
        <f t="shared" ca="1" si="75"/>
        <v>102.49853958646374</v>
      </c>
      <c r="K124" s="9">
        <f t="shared" ca="1" si="76"/>
        <v>103.91022013645845</v>
      </c>
      <c r="L124" s="9">
        <f t="shared" ca="1" si="77"/>
        <v>108.55162324816872</v>
      </c>
      <c r="M124" s="9">
        <f t="shared" ca="1" si="78"/>
        <v>102.1201303634346</v>
      </c>
      <c r="N124" s="9">
        <f t="shared" ca="1" si="79"/>
        <v>99.919102621015085</v>
      </c>
      <c r="O124" s="9">
        <f t="shared" ca="1" si="80"/>
        <v>91.489770901257415</v>
      </c>
      <c r="P124" s="9">
        <f t="shared" ca="1" si="81"/>
        <v>93.63240416502758</v>
      </c>
      <c r="Q124" s="9">
        <f t="shared" ca="1" si="82"/>
        <v>96.590421556861997</v>
      </c>
      <c r="R124" s="9">
        <f t="shared" ca="1" si="83"/>
        <v>89.326756604950489</v>
      </c>
      <c r="S124" s="9">
        <f t="shared" ca="1" si="84"/>
        <v>88.832822020679075</v>
      </c>
      <c r="T124" s="9">
        <f t="shared" ca="1" si="85"/>
        <v>83.414165326888067</v>
      </c>
      <c r="U124" s="9">
        <f t="shared" ca="1" si="86"/>
        <v>94.590658851618343</v>
      </c>
      <c r="V124" s="9">
        <f t="shared" ca="1" si="87"/>
        <v>93.716685791518628</v>
      </c>
      <c r="W124" s="9">
        <f t="shared" ca="1" si="88"/>
        <v>93.363758600271339</v>
      </c>
      <c r="X124" s="9">
        <f t="shared" ca="1" si="89"/>
        <v>99.257359819713045</v>
      </c>
      <c r="Y124" s="9">
        <f t="shared" ca="1" si="90"/>
        <v>100.87225563964158</v>
      </c>
      <c r="Z124" s="9">
        <f t="shared" ca="1" si="91"/>
        <v>103.10691319938162</v>
      </c>
      <c r="AA124" s="9">
        <f t="shared" ca="1" si="92"/>
        <v>104.87290576258754</v>
      </c>
      <c r="AB124" s="9">
        <f t="shared" ca="1" si="93"/>
        <v>106.53731805757735</v>
      </c>
      <c r="AC124" s="9">
        <f t="shared" ca="1" si="94"/>
        <v>116.63457243490369</v>
      </c>
      <c r="AD124" s="9">
        <f t="shared" ca="1" si="95"/>
        <v>110.66125323208132</v>
      </c>
      <c r="AE124" s="9">
        <f t="shared" ca="1" si="96"/>
        <v>111.74721775928423</v>
      </c>
      <c r="AF124" s="9">
        <f t="shared" ca="1" si="97"/>
        <v>113.27497592551431</v>
      </c>
      <c r="AG124" s="9">
        <f t="shared" ca="1" si="97"/>
        <v>104.47451677754835</v>
      </c>
      <c r="AH124" s="9">
        <f t="shared" ca="1" si="97"/>
        <v>99.592331968854808</v>
      </c>
    </row>
    <row r="125" spans="1:34" x14ac:dyDescent="0.3">
      <c r="A125" s="41" t="str">
        <f t="shared" si="66"/>
        <v>NOR</v>
      </c>
      <c r="B125" s="9">
        <f t="shared" ca="1" si="67"/>
        <v>96.451454607232264</v>
      </c>
      <c r="C125" s="9">
        <f t="shared" ca="1" si="68"/>
        <v>101.78296121217801</v>
      </c>
      <c r="D125" s="9">
        <f t="shared" ca="1" si="69"/>
        <v>103.97233905086671</v>
      </c>
      <c r="E125" s="9">
        <f t="shared" ca="1" si="70"/>
        <v>107.24762448200431</v>
      </c>
      <c r="F125" s="9">
        <f t="shared" ca="1" si="71"/>
        <v>100.85923539377893</v>
      </c>
      <c r="G125" s="9">
        <f t="shared" ca="1" si="72"/>
        <v>102.55611824048628</v>
      </c>
      <c r="H125" s="9">
        <f t="shared" ca="1" si="73"/>
        <v>108.47052276889349</v>
      </c>
      <c r="I125" s="9">
        <f t="shared" ca="1" si="74"/>
        <v>106.48680799705961</v>
      </c>
      <c r="J125" s="9">
        <f t="shared" ca="1" si="75"/>
        <v>100.72338559138537</v>
      </c>
      <c r="K125" s="9">
        <f t="shared" ca="1" si="76"/>
        <v>99.062995980176268</v>
      </c>
      <c r="L125" s="9">
        <f t="shared" ca="1" si="77"/>
        <v>100.25134493827854</v>
      </c>
      <c r="M125" s="9">
        <f t="shared" ca="1" si="78"/>
        <v>97.165045294034712</v>
      </c>
      <c r="N125" s="9">
        <f t="shared" ca="1" si="79"/>
        <v>91.196352204632021</v>
      </c>
      <c r="O125" s="9">
        <f t="shared" ca="1" si="80"/>
        <v>98.032022984461847</v>
      </c>
      <c r="P125" s="9">
        <f t="shared" ca="1" si="81"/>
        <v>96.209035968097965</v>
      </c>
      <c r="Q125" s="9">
        <f t="shared" ca="1" si="82"/>
        <v>99.503526621102779</v>
      </c>
      <c r="R125" s="9">
        <f t="shared" ca="1" si="83"/>
        <v>95.675208121434892</v>
      </c>
      <c r="S125" s="9">
        <f t="shared" ca="1" si="84"/>
        <v>103.83282620184688</v>
      </c>
      <c r="T125" s="9">
        <f t="shared" ca="1" si="85"/>
        <v>103.51251848314833</v>
      </c>
      <c r="U125" s="9">
        <f t="shared" ca="1" si="86"/>
        <v>101.72120934240304</v>
      </c>
      <c r="V125" s="9">
        <f t="shared" ca="1" si="87"/>
        <v>96.861164459734596</v>
      </c>
      <c r="W125" s="9">
        <f t="shared" ca="1" si="88"/>
        <v>89.769162169875926</v>
      </c>
      <c r="X125" s="9">
        <f t="shared" ca="1" si="89"/>
        <v>93.699465072884905</v>
      </c>
      <c r="Y125" s="9">
        <f t="shared" ca="1" si="90"/>
        <v>85.458405207921132</v>
      </c>
      <c r="Z125" s="9">
        <f t="shared" ca="1" si="91"/>
        <v>90.420116038329979</v>
      </c>
      <c r="AA125" s="9">
        <f t="shared" ca="1" si="92"/>
        <v>88.36987081635057</v>
      </c>
      <c r="AB125" s="9">
        <f t="shared" ca="1" si="93"/>
        <v>91.587643330054291</v>
      </c>
      <c r="AC125" s="9">
        <f t="shared" ca="1" si="94"/>
        <v>99.369774898834422</v>
      </c>
      <c r="AD125" s="9">
        <f t="shared" ca="1" si="95"/>
        <v>100.24326350374237</v>
      </c>
      <c r="AE125" s="9">
        <f t="shared" ca="1" si="96"/>
        <v>112.94560808165583</v>
      </c>
      <c r="AF125" s="9">
        <f t="shared" ca="1" si="97"/>
        <v>105.32223274706401</v>
      </c>
      <c r="AG125" s="9">
        <f t="shared" ca="1" si="97"/>
        <v>106.54837195333288</v>
      </c>
      <c r="AH125" s="9">
        <f t="shared" ca="1" si="97"/>
        <v>102.67516501687908</v>
      </c>
    </row>
    <row r="126" spans="1:34" x14ac:dyDescent="0.3">
      <c r="A126" s="41" t="str">
        <f t="shared" si="66"/>
        <v>SHU</v>
      </c>
      <c r="B126" s="9">
        <f t="shared" ca="1" si="67"/>
        <v>95.938260947802917</v>
      </c>
      <c r="C126" s="9">
        <f t="shared" ca="1" si="68"/>
        <v>91.056076139109393</v>
      </c>
      <c r="D126" s="9">
        <f t="shared" ca="1" si="69"/>
        <v>88.847550013307455</v>
      </c>
      <c r="E126" s="9">
        <f t="shared" ca="1" si="70"/>
        <v>92.096310792560359</v>
      </c>
      <c r="F126" s="9">
        <f t="shared" ca="1" si="71"/>
        <v>101.56406446117153</v>
      </c>
      <c r="G126" s="9">
        <f t="shared" ca="1" si="72"/>
        <v>100.19400072870171</v>
      </c>
      <c r="H126" s="9">
        <f t="shared" ca="1" si="73"/>
        <v>100.82260925413674</v>
      </c>
      <c r="I126" s="9">
        <f t="shared" ca="1" si="74"/>
        <v>102.96654701247279</v>
      </c>
      <c r="J126" s="9">
        <f t="shared" ca="1" si="75"/>
        <v>98.083070848416014</v>
      </c>
      <c r="K126" s="9">
        <f t="shared" ca="1" si="76"/>
        <v>101.65711541540161</v>
      </c>
      <c r="L126" s="9">
        <f t="shared" ca="1" si="77"/>
        <v>99.613185499108894</v>
      </c>
      <c r="M126" s="9">
        <f t="shared" ca="1" si="78"/>
        <v>106.74175502374321</v>
      </c>
      <c r="N126" s="9">
        <f t="shared" ca="1" si="79"/>
        <v>108.66151249835052</v>
      </c>
      <c r="O126" s="9">
        <f t="shared" ca="1" si="80"/>
        <v>114.53281323024896</v>
      </c>
      <c r="P126" s="9">
        <f t="shared" ca="1" si="81"/>
        <v>114.45309524686833</v>
      </c>
      <c r="Q126" s="9">
        <f t="shared" ca="1" si="82"/>
        <v>101.94585610443681</v>
      </c>
      <c r="R126" s="9">
        <f t="shared" ca="1" si="83"/>
        <v>108.63605748002651</v>
      </c>
      <c r="S126" s="9">
        <f t="shared" ca="1" si="84"/>
        <v>99.407375689023652</v>
      </c>
      <c r="T126" s="9">
        <f t="shared" ca="1" si="85"/>
        <v>97.710492842316285</v>
      </c>
      <c r="U126" s="9">
        <f t="shared" ca="1" si="86"/>
        <v>92.776598280613882</v>
      </c>
      <c r="V126" s="9">
        <f t="shared" ca="1" si="87"/>
        <v>102.14934629627272</v>
      </c>
      <c r="W126" s="9">
        <f t="shared" ca="1" si="88"/>
        <v>111.60592410209711</v>
      </c>
      <c r="X126" s="9">
        <f t="shared" ca="1" si="89"/>
        <v>106.36062573276676</v>
      </c>
      <c r="Y126" s="9">
        <f t="shared" ca="1" si="90"/>
        <v>113.82331496056372</v>
      </c>
      <c r="Z126" s="9">
        <f t="shared" ca="1" si="91"/>
        <v>118.01619344631331</v>
      </c>
      <c r="AA126" s="9">
        <f t="shared" ca="1" si="92"/>
        <v>114.43881773455161</v>
      </c>
      <c r="AB126" s="9">
        <f t="shared" ca="1" si="93"/>
        <v>110.58154902431126</v>
      </c>
      <c r="AC126" s="9">
        <f t="shared" ca="1" si="94"/>
        <v>105.47596785672783</v>
      </c>
      <c r="AD126" s="9">
        <f t="shared" ca="1" si="95"/>
        <v>99.589213321031579</v>
      </c>
      <c r="AE126" s="9">
        <f t="shared" ca="1" si="96"/>
        <v>90.515650957086791</v>
      </c>
      <c r="AF126" s="9">
        <f t="shared" ca="1" si="97"/>
        <v>84.933355673800747</v>
      </c>
      <c r="AG126" s="9">
        <f t="shared" ca="1" si="97"/>
        <v>89.521133030833766</v>
      </c>
      <c r="AH126" s="9">
        <f t="shared" ca="1" si="97"/>
        <v>87.882883345649773</v>
      </c>
    </row>
    <row r="127" spans="1:34" x14ac:dyDescent="0.3">
      <c r="A127" s="41" t="str">
        <f t="shared" si="66"/>
        <v>SOU</v>
      </c>
      <c r="B127" s="9">
        <f t="shared" ca="1" si="67"/>
        <v>91.339702519407808</v>
      </c>
      <c r="C127" s="9">
        <f t="shared" ca="1" si="68"/>
        <v>90.965106239713762</v>
      </c>
      <c r="D127" s="9">
        <f t="shared" ca="1" si="69"/>
        <v>92.572005617269667</v>
      </c>
      <c r="E127" s="9">
        <f t="shared" ca="1" si="70"/>
        <v>88.350294021159627</v>
      </c>
      <c r="F127" s="9">
        <f t="shared" ca="1" si="71"/>
        <v>89.640627382602986</v>
      </c>
      <c r="G127" s="9">
        <f t="shared" ca="1" si="72"/>
        <v>88.508939231907945</v>
      </c>
      <c r="H127" s="9">
        <f t="shared" ca="1" si="73"/>
        <v>83.883371212802572</v>
      </c>
      <c r="I127" s="9">
        <f t="shared" ca="1" si="74"/>
        <v>85.374906044373049</v>
      </c>
      <c r="J127" s="9">
        <f t="shared" ca="1" si="75"/>
        <v>91.783245157051638</v>
      </c>
      <c r="K127" s="9">
        <f t="shared" ca="1" si="76"/>
        <v>103.03942333792175</v>
      </c>
      <c r="L127" s="9">
        <f t="shared" ca="1" si="77"/>
        <v>105.7471430139252</v>
      </c>
      <c r="M127" s="9">
        <f t="shared" ca="1" si="78"/>
        <v>119.58117574253372</v>
      </c>
      <c r="N127" s="9">
        <f t="shared" ca="1" si="79"/>
        <v>123.42273010525837</v>
      </c>
      <c r="O127" s="9">
        <f t="shared" ca="1" si="80"/>
        <v>119.26953076950493</v>
      </c>
      <c r="P127" s="9">
        <f t="shared" ca="1" si="81"/>
        <v>117.77057812975967</v>
      </c>
      <c r="Q127" s="9">
        <f t="shared" ca="1" si="82"/>
        <v>111.95016127092742</v>
      </c>
      <c r="R127" s="9">
        <f t="shared" ca="1" si="83"/>
        <v>106.36786598764138</v>
      </c>
      <c r="S127" s="9">
        <f t="shared" ca="1" si="84"/>
        <v>95.235813082614754</v>
      </c>
      <c r="T127" s="9">
        <f t="shared" ca="1" si="85"/>
        <v>90.383857074618774</v>
      </c>
      <c r="U127" s="9">
        <f t="shared" ca="1" si="86"/>
        <v>89.069121220254843</v>
      </c>
      <c r="V127" s="9">
        <f t="shared" ca="1" si="87"/>
        <v>87.870720149837879</v>
      </c>
      <c r="W127" s="9">
        <f t="shared" ca="1" si="88"/>
        <v>95.457129571876024</v>
      </c>
      <c r="X127" s="9">
        <f t="shared" ca="1" si="89"/>
        <v>103.42976090594067</v>
      </c>
      <c r="Y127" s="9">
        <f t="shared" ca="1" si="90"/>
        <v>111.64029197112676</v>
      </c>
      <c r="Z127" s="9">
        <f t="shared" ca="1" si="91"/>
        <v>115.04734497286337</v>
      </c>
      <c r="AA127" s="9">
        <f t="shared" ca="1" si="92"/>
        <v>123.98053954830932</v>
      </c>
      <c r="AB127" s="9">
        <f t="shared" ca="1" si="93"/>
        <v>122.97041449292441</v>
      </c>
      <c r="AC127" s="9">
        <f t="shared" ca="1" si="94"/>
        <v>112.47307249825106</v>
      </c>
      <c r="AD127" s="9">
        <f t="shared" ca="1" si="95"/>
        <v>105.03837480838787</v>
      </c>
      <c r="AE127" s="9">
        <f t="shared" ca="1" si="96"/>
        <v>94.285266559140396</v>
      </c>
      <c r="AF127" s="9">
        <f t="shared" ca="1" si="97"/>
        <v>95.00328475828239</v>
      </c>
      <c r="AG127" s="9">
        <f t="shared" ca="1" si="97"/>
        <v>93.202437667943585</v>
      </c>
      <c r="AH127" s="9">
        <f t="shared" ca="1" si="97"/>
        <v>92.226964659694588</v>
      </c>
    </row>
    <row r="128" spans="1:34" x14ac:dyDescent="0.3">
      <c r="A128" s="41" t="str">
        <f t="shared" si="66"/>
        <v>TOT</v>
      </c>
      <c r="B128" s="9">
        <f t="shared" ca="1" si="67"/>
        <v>106.59721854631424</v>
      </c>
      <c r="C128" s="9">
        <f t="shared" ca="1" si="68"/>
        <v>100.83871275414977</v>
      </c>
      <c r="D128" s="9">
        <f t="shared" ca="1" si="69"/>
        <v>105.14014233364043</v>
      </c>
      <c r="E128" s="9">
        <f t="shared" ca="1" si="70"/>
        <v>102.89830435785704</v>
      </c>
      <c r="F128" s="9">
        <f t="shared" ca="1" si="71"/>
        <v>97.430369167739684</v>
      </c>
      <c r="G128" s="9">
        <f t="shared" ca="1" si="72"/>
        <v>92.011712473948705</v>
      </c>
      <c r="H128" s="9">
        <f t="shared" ca="1" si="73"/>
        <v>94.784303677890236</v>
      </c>
      <c r="I128" s="9">
        <f t="shared" ca="1" si="74"/>
        <v>96.628682011909589</v>
      </c>
      <c r="J128" s="9">
        <f t="shared" ca="1" si="75"/>
        <v>101.70000044807777</v>
      </c>
      <c r="K128" s="9">
        <f t="shared" ca="1" si="76"/>
        <v>93.188730174613639</v>
      </c>
      <c r="L128" s="9">
        <f t="shared" ca="1" si="77"/>
        <v>100.75677763109957</v>
      </c>
      <c r="M128" s="9">
        <f t="shared" ca="1" si="78"/>
        <v>99.083432035031876</v>
      </c>
      <c r="N128" s="9">
        <f t="shared" ca="1" si="79"/>
        <v>97.358044696149477</v>
      </c>
      <c r="O128" s="9">
        <f t="shared" ca="1" si="80"/>
        <v>96.032132978998746</v>
      </c>
      <c r="P128" s="9">
        <f t="shared" ca="1" si="81"/>
        <v>93.803216316358714</v>
      </c>
      <c r="Q128" s="9">
        <f t="shared" ca="1" si="82"/>
        <v>97.521043297072751</v>
      </c>
      <c r="R128" s="9">
        <f t="shared" ca="1" si="83"/>
        <v>92.20315851700046</v>
      </c>
      <c r="S128" s="9">
        <f t="shared" ca="1" si="84"/>
        <v>97.08663468105722</v>
      </c>
      <c r="T128" s="9">
        <f t="shared" ca="1" si="85"/>
        <v>106.16019704500201</v>
      </c>
      <c r="U128" s="9">
        <f t="shared" ca="1" si="86"/>
        <v>100.90289422562451</v>
      </c>
      <c r="V128" s="9">
        <f t="shared" ca="1" si="87"/>
        <v>102.34779723188389</v>
      </c>
      <c r="W128" s="9">
        <f t="shared" ca="1" si="88"/>
        <v>98.190575212349742</v>
      </c>
      <c r="X128" s="9">
        <f t="shared" ca="1" si="89"/>
        <v>100.23712061318156</v>
      </c>
      <c r="Y128" s="9">
        <f t="shared" ca="1" si="90"/>
        <v>98.030194850321536</v>
      </c>
      <c r="Z128" s="9">
        <f t="shared" ca="1" si="91"/>
        <v>89.493670867156894</v>
      </c>
      <c r="AA128" s="9">
        <f t="shared" ca="1" si="92"/>
        <v>100.72315686298209</v>
      </c>
      <c r="AB128" s="9">
        <f t="shared" ca="1" si="93"/>
        <v>93.266110654398986</v>
      </c>
      <c r="AC128" s="9">
        <f t="shared" ca="1" si="94"/>
        <v>98.293283050252128</v>
      </c>
      <c r="AD128" s="9">
        <f t="shared" ca="1" si="95"/>
        <v>101.12892245811385</v>
      </c>
      <c r="AE128" s="9">
        <f t="shared" ca="1" si="96"/>
        <v>105.71112039531886</v>
      </c>
      <c r="AF128" s="9">
        <f t="shared" ca="1" si="97"/>
        <v>109.70917343276562</v>
      </c>
      <c r="AG128" s="9">
        <f t="shared" ca="1" si="97"/>
        <v>99.964846246686591</v>
      </c>
      <c r="AH128" s="9">
        <f t="shared" ca="1" si="97"/>
        <v>102.56993644727372</v>
      </c>
    </row>
    <row r="129" spans="1:34" x14ac:dyDescent="0.3">
      <c r="A129" s="41" t="str">
        <f t="shared" si="66"/>
        <v>WAT</v>
      </c>
      <c r="B129" s="9">
        <f t="shared" ca="1" si="67"/>
        <v>107.90759918568257</v>
      </c>
      <c r="C129" s="9">
        <f t="shared" ca="1" si="68"/>
        <v>100.12546761690241</v>
      </c>
      <c r="D129" s="9">
        <f t="shared" ca="1" si="69"/>
        <v>102.36012517664248</v>
      </c>
      <c r="E129" s="9">
        <f t="shared" ca="1" si="70"/>
        <v>90.9077645529173</v>
      </c>
      <c r="F129" s="9">
        <f t="shared" ca="1" si="71"/>
        <v>93.483087350043249</v>
      </c>
      <c r="G129" s="9">
        <f t="shared" ca="1" si="72"/>
        <v>88.406954828566839</v>
      </c>
      <c r="H129" s="9">
        <f t="shared" ca="1" si="73"/>
        <v>95.55078618158565</v>
      </c>
      <c r="I129" s="9">
        <f t="shared" ca="1" si="74"/>
        <v>101.44438740102737</v>
      </c>
      <c r="J129" s="9">
        <f t="shared" ca="1" si="75"/>
        <v>101.33389588207349</v>
      </c>
      <c r="K129" s="9">
        <f t="shared" ca="1" si="76"/>
        <v>100.16735371243702</v>
      </c>
      <c r="L129" s="9">
        <f t="shared" ca="1" si="77"/>
        <v>97.966325970017508</v>
      </c>
      <c r="M129" s="9">
        <f t="shared" ca="1" si="78"/>
        <v>94.109263916047951</v>
      </c>
      <c r="N129" s="9">
        <f t="shared" ca="1" si="79"/>
        <v>89.764804744115267</v>
      </c>
      <c r="O129" s="9">
        <f t="shared" ca="1" si="80"/>
        <v>84.923173691987969</v>
      </c>
      <c r="P129" s="9">
        <f t="shared" ca="1" si="81"/>
        <v>94.147832799210093</v>
      </c>
      <c r="Q129" s="9">
        <f t="shared" ca="1" si="82"/>
        <v>95.634682687545123</v>
      </c>
      <c r="R129" s="9">
        <f t="shared" ca="1" si="83"/>
        <v>94.000581645749392</v>
      </c>
      <c r="S129" s="9">
        <f t="shared" ca="1" si="84"/>
        <v>101.11078920483148</v>
      </c>
      <c r="T129" s="9">
        <f t="shared" ca="1" si="85"/>
        <v>106.90015138302351</v>
      </c>
      <c r="U129" s="9">
        <f t="shared" ca="1" si="86"/>
        <v>110.51564322888197</v>
      </c>
      <c r="V129" s="9">
        <f t="shared" ca="1" si="87"/>
        <v>101.71518408091599</v>
      </c>
      <c r="W129" s="9">
        <f t="shared" ca="1" si="88"/>
        <v>99.172606896854589</v>
      </c>
      <c r="X129" s="9">
        <f t="shared" ca="1" si="89"/>
        <v>94.290422088161051</v>
      </c>
      <c r="Y129" s="9">
        <f t="shared" ca="1" si="90"/>
        <v>92.511721134024739</v>
      </c>
      <c r="Z129" s="9">
        <f t="shared" ca="1" si="91"/>
        <v>88.012692317276048</v>
      </c>
      <c r="AA129" s="9">
        <f t="shared" ca="1" si="92"/>
        <v>86.021780705299918</v>
      </c>
      <c r="AB129" s="9">
        <f t="shared" ca="1" si="93"/>
        <v>89.063734061101442</v>
      </c>
      <c r="AC129" s="9">
        <f t="shared" ca="1" si="94"/>
        <v>88.624339022281291</v>
      </c>
      <c r="AD129" s="9">
        <f t="shared" ca="1" si="95"/>
        <v>99.304800763781984</v>
      </c>
      <c r="AE129" s="9">
        <f t="shared" ca="1" si="96"/>
        <v>106.48053330126777</v>
      </c>
      <c r="AF129" s="9">
        <f t="shared" ca="1" si="97"/>
        <v>111.57858902804981</v>
      </c>
      <c r="AG129" s="9">
        <f t="shared" ca="1" si="97"/>
        <v>111.42686737625574</v>
      </c>
      <c r="AH129" s="9">
        <f t="shared" ca="1" si="97"/>
        <v>107.95669137741736</v>
      </c>
    </row>
    <row r="130" spans="1:34" x14ac:dyDescent="0.3">
      <c r="A130" s="41" t="str">
        <f t="shared" si="66"/>
        <v>WHU</v>
      </c>
      <c r="B130" s="9">
        <f t="shared" ca="1" si="67"/>
        <v>104.9159349494761</v>
      </c>
      <c r="C130" s="9">
        <f t="shared" ca="1" si="68"/>
        <v>107.84900744813639</v>
      </c>
      <c r="D130" s="9">
        <f t="shared" ca="1" si="69"/>
        <v>110.71929814188506</v>
      </c>
      <c r="E130" s="9">
        <f t="shared" ca="1" si="70"/>
        <v>107.50916757389598</v>
      </c>
      <c r="F130" s="9">
        <f t="shared" ca="1" si="71"/>
        <v>100.16099254883362</v>
      </c>
      <c r="G130" s="9">
        <f t="shared" ca="1" si="72"/>
        <v>102.48476907832342</v>
      </c>
      <c r="H130" s="9">
        <f t="shared" ca="1" si="73"/>
        <v>102.44166528181468</v>
      </c>
      <c r="I130" s="9">
        <f t="shared" ca="1" si="74"/>
        <v>102.41952535578957</v>
      </c>
      <c r="J130" s="9">
        <f t="shared" ca="1" si="75"/>
        <v>94.9678126832506</v>
      </c>
      <c r="K130" s="9">
        <f t="shared" ca="1" si="76"/>
        <v>93.294467087182923</v>
      </c>
      <c r="L130" s="9">
        <f t="shared" ca="1" si="77"/>
        <v>96.645212269776906</v>
      </c>
      <c r="M130" s="9">
        <f t="shared" ca="1" si="78"/>
        <v>89.609931001243453</v>
      </c>
      <c r="N130" s="9">
        <f t="shared" ca="1" si="79"/>
        <v>87.509097039416133</v>
      </c>
      <c r="O130" s="9">
        <f t="shared" ca="1" si="80"/>
        <v>85.730396085279793</v>
      </c>
      <c r="P130" s="9">
        <f t="shared" ca="1" si="81"/>
        <v>90.100094027108923</v>
      </c>
      <c r="Q130" s="9">
        <f t="shared" ca="1" si="82"/>
        <v>99.393124059387119</v>
      </c>
      <c r="R130" s="9">
        <f t="shared" ca="1" si="83"/>
        <v>93.186345888299797</v>
      </c>
      <c r="S130" s="9">
        <f t="shared" ca="1" si="84"/>
        <v>94.056296264618808</v>
      </c>
      <c r="T130" s="9">
        <f t="shared" ca="1" si="85"/>
        <v>94.615991777115582</v>
      </c>
      <c r="U130" s="9">
        <f t="shared" ca="1" si="86"/>
        <v>98.741062977994204</v>
      </c>
      <c r="V130" s="9">
        <f t="shared" ca="1" si="87"/>
        <v>94.651357435464718</v>
      </c>
      <c r="W130" s="9">
        <f t="shared" ca="1" si="88"/>
        <v>83.683881166142314</v>
      </c>
      <c r="X130" s="9">
        <f t="shared" ca="1" si="89"/>
        <v>89.895575950739428</v>
      </c>
      <c r="Y130" s="9">
        <f t="shared" ca="1" si="90"/>
        <v>89.021602890639699</v>
      </c>
      <c r="Z130" s="9">
        <f t="shared" ca="1" si="91"/>
        <v>90.5084527789747</v>
      </c>
      <c r="AA130" s="9">
        <f t="shared" ca="1" si="92"/>
        <v>85.02827533169723</v>
      </c>
      <c r="AB130" s="9">
        <f t="shared" ca="1" si="93"/>
        <v>87.290609132003226</v>
      </c>
      <c r="AC130" s="9">
        <f t="shared" ca="1" si="94"/>
        <v>95.682762604199681</v>
      </c>
      <c r="AD130" s="9">
        <f t="shared" ca="1" si="95"/>
        <v>94.312698871729879</v>
      </c>
      <c r="AE130" s="9">
        <f t="shared" ca="1" si="96"/>
        <v>97.58332328829492</v>
      </c>
      <c r="AF130" s="9">
        <f t="shared" ca="1" si="97"/>
        <v>103.55201637769761</v>
      </c>
      <c r="AG130" s="9">
        <f t="shared" ca="1" si="97"/>
        <v>101.32974691233477</v>
      </c>
      <c r="AH130" s="9">
        <f t="shared" ca="1" si="97"/>
        <v>112.16930183948546</v>
      </c>
    </row>
    <row r="131" spans="1:34" x14ac:dyDescent="0.3">
      <c r="A131" s="41" t="str">
        <f t="shared" si="66"/>
        <v>WOL</v>
      </c>
      <c r="B131" s="9">
        <f t="shared" ca="1" si="67"/>
        <v>88.062758835341484</v>
      </c>
      <c r="C131" s="9">
        <f t="shared" ca="1" si="68"/>
        <v>95.518301813079219</v>
      </c>
      <c r="D131" s="9">
        <f t="shared" ca="1" si="69"/>
        <v>92.718929631993106</v>
      </c>
      <c r="E131" s="9">
        <f t="shared" ca="1" si="70"/>
        <v>94.088993364462908</v>
      </c>
      <c r="F131" s="9">
        <f t="shared" ca="1" si="71"/>
        <v>99.133355003547479</v>
      </c>
      <c r="G131" s="9">
        <f t="shared" ca="1" si="72"/>
        <v>100.74422813969528</v>
      </c>
      <c r="H131" s="9">
        <f t="shared" ca="1" si="73"/>
        <v>110.10933851586974</v>
      </c>
      <c r="I131" s="9">
        <f t="shared" ca="1" si="74"/>
        <v>106.97628483432875</v>
      </c>
      <c r="J131" s="9">
        <f t="shared" ca="1" si="75"/>
        <v>110.96400597351715</v>
      </c>
      <c r="K131" s="9">
        <f t="shared" ca="1" si="76"/>
        <v>117.45465576683348</v>
      </c>
      <c r="L131" s="9">
        <f t="shared" ca="1" si="77"/>
        <v>114.95866012779125</v>
      </c>
      <c r="M131" s="9">
        <f t="shared" ca="1" si="78"/>
        <v>116.60093249675599</v>
      </c>
      <c r="N131" s="9">
        <f t="shared" ca="1" si="79"/>
        <v>110.64287512231813</v>
      </c>
      <c r="O131" s="9">
        <f t="shared" ca="1" si="80"/>
        <v>107.70980262365786</v>
      </c>
      <c r="P131" s="9">
        <f t="shared" ca="1" si="81"/>
        <v>102.12735323080589</v>
      </c>
      <c r="Q131" s="9">
        <f t="shared" ca="1" si="82"/>
        <v>93.256514649634809</v>
      </c>
      <c r="R131" s="9">
        <f t="shared" ca="1" si="83"/>
        <v>99.867595958912105</v>
      </c>
      <c r="S131" s="9">
        <f t="shared" ca="1" si="84"/>
        <v>98.229346273728083</v>
      </c>
      <c r="T131" s="9">
        <f t="shared" ca="1" si="85"/>
        <v>91.740949343459363</v>
      </c>
      <c r="U131" s="9">
        <f t="shared" ca="1" si="86"/>
        <v>89.295805250196523</v>
      </c>
      <c r="V131" s="9">
        <f t="shared" ca="1" si="87"/>
        <v>94.980239046389556</v>
      </c>
      <c r="W131" s="9">
        <f t="shared" ca="1" si="88"/>
        <v>101.35294106320292</v>
      </c>
      <c r="X131" s="9">
        <f t="shared" ca="1" si="89"/>
        <v>92.822102279318287</v>
      </c>
      <c r="Y131" s="9">
        <f t="shared" ca="1" si="90"/>
        <v>96.806722211244562</v>
      </c>
      <c r="Z131" s="9">
        <f t="shared" ca="1" si="91"/>
        <v>105.33904905780601</v>
      </c>
      <c r="AA131" s="9">
        <f t="shared" ca="1" si="92"/>
        <v>114.55239443394437</v>
      </c>
      <c r="AB131" s="9">
        <f t="shared" ca="1" si="93"/>
        <v>119.05142325069308</v>
      </c>
      <c r="AC131" s="9">
        <f t="shared" ca="1" si="94"/>
        <v>115.0539934082247</v>
      </c>
      <c r="AD131" s="9">
        <f t="shared" ca="1" si="95"/>
        <v>113.80400945403643</v>
      </c>
      <c r="AE131" s="9">
        <f t="shared" ca="1" si="96"/>
        <v>110.68933989842913</v>
      </c>
      <c r="AF131" s="9">
        <f t="shared" ca="1" si="97"/>
        <v>104.25784701369503</v>
      </c>
      <c r="AG131" s="9">
        <f t="shared" ca="1" si="97"/>
        <v>102.05681927127547</v>
      </c>
      <c r="AH131" s="9">
        <f t="shared" ca="1" si="97"/>
        <v>93.188092512697679</v>
      </c>
    </row>
  </sheetData>
  <sortState ref="BD22:BE41">
    <sortCondition descending="1" ref="BE22:BE41"/>
  </sortState>
  <conditionalFormatting sqref="B90">
    <cfRule type="cellIs" dxfId="195" priority="67" operator="lessThan">
      <formula>1.15</formula>
    </cfRule>
    <cfRule type="cellIs" dxfId="194" priority="68" operator="greaterThanOrEqual">
      <formula>1.6</formula>
    </cfRule>
  </conditionalFormatting>
  <conditionalFormatting sqref="C90:AE90">
    <cfRule type="cellIs" dxfId="193" priority="61" operator="lessThan">
      <formula>1.15</formula>
    </cfRule>
    <cfRule type="cellIs" dxfId="192" priority="62" operator="greaterThanOrEqual">
      <formula>1.6</formula>
    </cfRule>
  </conditionalFormatting>
  <conditionalFormatting sqref="B91:B109">
    <cfRule type="cellIs" dxfId="191" priority="59" operator="lessThan">
      <formula>1.15</formula>
    </cfRule>
    <cfRule type="cellIs" dxfId="190" priority="60" operator="greaterThanOrEqual">
      <formula>1.6</formula>
    </cfRule>
  </conditionalFormatting>
  <conditionalFormatting sqref="C91:AE109">
    <cfRule type="cellIs" dxfId="189" priority="57" operator="lessThan">
      <formula>1.15</formula>
    </cfRule>
    <cfRule type="cellIs" dxfId="188" priority="58" operator="greaterThanOrEqual">
      <formula>1.6</formula>
    </cfRule>
  </conditionalFormatting>
  <conditionalFormatting sqref="B112">
    <cfRule type="cellIs" dxfId="187" priority="55" operator="greaterThanOrEqual">
      <formula>105</formula>
    </cfRule>
    <cfRule type="cellIs" dxfId="186" priority="56" operator="lessThanOrEqual">
      <formula>95</formula>
    </cfRule>
  </conditionalFormatting>
  <conditionalFormatting sqref="C112:AE112">
    <cfRule type="cellIs" dxfId="185" priority="51" operator="greaterThanOrEqual">
      <formula>105</formula>
    </cfRule>
    <cfRule type="cellIs" dxfId="184" priority="52" operator="lessThanOrEqual">
      <formula>95</formula>
    </cfRule>
  </conditionalFormatting>
  <conditionalFormatting sqref="B113:B131">
    <cfRule type="cellIs" dxfId="183" priority="49" operator="greaterThanOrEqual">
      <formula>105</formula>
    </cfRule>
    <cfRule type="cellIs" dxfId="182" priority="50" operator="lessThanOrEqual">
      <formula>95</formula>
    </cfRule>
  </conditionalFormatting>
  <conditionalFormatting sqref="C113:AE131">
    <cfRule type="cellIs" dxfId="181" priority="47" operator="greaterThanOrEqual">
      <formula>105</formula>
    </cfRule>
    <cfRule type="cellIs" dxfId="180" priority="48" operator="lessThanOrEqual">
      <formula>95</formula>
    </cfRule>
  </conditionalFormatting>
  <conditionalFormatting sqref="AF90">
    <cfRule type="cellIs" dxfId="179" priority="23" operator="lessThan">
      <formula>1.15</formula>
    </cfRule>
    <cfRule type="cellIs" dxfId="178" priority="24" operator="greaterThanOrEqual">
      <formula>1.6</formula>
    </cfRule>
  </conditionalFormatting>
  <conditionalFormatting sqref="AF91:AF109">
    <cfRule type="cellIs" dxfId="177" priority="21" operator="lessThan">
      <formula>1.15</formula>
    </cfRule>
    <cfRule type="cellIs" dxfId="176" priority="22" operator="greaterThanOrEqual">
      <formula>1.6</formula>
    </cfRule>
  </conditionalFormatting>
  <conditionalFormatting sqref="AF112">
    <cfRule type="cellIs" dxfId="175" priority="19" operator="greaterThanOrEqual">
      <formula>105</formula>
    </cfRule>
    <cfRule type="cellIs" dxfId="174" priority="20" operator="lessThanOrEqual">
      <formula>95</formula>
    </cfRule>
  </conditionalFormatting>
  <conditionalFormatting sqref="AF113:AF131">
    <cfRule type="cellIs" dxfId="173" priority="17" operator="greaterThanOrEqual">
      <formula>105</formula>
    </cfRule>
    <cfRule type="cellIs" dxfId="172" priority="18" operator="lessThanOrEqual">
      <formula>95</formula>
    </cfRule>
  </conditionalFormatting>
  <conditionalFormatting sqref="AG90">
    <cfRule type="cellIs" dxfId="171" priority="15" operator="lessThan">
      <formula>1.15</formula>
    </cfRule>
    <cfRule type="cellIs" dxfId="170" priority="16" operator="greaterThanOrEqual">
      <formula>1.6</formula>
    </cfRule>
  </conditionalFormatting>
  <conditionalFormatting sqref="AG91:AG109">
    <cfRule type="cellIs" dxfId="169" priority="13" operator="lessThan">
      <formula>1.15</formula>
    </cfRule>
    <cfRule type="cellIs" dxfId="168" priority="14" operator="greaterThanOrEqual">
      <formula>1.6</formula>
    </cfRule>
  </conditionalFormatting>
  <conditionalFormatting sqref="AH90">
    <cfRule type="cellIs" dxfId="167" priority="11" operator="lessThan">
      <formula>1.15</formula>
    </cfRule>
    <cfRule type="cellIs" dxfId="166" priority="12" operator="greaterThanOrEqual">
      <formula>1.6</formula>
    </cfRule>
  </conditionalFormatting>
  <conditionalFormatting sqref="AH91:AH109">
    <cfRule type="cellIs" dxfId="165" priority="9" operator="lessThan">
      <formula>1.15</formula>
    </cfRule>
    <cfRule type="cellIs" dxfId="164" priority="10" operator="greaterThanOrEqual">
      <formula>1.6</formula>
    </cfRule>
  </conditionalFormatting>
  <conditionalFormatting sqref="AG112">
    <cfRule type="cellIs" dxfId="163" priority="7" operator="greaterThanOrEqual">
      <formula>105</formula>
    </cfRule>
    <cfRule type="cellIs" dxfId="162" priority="8" operator="lessThanOrEqual">
      <formula>95</formula>
    </cfRule>
  </conditionalFormatting>
  <conditionalFormatting sqref="AG113:AG131">
    <cfRule type="cellIs" dxfId="161" priority="5" operator="greaterThanOrEqual">
      <formula>105</formula>
    </cfRule>
    <cfRule type="cellIs" dxfId="160" priority="6" operator="lessThanOrEqual">
      <formula>95</formula>
    </cfRule>
  </conditionalFormatting>
  <conditionalFormatting sqref="AH112">
    <cfRule type="cellIs" dxfId="159" priority="3" operator="greaterThanOrEqual">
      <formula>105</formula>
    </cfRule>
    <cfRule type="cellIs" dxfId="158" priority="4" operator="lessThanOrEqual">
      <formula>95</formula>
    </cfRule>
  </conditionalFormatting>
  <conditionalFormatting sqref="AH113:AH131">
    <cfRule type="cellIs" dxfId="157" priority="1" operator="greaterThanOrEqual">
      <formula>105</formula>
    </cfRule>
    <cfRule type="cellIs" dxfId="156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D131"/>
  <sheetViews>
    <sheetView zoomScaleNormal="100" workbookViewId="0">
      <selection activeCell="AO15" sqref="AO15"/>
    </sheetView>
  </sheetViews>
  <sheetFormatPr defaultColWidth="9.109375" defaultRowHeight="12" x14ac:dyDescent="0.3"/>
  <cols>
    <col min="1" max="1" width="4.5546875" style="60" bestFit="1" customWidth="1"/>
    <col min="2" max="2" width="5.6640625" style="60" hidden="1" customWidth="1"/>
    <col min="3" max="3" width="5.44140625" style="60" hidden="1" customWidth="1"/>
    <col min="4" max="8" width="5.6640625" style="60" hidden="1" customWidth="1"/>
    <col min="9" max="9" width="5.44140625" style="60" hidden="1" customWidth="1"/>
    <col min="10" max="14" width="5.6640625" style="60" hidden="1" customWidth="1"/>
    <col min="15" max="16" width="5.5546875" style="60" hidden="1" customWidth="1"/>
    <col min="17" max="18" width="5.6640625" style="60" hidden="1" customWidth="1"/>
    <col min="19" max="19" width="5.5546875" style="60" hidden="1" customWidth="1"/>
    <col min="20" max="26" width="5.6640625" style="60" hidden="1" customWidth="1"/>
    <col min="27" max="29" width="5.6640625" style="60" customWidth="1"/>
    <col min="30" max="30" width="5.44140625" style="60" customWidth="1"/>
    <col min="31" max="31" width="5.6640625" style="60" customWidth="1"/>
    <col min="32" max="32" width="5.6640625" style="34" customWidth="1"/>
    <col min="33" max="33" width="5.6640625" style="60" customWidth="1"/>
    <col min="34" max="34" width="5.5546875" style="60" customWidth="1"/>
    <col min="35" max="35" width="5.6640625" style="60" customWidth="1"/>
    <col min="36" max="36" width="5.5546875" style="60" hidden="1" customWidth="1"/>
    <col min="37" max="37" width="5.6640625" style="60" hidden="1" customWidth="1"/>
    <col min="38" max="38" width="5.5546875" style="60" hidden="1" customWidth="1"/>
    <col min="39" max="39" width="5.6640625" style="60" hidden="1" customWidth="1"/>
    <col min="40" max="40" width="5" style="60" customWidth="1"/>
    <col min="41" max="41" width="4.5546875" style="60" bestFit="1" customWidth="1"/>
    <col min="42" max="43" width="6.6640625" style="60" bestFit="1" customWidth="1"/>
    <col min="44" max="44" width="5.88671875" style="60" bestFit="1" customWidth="1"/>
    <col min="45" max="45" width="6.44140625" style="60" customWidth="1"/>
    <col min="46" max="46" width="5.6640625" style="60" bestFit="1" customWidth="1"/>
    <col min="47" max="47" width="5.109375" style="60" bestFit="1" customWidth="1"/>
    <col min="48" max="48" width="5.6640625" style="60" bestFit="1" customWidth="1"/>
    <col min="49" max="49" width="5.109375" style="60" bestFit="1" customWidth="1"/>
    <col min="50" max="50" width="9.109375" style="60"/>
    <col min="51" max="52" width="9.6640625" style="60" bestFit="1" customWidth="1"/>
    <col min="53" max="16384" width="9.109375" style="60"/>
  </cols>
  <sheetData>
    <row r="1" spans="1:49" x14ac:dyDescent="0.3">
      <c r="A1" s="35" t="s">
        <v>0</v>
      </c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59">
        <v>7</v>
      </c>
      <c r="I1" s="59">
        <v>8</v>
      </c>
      <c r="J1" s="59">
        <v>9</v>
      </c>
      <c r="K1" s="59">
        <v>10</v>
      </c>
      <c r="L1" s="59">
        <v>11</v>
      </c>
      <c r="M1" s="59">
        <v>12</v>
      </c>
      <c r="N1" s="59">
        <v>13</v>
      </c>
      <c r="O1" s="59">
        <v>14</v>
      </c>
      <c r="P1" s="59">
        <v>15</v>
      </c>
      <c r="Q1" s="59">
        <v>16</v>
      </c>
      <c r="R1" s="59">
        <v>17</v>
      </c>
      <c r="S1" s="59">
        <v>18</v>
      </c>
      <c r="T1" s="59">
        <v>19</v>
      </c>
      <c r="U1" s="59">
        <v>20</v>
      </c>
      <c r="V1" s="59">
        <v>21</v>
      </c>
      <c r="W1" s="59">
        <v>22</v>
      </c>
      <c r="X1" s="59">
        <v>23</v>
      </c>
      <c r="Y1" s="59">
        <v>24</v>
      </c>
      <c r="Z1" s="59">
        <v>25</v>
      </c>
      <c r="AA1" s="59">
        <v>26</v>
      </c>
      <c r="AB1" s="59">
        <v>27</v>
      </c>
      <c r="AC1" s="59">
        <v>28</v>
      </c>
      <c r="AD1" s="59">
        <v>29</v>
      </c>
      <c r="AE1" s="59">
        <v>30</v>
      </c>
      <c r="AF1" s="33">
        <v>31</v>
      </c>
      <c r="AG1" s="33">
        <v>32</v>
      </c>
      <c r="AH1" s="33">
        <v>33</v>
      </c>
      <c r="AI1" s="33">
        <v>34</v>
      </c>
      <c r="AJ1" s="33">
        <v>35</v>
      </c>
      <c r="AK1" s="33">
        <v>36</v>
      </c>
      <c r="AL1" s="33">
        <v>37</v>
      </c>
      <c r="AM1" s="33">
        <v>38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49" x14ac:dyDescent="0.25">
      <c r="A2" s="41" t="str">
        <f>Schedule!A2</f>
        <v>ARS</v>
      </c>
      <c r="B2" s="61" t="str">
        <f>Schedule!B2</f>
        <v>@NEW</v>
      </c>
      <c r="C2" s="61" t="str">
        <f>Schedule!C2</f>
        <v>BUR</v>
      </c>
      <c r="D2" s="61" t="str">
        <f>Schedule!D2</f>
        <v>@LIV</v>
      </c>
      <c r="E2" s="61" t="str">
        <f>Schedule!E2</f>
        <v>TOT</v>
      </c>
      <c r="F2" s="61" t="str">
        <f>Schedule!F2</f>
        <v>@WAT</v>
      </c>
      <c r="G2" s="61" t="str">
        <f>Schedule!G2</f>
        <v>AVL</v>
      </c>
      <c r="H2" s="61" t="str">
        <f>Schedule!H2</f>
        <v>@MUN</v>
      </c>
      <c r="I2" s="61" t="str">
        <f>Schedule!I2</f>
        <v>BOU</v>
      </c>
      <c r="J2" s="61" t="str">
        <f>Schedule!J2</f>
        <v>@SHU</v>
      </c>
      <c r="K2" s="61" t="str">
        <f>Schedule!K2</f>
        <v>CRY</v>
      </c>
      <c r="L2" s="61" t="str">
        <f>Schedule!L2</f>
        <v>WOL</v>
      </c>
      <c r="M2" s="61" t="str">
        <f>Schedule!M2</f>
        <v>@LEI</v>
      </c>
      <c r="N2" s="61" t="str">
        <f>Schedule!N2</f>
        <v>SOU</v>
      </c>
      <c r="O2" s="61" t="str">
        <f>Schedule!O2</f>
        <v>@NOR</v>
      </c>
      <c r="P2" s="61" t="str">
        <f>Schedule!P2</f>
        <v>BRI</v>
      </c>
      <c r="Q2" s="61" t="str">
        <f>Schedule!Q2</f>
        <v>@WHU</v>
      </c>
      <c r="R2" s="61" t="str">
        <f>Schedule!R2</f>
        <v>MCI</v>
      </c>
      <c r="S2" s="61" t="str">
        <f>Schedule!S2</f>
        <v>@EVE</v>
      </c>
      <c r="T2" s="61" t="str">
        <f>Schedule!T2</f>
        <v>@BOU</v>
      </c>
      <c r="U2" s="61" t="str">
        <f>Schedule!U2</f>
        <v>CHE</v>
      </c>
      <c r="V2" s="61" t="str">
        <f>Schedule!V2</f>
        <v>MUN</v>
      </c>
      <c r="W2" s="61" t="str">
        <f>Schedule!W2</f>
        <v>@CRY</v>
      </c>
      <c r="X2" s="61" t="str">
        <f>Schedule!X2</f>
        <v>SHU</v>
      </c>
      <c r="Y2" s="61" t="str">
        <f>Schedule!Y2</f>
        <v>@CHE</v>
      </c>
      <c r="Z2" s="82" t="str">
        <f>Schedule!Z2</f>
        <v>@BUR</v>
      </c>
      <c r="AA2" s="82" t="str">
        <f>Schedule!AA2</f>
        <v>NEW</v>
      </c>
      <c r="AB2" s="82" t="str">
        <f>Schedule!AB2</f>
        <v>EVE</v>
      </c>
      <c r="AC2" s="130" t="str">
        <f>Schedule!AC2</f>
        <v>@MCI</v>
      </c>
      <c r="AD2" s="82" t="str">
        <f>Schedule!AD2</f>
        <v>WHU</v>
      </c>
      <c r="AE2" s="82" t="str">
        <f>Schedule!AE2</f>
        <v>@BRI</v>
      </c>
      <c r="AF2" s="82" t="str">
        <f>Schedule!AF2</f>
        <v>@SOU</v>
      </c>
      <c r="AG2" s="82" t="str">
        <f>Schedule!AG2</f>
        <v>NOR</v>
      </c>
      <c r="AH2" s="82" t="str">
        <f>Schedule!AH2</f>
        <v>@WOL</v>
      </c>
      <c r="AI2" s="82" t="str">
        <f>Schedule!AI2</f>
        <v>LEI</v>
      </c>
      <c r="AJ2" s="82" t="str">
        <f>Schedule!AJ2</f>
        <v>@TOT</v>
      </c>
      <c r="AK2" s="61" t="str">
        <f>Schedule!AK2</f>
        <v>LIV</v>
      </c>
      <c r="AL2" s="61" t="str">
        <f>Schedule!AL2</f>
        <v>@AVL</v>
      </c>
      <c r="AM2" s="61" t="str">
        <f>Schedule!AM2</f>
        <v>WAT</v>
      </c>
      <c r="AO2" s="62"/>
      <c r="AT2" s="72" t="str">
        <f>Schedule!A2</f>
        <v>ARS</v>
      </c>
      <c r="AU2" s="3">
        <f ca="1">VLOOKUP(AT2,'Team Ratings'!$A$2:$H$21,7,FALSE)*(1-Fixtures!$D$3)</f>
        <v>80.623931988538516</v>
      </c>
      <c r="AV2" s="72" t="str">
        <f>Schedule!A2</f>
        <v>ARS</v>
      </c>
      <c r="AW2" s="3">
        <f ca="1">VLOOKUP(AV2,'Team Ratings'!$A$2:$H$21,4,FALSE)*(1+Fixtures!$D$3)</f>
        <v>114.35355971584397</v>
      </c>
    </row>
    <row r="3" spans="1:49" x14ac:dyDescent="0.25">
      <c r="A3" s="41" t="str">
        <f>Schedule!A3</f>
        <v>AVL</v>
      </c>
      <c r="B3" s="61" t="str">
        <f>Schedule!B3</f>
        <v>@TOT</v>
      </c>
      <c r="C3" s="61" t="str">
        <f>Schedule!C3</f>
        <v>BOU</v>
      </c>
      <c r="D3" s="61" t="str">
        <f>Schedule!D3</f>
        <v>EVE</v>
      </c>
      <c r="E3" s="61" t="str">
        <f>Schedule!E3</f>
        <v>@CRY</v>
      </c>
      <c r="F3" s="61" t="str">
        <f>Schedule!F3</f>
        <v>WHU</v>
      </c>
      <c r="G3" s="61" t="str">
        <f>Schedule!G3</f>
        <v>@ARS</v>
      </c>
      <c r="H3" s="61" t="str">
        <f>Schedule!H3</f>
        <v>BUR</v>
      </c>
      <c r="I3" s="61" t="str">
        <f>Schedule!I3</f>
        <v>@NOR</v>
      </c>
      <c r="J3" s="61" t="str">
        <f>Schedule!J3</f>
        <v>BRI</v>
      </c>
      <c r="K3" s="61" t="str">
        <f>Schedule!K3</f>
        <v>@MCI</v>
      </c>
      <c r="L3" s="61" t="str">
        <f>Schedule!L3</f>
        <v>LIV</v>
      </c>
      <c r="M3" s="61" t="str">
        <f>Schedule!M3</f>
        <v>@WOL</v>
      </c>
      <c r="N3" s="61" t="str">
        <f>Schedule!N3</f>
        <v>NEW</v>
      </c>
      <c r="O3" s="61" t="str">
        <f>Schedule!O3</f>
        <v>@MUN</v>
      </c>
      <c r="P3" s="61" t="str">
        <f>Schedule!P3</f>
        <v>@CHE</v>
      </c>
      <c r="Q3" s="61" t="str">
        <f>Schedule!Q3</f>
        <v>LEI</v>
      </c>
      <c r="R3" s="61" t="str">
        <f>Schedule!R3</f>
        <v>@SHU</v>
      </c>
      <c r="S3" s="61" t="str">
        <f>Schedule!S3</f>
        <v>SOU</v>
      </c>
      <c r="T3" s="61" t="str">
        <f>Schedule!T3</f>
        <v>NOR</v>
      </c>
      <c r="U3" s="61" t="str">
        <f>Schedule!U3</f>
        <v>@WAT</v>
      </c>
      <c r="V3" s="61" t="str">
        <f>Schedule!V3</f>
        <v>@BUR</v>
      </c>
      <c r="W3" s="61" t="str">
        <f>Schedule!W3</f>
        <v>MCI</v>
      </c>
      <c r="X3" s="61" t="str">
        <f>Schedule!X3</f>
        <v>@BRI</v>
      </c>
      <c r="Y3" s="61" t="str">
        <f>Schedule!Y3</f>
        <v>WAT</v>
      </c>
      <c r="Z3" s="82" t="str">
        <f>Schedule!Z3</f>
        <v>@BOU</v>
      </c>
      <c r="AA3" s="82" t="str">
        <f>Schedule!AA3</f>
        <v>TOT</v>
      </c>
      <c r="AB3" s="82" t="str">
        <f>Schedule!AB3</f>
        <v>@SOU</v>
      </c>
      <c r="AC3" s="130" t="str">
        <f>Schedule!AC3</f>
        <v>SHU</v>
      </c>
      <c r="AD3" s="82" t="str">
        <f>Schedule!AD3</f>
        <v>@LEI</v>
      </c>
      <c r="AE3" s="82" t="str">
        <f>Schedule!AE3</f>
        <v>CHE</v>
      </c>
      <c r="AF3" s="82" t="str">
        <f>Schedule!AF3</f>
        <v>@NEW</v>
      </c>
      <c r="AG3" s="82" t="str">
        <f>Schedule!AG3</f>
        <v>WOL</v>
      </c>
      <c r="AH3" s="82" t="str">
        <f>Schedule!AH3</f>
        <v>@LIV</v>
      </c>
      <c r="AI3" s="82" t="str">
        <f>Schedule!AI3</f>
        <v>MUN</v>
      </c>
      <c r="AJ3" s="82" t="str">
        <f>Schedule!AJ3</f>
        <v>CRY</v>
      </c>
      <c r="AK3" s="61" t="str">
        <f>Schedule!AK3</f>
        <v>@EVE</v>
      </c>
      <c r="AL3" s="61" t="str">
        <f>Schedule!AL3</f>
        <v>ARS</v>
      </c>
      <c r="AM3" s="61" t="str">
        <f>Schedule!AM3</f>
        <v>@WHU</v>
      </c>
      <c r="AO3" s="62"/>
      <c r="AT3" s="72" t="str">
        <f>Schedule!A3</f>
        <v>AVL</v>
      </c>
      <c r="AU3" s="3">
        <f ca="1">VLOOKUP(AT3,'Team Ratings'!$A$2:$H$21,7,FALSE)*(1-Fixtures!$D$3)</f>
        <v>83.454763823072184</v>
      </c>
      <c r="AV3" s="72" t="str">
        <f>Schedule!A3</f>
        <v>AVL</v>
      </c>
      <c r="AW3" s="3">
        <f ca="1">VLOOKUP(AV3,'Team Ratings'!$A$2:$H$21,4,FALSE)*(1+Fixtures!$D$3)</f>
        <v>148.93409414988952</v>
      </c>
    </row>
    <row r="4" spans="1:49" x14ac:dyDescent="0.25">
      <c r="A4" s="41" t="str">
        <f>Schedule!A4</f>
        <v>BOU</v>
      </c>
      <c r="B4" s="61" t="str">
        <f>Schedule!B4</f>
        <v>SHU</v>
      </c>
      <c r="C4" s="61" t="str">
        <f>Schedule!C4</f>
        <v>@AVL</v>
      </c>
      <c r="D4" s="61" t="str">
        <f>Schedule!D4</f>
        <v>MCI</v>
      </c>
      <c r="E4" s="61" t="str">
        <f>Schedule!E4</f>
        <v>@LEI</v>
      </c>
      <c r="F4" s="61" t="str">
        <f>Schedule!F4</f>
        <v>EVE</v>
      </c>
      <c r="G4" s="61" t="str">
        <f>Schedule!G4</f>
        <v>@SOU</v>
      </c>
      <c r="H4" s="61" t="str">
        <f>Schedule!H4</f>
        <v>WHU</v>
      </c>
      <c r="I4" s="61" t="str">
        <f>Schedule!I4</f>
        <v>@ARS</v>
      </c>
      <c r="J4" s="61" t="str">
        <f>Schedule!J4</f>
        <v>NOR</v>
      </c>
      <c r="K4" s="61" t="str">
        <f>Schedule!K4</f>
        <v>@WAT</v>
      </c>
      <c r="L4" s="61" t="str">
        <f>Schedule!L4</f>
        <v>MUN</v>
      </c>
      <c r="M4" s="61" t="str">
        <f>Schedule!M4</f>
        <v>@NEW</v>
      </c>
      <c r="N4" s="61" t="str">
        <f>Schedule!N4</f>
        <v>WOL</v>
      </c>
      <c r="O4" s="61" t="str">
        <f>Schedule!O4</f>
        <v>@TOT</v>
      </c>
      <c r="P4" s="61" t="str">
        <f>Schedule!P4</f>
        <v>@CRY</v>
      </c>
      <c r="Q4" s="61" t="str">
        <f>Schedule!Q4</f>
        <v>LIV</v>
      </c>
      <c r="R4" s="61" t="str">
        <f>Schedule!R4</f>
        <v>@CHE</v>
      </c>
      <c r="S4" s="61" t="str">
        <f>Schedule!S4</f>
        <v>BUR</v>
      </c>
      <c r="T4" s="61" t="str">
        <f>Schedule!T4</f>
        <v>ARS</v>
      </c>
      <c r="U4" s="61" t="str">
        <f>Schedule!U4</f>
        <v>@BRI</v>
      </c>
      <c r="V4" s="61" t="str">
        <f>Schedule!V4</f>
        <v>@WHU</v>
      </c>
      <c r="W4" s="61" t="str">
        <f>Schedule!W4</f>
        <v>WAT</v>
      </c>
      <c r="X4" s="61" t="str">
        <f>Schedule!X4</f>
        <v>@NOR</v>
      </c>
      <c r="Y4" s="61" t="str">
        <f>Schedule!Y4</f>
        <v>BRI</v>
      </c>
      <c r="Z4" s="82" t="str">
        <f>Schedule!Z4</f>
        <v>AVL</v>
      </c>
      <c r="AA4" s="82" t="str">
        <f>Schedule!AA4</f>
        <v>@SHU</v>
      </c>
      <c r="AB4" s="82" t="str">
        <f>Schedule!AB4</f>
        <v>@BUR</v>
      </c>
      <c r="AC4" s="82" t="str">
        <f>Schedule!AC4</f>
        <v>CHE</v>
      </c>
      <c r="AD4" s="82" t="str">
        <f>Schedule!AD4</f>
        <v>@LIV</v>
      </c>
      <c r="AE4" s="82" t="str">
        <f>Schedule!AE4</f>
        <v>CRY</v>
      </c>
      <c r="AF4" s="82" t="str">
        <f>Schedule!AF4</f>
        <v>@WOL</v>
      </c>
      <c r="AG4" s="82" t="str">
        <f>Schedule!AG4</f>
        <v>NEW</v>
      </c>
      <c r="AH4" s="82" t="str">
        <f>Schedule!AH4</f>
        <v>@MUN</v>
      </c>
      <c r="AI4" s="82" t="str">
        <f>Schedule!AI4</f>
        <v>TOT</v>
      </c>
      <c r="AJ4" s="82" t="str">
        <f>Schedule!AJ4</f>
        <v>LEI</v>
      </c>
      <c r="AK4" s="61" t="str">
        <f>Schedule!AK4</f>
        <v>@MCI</v>
      </c>
      <c r="AL4" s="61" t="str">
        <f>Schedule!AL4</f>
        <v>SOU</v>
      </c>
      <c r="AM4" s="61" t="str">
        <f>Schedule!AM4</f>
        <v>@EVE</v>
      </c>
      <c r="AO4" s="62"/>
      <c r="AT4" s="72" t="str">
        <f>Schedule!A4</f>
        <v>BOU</v>
      </c>
      <c r="AU4" s="3">
        <f ca="1">VLOOKUP(AT4,'Team Ratings'!$A$2:$H$21,7,FALSE)*(1-Fixtures!$D$3)</f>
        <v>67.015162843214952</v>
      </c>
      <c r="AV4" s="72" t="str">
        <f>Schedule!A4</f>
        <v>BOU</v>
      </c>
      <c r="AW4" s="3">
        <f ca="1">VLOOKUP(AV4,'Team Ratings'!$A$2:$H$21,4,FALSE)*(1+Fixtures!$D$3)</f>
        <v>126.55924987910272</v>
      </c>
    </row>
    <row r="5" spans="1:49" x14ac:dyDescent="0.25">
      <c r="A5" s="41" t="str">
        <f>Schedule!A5</f>
        <v>BRI</v>
      </c>
      <c r="B5" s="61" t="str">
        <f>Schedule!B5</f>
        <v>@WAT</v>
      </c>
      <c r="C5" s="61" t="str">
        <f>Schedule!C5</f>
        <v>WHU</v>
      </c>
      <c r="D5" s="61" t="str">
        <f>Schedule!D5</f>
        <v>SOU</v>
      </c>
      <c r="E5" s="61" t="str">
        <f>Schedule!E5</f>
        <v>@MCI</v>
      </c>
      <c r="F5" s="61" t="str">
        <f>Schedule!F5</f>
        <v>BUR</v>
      </c>
      <c r="G5" s="61" t="str">
        <f>Schedule!G5</f>
        <v>@NEW</v>
      </c>
      <c r="H5" s="61" t="str">
        <f>Schedule!H5</f>
        <v>@CHE</v>
      </c>
      <c r="I5" s="61" t="str">
        <f>Schedule!I5</f>
        <v>TOT</v>
      </c>
      <c r="J5" s="61" t="str">
        <f>Schedule!J5</f>
        <v>@AVL</v>
      </c>
      <c r="K5" s="61" t="str">
        <f>Schedule!K5</f>
        <v>EVE</v>
      </c>
      <c r="L5" s="61" t="str">
        <f>Schedule!L5</f>
        <v>NOR</v>
      </c>
      <c r="M5" s="61" t="str">
        <f>Schedule!M5</f>
        <v>@MUN</v>
      </c>
      <c r="N5" s="61" t="str">
        <f>Schedule!N5</f>
        <v>LEI</v>
      </c>
      <c r="O5" s="61" t="str">
        <f>Schedule!O5</f>
        <v>@LIV</v>
      </c>
      <c r="P5" s="61" t="str">
        <f>Schedule!P5</f>
        <v>@ARS</v>
      </c>
      <c r="Q5" s="61" t="str">
        <f>Schedule!Q5</f>
        <v>WOL</v>
      </c>
      <c r="R5" s="61" t="str">
        <f>Schedule!R5</f>
        <v>@CRY</v>
      </c>
      <c r="S5" s="61" t="str">
        <f>Schedule!S5</f>
        <v>SHU</v>
      </c>
      <c r="T5" s="61" t="str">
        <f>Schedule!T5</f>
        <v>@TOT</v>
      </c>
      <c r="U5" s="61" t="str">
        <f>Schedule!U5</f>
        <v>BOU</v>
      </c>
      <c r="V5" s="61" t="str">
        <f>Schedule!V5</f>
        <v>CHE</v>
      </c>
      <c r="W5" s="61" t="str">
        <f>Schedule!W5</f>
        <v>@EVE</v>
      </c>
      <c r="X5" s="61" t="str">
        <f>Schedule!X5</f>
        <v>AVL</v>
      </c>
      <c r="Y5" s="61" t="str">
        <f>Schedule!Y5</f>
        <v>@BOU</v>
      </c>
      <c r="Z5" s="82" t="str">
        <f>Schedule!Z5</f>
        <v>@WHU</v>
      </c>
      <c r="AA5" s="82" t="str">
        <f>Schedule!AA5</f>
        <v>WAT</v>
      </c>
      <c r="AB5" s="82" t="str">
        <f>Schedule!AB5</f>
        <v>@SHU</v>
      </c>
      <c r="AC5" s="82" t="str">
        <f>Schedule!AC5</f>
        <v>CRY</v>
      </c>
      <c r="AD5" s="82" t="str">
        <f>Schedule!AD5</f>
        <v>@WOL</v>
      </c>
      <c r="AE5" s="82" t="str">
        <f>Schedule!AE5</f>
        <v>ARS</v>
      </c>
      <c r="AF5" s="82" t="str">
        <f>Schedule!AF5</f>
        <v>@LEI</v>
      </c>
      <c r="AG5" s="82" t="str">
        <f>Schedule!AG5</f>
        <v>MUN</v>
      </c>
      <c r="AH5" s="82" t="str">
        <f>Schedule!AH5</f>
        <v>@NOR</v>
      </c>
      <c r="AI5" s="82" t="str">
        <f>Schedule!AI5</f>
        <v>LIV</v>
      </c>
      <c r="AJ5" s="82" t="str">
        <f>Schedule!AJ5</f>
        <v>MCI</v>
      </c>
      <c r="AK5" s="61" t="str">
        <f>Schedule!AK5</f>
        <v>@SOU</v>
      </c>
      <c r="AL5" s="61" t="str">
        <f>Schedule!AL5</f>
        <v>NEW</v>
      </c>
      <c r="AM5" s="61" t="str">
        <f>Schedule!AM5</f>
        <v>@BUR</v>
      </c>
      <c r="AO5" s="62"/>
      <c r="AT5" s="72" t="str">
        <f>Schedule!A5</f>
        <v>BRI</v>
      </c>
      <c r="AU5" s="3">
        <f ca="1">VLOOKUP(AT5,'Team Ratings'!$A$2:$H$21,7,FALSE)*(1-Fixtures!$D$3)</f>
        <v>85.293274455012948</v>
      </c>
      <c r="AV5" s="72" t="str">
        <f>Schedule!A5</f>
        <v>BRI</v>
      </c>
      <c r="AW5" s="3">
        <f ca="1">VLOOKUP(AV5,'Team Ratings'!$A$2:$H$21,4,FALSE)*(1+Fixtures!$D$3)</f>
        <v>117.49385909811447</v>
      </c>
    </row>
    <row r="6" spans="1:49" x14ac:dyDescent="0.25">
      <c r="A6" s="41" t="str">
        <f>Schedule!A6</f>
        <v>BUR</v>
      </c>
      <c r="B6" s="61" t="str">
        <f>Schedule!B6</f>
        <v>SOU</v>
      </c>
      <c r="C6" s="61" t="str">
        <f>Schedule!C6</f>
        <v>@ARS</v>
      </c>
      <c r="D6" s="61" t="str">
        <f>Schedule!D6</f>
        <v>@WOL</v>
      </c>
      <c r="E6" s="61" t="str">
        <f>Schedule!E6</f>
        <v>LIV</v>
      </c>
      <c r="F6" s="61" t="str">
        <f>Schedule!F6</f>
        <v>@BRI</v>
      </c>
      <c r="G6" s="61" t="str">
        <f>Schedule!G6</f>
        <v>NOR</v>
      </c>
      <c r="H6" s="61" t="str">
        <f>Schedule!H6</f>
        <v>@AVL</v>
      </c>
      <c r="I6" s="61" t="str">
        <f>Schedule!I6</f>
        <v>EVE</v>
      </c>
      <c r="J6" s="61" t="str">
        <f>Schedule!J6</f>
        <v>@LEI</v>
      </c>
      <c r="K6" s="61" t="str">
        <f>Schedule!K6</f>
        <v>CHE</v>
      </c>
      <c r="L6" s="61" t="str">
        <f>Schedule!L6</f>
        <v>@SHU</v>
      </c>
      <c r="M6" s="61" t="str">
        <f>Schedule!M6</f>
        <v>WHU</v>
      </c>
      <c r="N6" s="61" t="str">
        <f>Schedule!N6</f>
        <v>@WAT</v>
      </c>
      <c r="O6" s="61" t="str">
        <f>Schedule!O6</f>
        <v>CRY</v>
      </c>
      <c r="P6" s="61" t="str">
        <f>Schedule!P6</f>
        <v>MCI</v>
      </c>
      <c r="Q6" s="61" t="str">
        <f>Schedule!Q6</f>
        <v>@TOT</v>
      </c>
      <c r="R6" s="61" t="str">
        <f>Schedule!R6</f>
        <v>NEW</v>
      </c>
      <c r="S6" s="61" t="str">
        <f>Schedule!S6</f>
        <v>@BOU</v>
      </c>
      <c r="T6" s="61" t="str">
        <f>Schedule!T6</f>
        <v>@EVE</v>
      </c>
      <c r="U6" s="61" t="str">
        <f>Schedule!U6</f>
        <v>MUN</v>
      </c>
      <c r="V6" s="61" t="str">
        <f>Schedule!V6</f>
        <v>AVL</v>
      </c>
      <c r="W6" s="61" t="str">
        <f>Schedule!W6</f>
        <v>@CHE</v>
      </c>
      <c r="X6" s="61" t="str">
        <f>Schedule!X6</f>
        <v>LEI</v>
      </c>
      <c r="Y6" s="61" t="str">
        <f>Schedule!Y6</f>
        <v>@MUN</v>
      </c>
      <c r="Z6" s="82" t="str">
        <f>Schedule!Z6</f>
        <v>ARS</v>
      </c>
      <c r="AA6" s="82" t="str">
        <f>Schedule!AA6</f>
        <v>@SOU</v>
      </c>
      <c r="AB6" s="82" t="str">
        <f>Schedule!AB6</f>
        <v>BOU</v>
      </c>
      <c r="AC6" s="82" t="str">
        <f>Schedule!AC6</f>
        <v>@NEW</v>
      </c>
      <c r="AD6" s="82" t="str">
        <f>Schedule!AD6</f>
        <v>TOT</v>
      </c>
      <c r="AE6" s="82" t="str">
        <f>Schedule!AE6</f>
        <v>@MCI</v>
      </c>
      <c r="AF6" s="82" t="str">
        <f>Schedule!AF6</f>
        <v>WAT</v>
      </c>
      <c r="AG6" s="82" t="str">
        <f>Schedule!AG6</f>
        <v>@CRY</v>
      </c>
      <c r="AH6" s="82" t="str">
        <f>Schedule!AH6</f>
        <v>SHU</v>
      </c>
      <c r="AI6" s="82" t="str">
        <f>Schedule!AI6</f>
        <v>@WHU</v>
      </c>
      <c r="AJ6" s="82" t="str">
        <f>Schedule!AJ6</f>
        <v>@LIV</v>
      </c>
      <c r="AK6" s="61" t="str">
        <f>Schedule!AK6</f>
        <v>WOL</v>
      </c>
      <c r="AL6" s="61" t="str">
        <f>Schedule!AL6</f>
        <v>@NOR</v>
      </c>
      <c r="AM6" s="61" t="str">
        <f>Schedule!AM6</f>
        <v>BRI</v>
      </c>
      <c r="AO6" s="62"/>
      <c r="AT6" s="72" t="str">
        <f>Schedule!A6</f>
        <v>BUR</v>
      </c>
      <c r="AU6" s="3">
        <f ca="1">VLOOKUP(AT6,'Team Ratings'!$A$2:$H$21,7,FALSE)*(1-Fixtures!$D$3)</f>
        <v>75.683413454084274</v>
      </c>
      <c r="AV6" s="72" t="str">
        <f>Schedule!A6</f>
        <v>BUR</v>
      </c>
      <c r="AW6" s="3">
        <f ca="1">VLOOKUP(AV6,'Team Ratings'!$A$2:$H$21,4,FALSE)*(1+Fixtures!$D$3)</f>
        <v>106.16267700208378</v>
      </c>
    </row>
    <row r="7" spans="1:49" x14ac:dyDescent="0.25">
      <c r="A7" s="41" t="str">
        <f>Schedule!A7</f>
        <v>CHE</v>
      </c>
      <c r="B7" s="61" t="str">
        <f>Schedule!B7</f>
        <v>@MUN</v>
      </c>
      <c r="C7" s="61" t="str">
        <f>Schedule!C7</f>
        <v>LEI</v>
      </c>
      <c r="D7" s="61" t="str">
        <f>Schedule!D7</f>
        <v>@NOR</v>
      </c>
      <c r="E7" s="61" t="str">
        <f>Schedule!E7</f>
        <v>SHU</v>
      </c>
      <c r="F7" s="61" t="str">
        <f>Schedule!F7</f>
        <v>@WOL</v>
      </c>
      <c r="G7" s="61" t="str">
        <f>Schedule!G7</f>
        <v>LIV</v>
      </c>
      <c r="H7" s="61" t="str">
        <f>Schedule!H7</f>
        <v>BRI</v>
      </c>
      <c r="I7" s="61" t="str">
        <f>Schedule!I7</f>
        <v>@SOU</v>
      </c>
      <c r="J7" s="61" t="str">
        <f>Schedule!J7</f>
        <v>NEW</v>
      </c>
      <c r="K7" s="61" t="str">
        <f>Schedule!K7</f>
        <v>@BUR</v>
      </c>
      <c r="L7" s="61" t="str">
        <f>Schedule!L7</f>
        <v>@WAT</v>
      </c>
      <c r="M7" s="61" t="str">
        <f>Schedule!M7</f>
        <v>CRY</v>
      </c>
      <c r="N7" s="61" t="str">
        <f>Schedule!N7</f>
        <v>@MCI</v>
      </c>
      <c r="O7" s="61" t="str">
        <f>Schedule!O7</f>
        <v>WHU</v>
      </c>
      <c r="P7" s="61" t="str">
        <f>Schedule!P7</f>
        <v>AVL</v>
      </c>
      <c r="Q7" s="61" t="str">
        <f>Schedule!Q7</f>
        <v>@EVE</v>
      </c>
      <c r="R7" s="61" t="str">
        <f>Schedule!R7</f>
        <v>BOU</v>
      </c>
      <c r="S7" s="61" t="str">
        <f>Schedule!S7</f>
        <v>@TOT</v>
      </c>
      <c r="T7" s="61" t="str">
        <f>Schedule!T7</f>
        <v>SOU</v>
      </c>
      <c r="U7" s="61" t="str">
        <f>Schedule!U7</f>
        <v>@ARS</v>
      </c>
      <c r="V7" s="61" t="str">
        <f>Schedule!V7</f>
        <v>@BRI</v>
      </c>
      <c r="W7" s="61" t="str">
        <f>Schedule!W7</f>
        <v>BUR</v>
      </c>
      <c r="X7" s="61" t="str">
        <f>Schedule!X7</f>
        <v>@NEW</v>
      </c>
      <c r="Y7" s="61" t="str">
        <f>Schedule!Y7</f>
        <v>ARS</v>
      </c>
      <c r="Z7" s="82" t="str">
        <f>Schedule!Z7</f>
        <v>@LEI</v>
      </c>
      <c r="AA7" s="82" t="str">
        <f>Schedule!AA7</f>
        <v>MUN</v>
      </c>
      <c r="AB7" s="82" t="str">
        <f>Schedule!AB7</f>
        <v>TOT</v>
      </c>
      <c r="AC7" s="82" t="str">
        <f>Schedule!AC7</f>
        <v>@BOU</v>
      </c>
      <c r="AD7" s="82" t="str">
        <f>Schedule!AD7</f>
        <v>EVE</v>
      </c>
      <c r="AE7" s="82" t="str">
        <f>Schedule!AE7</f>
        <v>@AVL</v>
      </c>
      <c r="AF7" s="82" t="str">
        <f>Schedule!AF7</f>
        <v>MCI</v>
      </c>
      <c r="AG7" s="82" t="str">
        <f>Schedule!AG7</f>
        <v>@WHU</v>
      </c>
      <c r="AH7" s="82" t="str">
        <f>Schedule!AH7</f>
        <v>WAT</v>
      </c>
      <c r="AI7" s="82" t="str">
        <f>Schedule!AI7</f>
        <v>@CRY</v>
      </c>
      <c r="AJ7" s="82" t="str">
        <f>Schedule!AJ7</f>
        <v>@SHU</v>
      </c>
      <c r="AK7" s="61" t="str">
        <f>Schedule!AK7</f>
        <v>NOR</v>
      </c>
      <c r="AL7" s="61" t="str">
        <f>Schedule!AL7</f>
        <v>@LIV</v>
      </c>
      <c r="AM7" s="61" t="str">
        <f>Schedule!AM7</f>
        <v>WOL</v>
      </c>
      <c r="AO7" s="62"/>
      <c r="AT7" s="72" t="str">
        <f>Schedule!A7</f>
        <v>CHE</v>
      </c>
      <c r="AU7" s="3">
        <f ca="1">VLOOKUP(AT7,'Team Ratings'!$A$2:$H$21,7,FALSE)*(1-Fixtures!$D$3)</f>
        <v>116.14327597054577</v>
      </c>
      <c r="AV7" s="72" t="str">
        <f>Schedule!A7</f>
        <v>CHE</v>
      </c>
      <c r="AW7" s="3">
        <f ca="1">VLOOKUP(AV7,'Team Ratings'!$A$2:$H$21,4,FALSE)*(1+Fixtures!$D$3)</f>
        <v>83.896764586985526</v>
      </c>
    </row>
    <row r="8" spans="1:49" x14ac:dyDescent="0.25">
      <c r="A8" s="41" t="str">
        <f>Schedule!A8</f>
        <v>CRY</v>
      </c>
      <c r="B8" s="61" t="str">
        <f>Schedule!B8</f>
        <v>EVE</v>
      </c>
      <c r="C8" s="61" t="str">
        <f>Schedule!C8</f>
        <v>@SHU</v>
      </c>
      <c r="D8" s="61" t="str">
        <f>Schedule!D8</f>
        <v>@MUN</v>
      </c>
      <c r="E8" s="61" t="str">
        <f>Schedule!E8</f>
        <v>AVL</v>
      </c>
      <c r="F8" s="61" t="str">
        <f>Schedule!F8</f>
        <v>@TOT</v>
      </c>
      <c r="G8" s="61" t="str">
        <f>Schedule!G8</f>
        <v>WOL</v>
      </c>
      <c r="H8" s="61" t="str">
        <f>Schedule!H8</f>
        <v>NOR</v>
      </c>
      <c r="I8" s="61" t="str">
        <f>Schedule!I8</f>
        <v>@WHU</v>
      </c>
      <c r="J8" s="61" t="str">
        <f>Schedule!J8</f>
        <v>MCI</v>
      </c>
      <c r="K8" s="61" t="str">
        <f>Schedule!K8</f>
        <v>@ARS</v>
      </c>
      <c r="L8" s="61" t="str">
        <f>Schedule!L8</f>
        <v>LEI</v>
      </c>
      <c r="M8" s="61" t="str">
        <f>Schedule!M8</f>
        <v>@CHE</v>
      </c>
      <c r="N8" s="61" t="str">
        <f>Schedule!N8</f>
        <v>LIV</v>
      </c>
      <c r="O8" s="61" t="str">
        <f>Schedule!O8</f>
        <v>@BUR</v>
      </c>
      <c r="P8" s="61" t="str">
        <f>Schedule!P8</f>
        <v>BOU</v>
      </c>
      <c r="Q8" s="61" t="str">
        <f>Schedule!Q8</f>
        <v>@WAT</v>
      </c>
      <c r="R8" s="61" t="str">
        <f>Schedule!R8</f>
        <v>BRI</v>
      </c>
      <c r="S8" s="61" t="str">
        <f>Schedule!S8</f>
        <v>@NEW</v>
      </c>
      <c r="T8" s="61" t="str">
        <f>Schedule!T8</f>
        <v>WHU</v>
      </c>
      <c r="U8" s="61" t="str">
        <f>Schedule!U8</f>
        <v>@SOU</v>
      </c>
      <c r="V8" s="61" t="str">
        <f>Schedule!V8</f>
        <v>@NOR</v>
      </c>
      <c r="W8" s="61" t="str">
        <f>Schedule!W8</f>
        <v>ARS</v>
      </c>
      <c r="X8" s="61" t="str">
        <f>Schedule!X8</f>
        <v>@MCI</v>
      </c>
      <c r="Y8" s="61" t="str">
        <f>Schedule!Y8</f>
        <v>SOU</v>
      </c>
      <c r="Z8" s="82" t="str">
        <f>Schedule!Z8</f>
        <v>SHU</v>
      </c>
      <c r="AA8" s="82" t="str">
        <f>Schedule!AA8</f>
        <v>@EVE</v>
      </c>
      <c r="AB8" s="82" t="str">
        <f>Schedule!AB8</f>
        <v>NEW</v>
      </c>
      <c r="AC8" s="82" t="str">
        <f>Schedule!AC8</f>
        <v>@BRI</v>
      </c>
      <c r="AD8" s="82" t="str">
        <f>Schedule!AD8</f>
        <v>WAT</v>
      </c>
      <c r="AE8" s="82" t="str">
        <f>Schedule!AE8</f>
        <v>@BOU</v>
      </c>
      <c r="AF8" s="82" t="str">
        <f>Schedule!AF8</f>
        <v>@LIV</v>
      </c>
      <c r="AG8" s="82" t="str">
        <f>Schedule!AG8</f>
        <v>BUR</v>
      </c>
      <c r="AH8" s="82" t="str">
        <f>Schedule!AH8</f>
        <v>@LEI</v>
      </c>
      <c r="AI8" s="82" t="str">
        <f>Schedule!AI8</f>
        <v>CHE</v>
      </c>
      <c r="AJ8" s="82" t="str">
        <f>Schedule!AJ8</f>
        <v>@AVL</v>
      </c>
      <c r="AK8" s="61" t="str">
        <f>Schedule!AK8</f>
        <v>MUN</v>
      </c>
      <c r="AL8" s="61" t="str">
        <f>Schedule!AL8</f>
        <v>@WOL</v>
      </c>
      <c r="AM8" s="61" t="str">
        <f>Schedule!AM8</f>
        <v>TOT</v>
      </c>
      <c r="AO8" s="62"/>
      <c r="AT8" s="72" t="str">
        <f>Schedule!A8</f>
        <v>CRY</v>
      </c>
      <c r="AU8" s="3">
        <f ca="1">VLOOKUP(AT8,'Team Ratings'!$A$2:$H$21,7,FALSE)*(1-Fixtures!$D$3)</f>
        <v>56.744556779220908</v>
      </c>
      <c r="AV8" s="72" t="str">
        <f>Schedule!A8</f>
        <v>CRY</v>
      </c>
      <c r="AW8" s="3">
        <f ca="1">VLOOKUP(AV8,'Team Ratings'!$A$2:$H$21,4,FALSE)*(1+Fixtures!$D$3)</f>
        <v>113.35308342458562</v>
      </c>
    </row>
    <row r="9" spans="1:49" x14ac:dyDescent="0.25">
      <c r="A9" s="41" t="str">
        <f>Schedule!A9</f>
        <v>EVE</v>
      </c>
      <c r="B9" s="61" t="str">
        <f>Schedule!B9</f>
        <v>@CRY</v>
      </c>
      <c r="C9" s="61" t="str">
        <f>Schedule!C9</f>
        <v>WAT</v>
      </c>
      <c r="D9" s="61" t="str">
        <f>Schedule!D9</f>
        <v>@AVL</v>
      </c>
      <c r="E9" s="61" t="str">
        <f>Schedule!E9</f>
        <v>WOL</v>
      </c>
      <c r="F9" s="61" t="str">
        <f>Schedule!F9</f>
        <v>@BOU</v>
      </c>
      <c r="G9" s="61" t="str">
        <f>Schedule!G9</f>
        <v>SHU</v>
      </c>
      <c r="H9" s="61" t="str">
        <f>Schedule!H9</f>
        <v>MCI</v>
      </c>
      <c r="I9" s="61" t="str">
        <f>Schedule!I9</f>
        <v>@BUR</v>
      </c>
      <c r="J9" s="61" t="str">
        <f>Schedule!J9</f>
        <v>WHU</v>
      </c>
      <c r="K9" s="61" t="str">
        <f>Schedule!K9</f>
        <v>@BRI</v>
      </c>
      <c r="L9" s="61" t="str">
        <f>Schedule!L9</f>
        <v>TOT</v>
      </c>
      <c r="M9" s="61" t="str">
        <f>Schedule!M9</f>
        <v>@SOU</v>
      </c>
      <c r="N9" s="61" t="str">
        <f>Schedule!N9</f>
        <v>NOR</v>
      </c>
      <c r="O9" s="61" t="str">
        <f>Schedule!O9</f>
        <v>@LEI</v>
      </c>
      <c r="P9" s="61" t="str">
        <f>Schedule!P9</f>
        <v>@LIV</v>
      </c>
      <c r="Q9" s="61" t="str">
        <f>Schedule!Q9</f>
        <v>CHE</v>
      </c>
      <c r="R9" s="61" t="str">
        <f>Schedule!R9</f>
        <v>@MUN</v>
      </c>
      <c r="S9" s="61" t="str">
        <f>Schedule!S9</f>
        <v>ARS</v>
      </c>
      <c r="T9" s="61" t="str">
        <f>Schedule!T9</f>
        <v>BUR</v>
      </c>
      <c r="U9" s="61" t="str">
        <f>Schedule!U9</f>
        <v>@NEW</v>
      </c>
      <c r="V9" s="61" t="str">
        <f>Schedule!V9</f>
        <v>@MCI</v>
      </c>
      <c r="W9" s="61" t="str">
        <f>Schedule!W9</f>
        <v>BRI</v>
      </c>
      <c r="X9" s="61" t="str">
        <f>Schedule!X9</f>
        <v>@WHU</v>
      </c>
      <c r="Y9" s="61" t="str">
        <f>Schedule!Y9</f>
        <v>NEW</v>
      </c>
      <c r="Z9" s="82" t="str">
        <f>Schedule!Z9</f>
        <v>@WAT</v>
      </c>
      <c r="AA9" s="82" t="str">
        <f>Schedule!AA9</f>
        <v>CRY</v>
      </c>
      <c r="AB9" s="82" t="str">
        <f>Schedule!AB9</f>
        <v>@ARS</v>
      </c>
      <c r="AC9" s="82" t="str">
        <f>Schedule!AC9</f>
        <v>MUN</v>
      </c>
      <c r="AD9" s="82" t="str">
        <f>Schedule!AD9</f>
        <v>@CHE</v>
      </c>
      <c r="AE9" s="82" t="str">
        <f>Schedule!AE9</f>
        <v>LIV</v>
      </c>
      <c r="AF9" s="82" t="str">
        <f>Schedule!AF9</f>
        <v>@NOR</v>
      </c>
      <c r="AG9" s="82" t="str">
        <f>Schedule!AG9</f>
        <v>LEI</v>
      </c>
      <c r="AH9" s="82" t="str">
        <f>Schedule!AH9</f>
        <v>@TOT</v>
      </c>
      <c r="AI9" s="82" t="str">
        <f>Schedule!AI9</f>
        <v>SOU</v>
      </c>
      <c r="AJ9" s="82" t="str">
        <f>Schedule!AJ9</f>
        <v>@WOL</v>
      </c>
      <c r="AK9" s="61" t="str">
        <f>Schedule!AK9</f>
        <v>AVL</v>
      </c>
      <c r="AL9" s="61" t="str">
        <f>Schedule!AL9</f>
        <v>@SHU</v>
      </c>
      <c r="AM9" s="61" t="str">
        <f>Schedule!AM9</f>
        <v>BOU</v>
      </c>
      <c r="AO9" s="62"/>
      <c r="AT9" s="72" t="str">
        <f>Schedule!A9</f>
        <v>EVE</v>
      </c>
      <c r="AU9" s="3">
        <f ca="1">VLOOKUP(AT9,'Team Ratings'!$A$2:$H$21,7,FALSE)*(1-Fixtures!$D$3)</f>
        <v>91.995525611241931</v>
      </c>
      <c r="AV9" s="72" t="str">
        <f>Schedule!A9</f>
        <v>EVE</v>
      </c>
      <c r="AW9" s="3">
        <f ca="1">VLOOKUP(AV9,'Team Ratings'!$A$2:$H$21,4,FALSE)*(1+Fixtures!$D$3)</f>
        <v>98.805841764470671</v>
      </c>
    </row>
    <row r="10" spans="1:49" x14ac:dyDescent="0.25">
      <c r="A10" s="41" t="str">
        <f>Schedule!A10</f>
        <v>LEI</v>
      </c>
      <c r="B10" s="61" t="str">
        <f>Schedule!B10</f>
        <v>WOL</v>
      </c>
      <c r="C10" s="61" t="str">
        <f>Schedule!C10</f>
        <v>@CHE</v>
      </c>
      <c r="D10" s="61" t="str">
        <f>Schedule!D10</f>
        <v>@SHU</v>
      </c>
      <c r="E10" s="61" t="str">
        <f>Schedule!E10</f>
        <v>BOU</v>
      </c>
      <c r="F10" s="61" t="str">
        <f>Schedule!F10</f>
        <v>@MUN</v>
      </c>
      <c r="G10" s="61" t="str">
        <f>Schedule!G10</f>
        <v>TOT</v>
      </c>
      <c r="H10" s="61" t="str">
        <f>Schedule!H10</f>
        <v>NEW</v>
      </c>
      <c r="I10" s="61" t="str">
        <f>Schedule!I10</f>
        <v>@LIV</v>
      </c>
      <c r="J10" s="61" t="str">
        <f>Schedule!J10</f>
        <v>BUR</v>
      </c>
      <c r="K10" s="61" t="str">
        <f>Schedule!K10</f>
        <v>@SOU</v>
      </c>
      <c r="L10" s="61" t="str">
        <f>Schedule!L10</f>
        <v>@CRY</v>
      </c>
      <c r="M10" s="61" t="str">
        <f>Schedule!M10</f>
        <v>ARS</v>
      </c>
      <c r="N10" s="61" t="str">
        <f>Schedule!N10</f>
        <v>@BRI</v>
      </c>
      <c r="O10" s="61" t="str">
        <f>Schedule!O10</f>
        <v>EVE</v>
      </c>
      <c r="P10" s="61" t="str">
        <f>Schedule!P10</f>
        <v>WAT</v>
      </c>
      <c r="Q10" s="61" t="str">
        <f>Schedule!Q10</f>
        <v>@AVL</v>
      </c>
      <c r="R10" s="61" t="str">
        <f>Schedule!R10</f>
        <v>NOR</v>
      </c>
      <c r="S10" s="61" t="str">
        <f>Schedule!S10</f>
        <v>@MCI</v>
      </c>
      <c r="T10" s="61" t="str">
        <f>Schedule!T10</f>
        <v>LIV</v>
      </c>
      <c r="U10" s="61" t="str">
        <f>Schedule!U10</f>
        <v>@WHU</v>
      </c>
      <c r="V10" s="61" t="str">
        <f>Schedule!V10</f>
        <v>@NEW</v>
      </c>
      <c r="W10" s="61" t="str">
        <f>Schedule!W10</f>
        <v>SOU</v>
      </c>
      <c r="X10" s="61" t="str">
        <f>Schedule!X10</f>
        <v>@BUR</v>
      </c>
      <c r="Y10" s="61" t="str">
        <f>Schedule!Y10</f>
        <v>WHU</v>
      </c>
      <c r="Z10" s="82" t="str">
        <f>Schedule!Z10</f>
        <v>CHE</v>
      </c>
      <c r="AA10" s="82" t="str">
        <f>Schedule!AA10</f>
        <v>@WOL</v>
      </c>
      <c r="AB10" s="82" t="str">
        <f>Schedule!AB10</f>
        <v>MCI</v>
      </c>
      <c r="AC10" s="82" t="str">
        <f>Schedule!AC10</f>
        <v>@NOR</v>
      </c>
      <c r="AD10" s="82" t="str">
        <f>Schedule!AD10</f>
        <v>AVL</v>
      </c>
      <c r="AE10" s="82" t="str">
        <f>Schedule!AE10</f>
        <v>@WAT</v>
      </c>
      <c r="AF10" s="82" t="str">
        <f>Schedule!AF10</f>
        <v>BRI</v>
      </c>
      <c r="AG10" s="82" t="str">
        <f>Schedule!AG10</f>
        <v>@EVE</v>
      </c>
      <c r="AH10" s="82" t="str">
        <f>Schedule!AH10</f>
        <v>CRY</v>
      </c>
      <c r="AI10" s="82" t="str">
        <f>Schedule!AI10</f>
        <v>@ARS</v>
      </c>
      <c r="AJ10" s="82" t="str">
        <f>Schedule!AJ10</f>
        <v>@BOU</v>
      </c>
      <c r="AK10" s="61" t="str">
        <f>Schedule!AK10</f>
        <v>SHU</v>
      </c>
      <c r="AL10" s="61" t="str">
        <f>Schedule!AL10</f>
        <v>@TOT</v>
      </c>
      <c r="AM10" s="61" t="str">
        <f>Schedule!AM10</f>
        <v>MUN</v>
      </c>
      <c r="AO10" s="62"/>
      <c r="AT10" s="72" t="str">
        <f>Schedule!A10</f>
        <v>LEI</v>
      </c>
      <c r="AU10" s="3">
        <f ca="1">VLOOKUP(AT10,'Team Ratings'!$A$2:$H$21,7,FALSE)*(1-Fixtures!$D$3)</f>
        <v>109.85691598530569</v>
      </c>
      <c r="AV10" s="72" t="str">
        <f>Schedule!A10</f>
        <v>LEI</v>
      </c>
      <c r="AW10" s="3">
        <f ca="1">VLOOKUP(AV10,'Team Ratings'!$A$2:$H$21,4,FALSE)*(1+Fixtures!$D$3)</f>
        <v>94.860995040326529</v>
      </c>
    </row>
    <row r="11" spans="1:49" x14ac:dyDescent="0.25">
      <c r="A11" s="41" t="str">
        <f>Schedule!A11</f>
        <v>LIV</v>
      </c>
      <c r="B11" s="61" t="str">
        <f>Schedule!B11</f>
        <v>NOR</v>
      </c>
      <c r="C11" s="61" t="str">
        <f>Schedule!C11</f>
        <v>@SOU</v>
      </c>
      <c r="D11" s="61" t="str">
        <f>Schedule!D11</f>
        <v>ARS</v>
      </c>
      <c r="E11" s="61" t="str">
        <f>Schedule!E11</f>
        <v>@BUR</v>
      </c>
      <c r="F11" s="61" t="str">
        <f>Schedule!F11</f>
        <v>NEW</v>
      </c>
      <c r="G11" s="61" t="str">
        <f>Schedule!G11</f>
        <v>@CHE</v>
      </c>
      <c r="H11" s="61" t="str">
        <f>Schedule!H11</f>
        <v>@SHU</v>
      </c>
      <c r="I11" s="61" t="str">
        <f>Schedule!I11</f>
        <v>LEI</v>
      </c>
      <c r="J11" s="61" t="str">
        <f>Schedule!J11</f>
        <v>@MUN</v>
      </c>
      <c r="K11" s="61" t="str">
        <f>Schedule!K11</f>
        <v>TOT</v>
      </c>
      <c r="L11" s="61" t="str">
        <f>Schedule!L11</f>
        <v>@AVL</v>
      </c>
      <c r="M11" s="61" t="str">
        <f>Schedule!M11</f>
        <v>MCI</v>
      </c>
      <c r="N11" s="61" t="str">
        <f>Schedule!N11</f>
        <v>@CRY</v>
      </c>
      <c r="O11" s="61" t="str">
        <f>Schedule!O11</f>
        <v>BRI</v>
      </c>
      <c r="P11" s="61" t="str">
        <f>Schedule!P11</f>
        <v>EVE</v>
      </c>
      <c r="Q11" s="61" t="str">
        <f>Schedule!Q11</f>
        <v>@BOU</v>
      </c>
      <c r="R11" s="61" t="str">
        <f>Schedule!R11</f>
        <v>WAT</v>
      </c>
      <c r="S11" s="90" t="str">
        <f>Schedule!S11</f>
        <v>@WHU</v>
      </c>
      <c r="T11" s="61" t="str">
        <f>Schedule!T11</f>
        <v>@LEI</v>
      </c>
      <c r="U11" s="61" t="str">
        <f>Schedule!U11</f>
        <v>WOL</v>
      </c>
      <c r="V11" s="61" t="str">
        <f>Schedule!V11</f>
        <v>SHU</v>
      </c>
      <c r="W11" s="61" t="str">
        <f>Schedule!W11</f>
        <v>@TOT</v>
      </c>
      <c r="X11" s="61" t="str">
        <f>Schedule!X11</f>
        <v>MUN</v>
      </c>
      <c r="Y11" s="90" t="str">
        <f>Schedule!Y11</f>
        <v>@WOL</v>
      </c>
      <c r="Z11" s="82" t="str">
        <f>Schedule!Z11</f>
        <v>SOU</v>
      </c>
      <c r="AA11" s="82" t="str">
        <f>Schedule!AA11</f>
        <v>@NOR</v>
      </c>
      <c r="AB11" s="82" t="str">
        <f>Schedule!AB11</f>
        <v>WHU</v>
      </c>
      <c r="AC11" s="82" t="str">
        <f>Schedule!AC11</f>
        <v>@WAT</v>
      </c>
      <c r="AD11" s="82" t="str">
        <f>Schedule!AD11</f>
        <v>BOU</v>
      </c>
      <c r="AE11" s="82" t="str">
        <f>Schedule!AE11</f>
        <v>@EVE</v>
      </c>
      <c r="AF11" s="82" t="str">
        <f>Schedule!AF11</f>
        <v>CRY</v>
      </c>
      <c r="AG11" s="82" t="str">
        <f>Schedule!AG11</f>
        <v>@MCI</v>
      </c>
      <c r="AH11" s="82" t="str">
        <f>Schedule!AH11</f>
        <v>AVL</v>
      </c>
      <c r="AI11" s="82" t="str">
        <f>Schedule!AI11</f>
        <v>@BRI</v>
      </c>
      <c r="AJ11" s="82" t="str">
        <f>Schedule!AJ11</f>
        <v>BUR</v>
      </c>
      <c r="AK11" s="61" t="str">
        <f>Schedule!AK11</f>
        <v>@ARS</v>
      </c>
      <c r="AL11" s="61" t="str">
        <f>Schedule!AL11</f>
        <v>CHE</v>
      </c>
      <c r="AM11" s="61" t="str">
        <f>Schedule!AM11</f>
        <v>@NEW</v>
      </c>
      <c r="AO11" s="62"/>
      <c r="AT11" s="72" t="str">
        <f>Schedule!A11</f>
        <v>LIV</v>
      </c>
      <c r="AU11" s="3">
        <f ca="1">VLOOKUP(AT11,'Team Ratings'!$A$2:$H$21,7,FALSE)*(1-Fixtures!$D$3)</f>
        <v>132.6532312009476</v>
      </c>
      <c r="AV11" s="72" t="str">
        <f>Schedule!A11</f>
        <v>LIV</v>
      </c>
      <c r="AW11" s="3">
        <f ca="1">VLOOKUP(AV11,'Team Ratings'!$A$2:$H$21,4,FALSE)*(1+Fixtures!$D$3)</f>
        <v>74.255368321650067</v>
      </c>
    </row>
    <row r="12" spans="1:49" x14ac:dyDescent="0.25">
      <c r="A12" s="41" t="str">
        <f>Schedule!A12</f>
        <v>MCI</v>
      </c>
      <c r="B12" s="61" t="str">
        <f>Schedule!B12</f>
        <v>@WHU</v>
      </c>
      <c r="C12" s="61" t="str">
        <f>Schedule!C12</f>
        <v>TOT</v>
      </c>
      <c r="D12" s="61" t="str">
        <f>Schedule!D12</f>
        <v>@BOU</v>
      </c>
      <c r="E12" s="61" t="str">
        <f>Schedule!E12</f>
        <v>BRI</v>
      </c>
      <c r="F12" s="61" t="str">
        <f>Schedule!F12</f>
        <v>@NOR</v>
      </c>
      <c r="G12" s="61" t="str">
        <f>Schedule!G12</f>
        <v>WAT</v>
      </c>
      <c r="H12" s="61" t="str">
        <f>Schedule!H12</f>
        <v>@EVE</v>
      </c>
      <c r="I12" s="61" t="str">
        <f>Schedule!I12</f>
        <v>WOL</v>
      </c>
      <c r="J12" s="61" t="str">
        <f>Schedule!J12</f>
        <v>@CRY</v>
      </c>
      <c r="K12" s="61" t="str">
        <f>Schedule!K12</f>
        <v>AVL</v>
      </c>
      <c r="L12" s="61" t="str">
        <f>Schedule!L12</f>
        <v>SOU</v>
      </c>
      <c r="M12" s="61" t="str">
        <f>Schedule!M12</f>
        <v>@LIV</v>
      </c>
      <c r="N12" s="61" t="str">
        <f>Schedule!N12</f>
        <v>CHE</v>
      </c>
      <c r="O12" s="61" t="str">
        <f>Schedule!O12</f>
        <v>@NEW</v>
      </c>
      <c r="P12" s="61" t="str">
        <f>Schedule!P12</f>
        <v>@BUR</v>
      </c>
      <c r="Q12" s="61" t="str">
        <f>Schedule!Q12</f>
        <v>MUN</v>
      </c>
      <c r="R12" s="61" t="str">
        <f>Schedule!R12</f>
        <v>@ARS</v>
      </c>
      <c r="S12" s="61" t="str">
        <f>Schedule!S12</f>
        <v>LEI</v>
      </c>
      <c r="T12" s="61" t="str">
        <f>Schedule!T12</f>
        <v>@WOL</v>
      </c>
      <c r="U12" s="61" t="str">
        <f>Schedule!U12</f>
        <v>SHU</v>
      </c>
      <c r="V12" s="61" t="str">
        <f>Schedule!V12</f>
        <v>EVE</v>
      </c>
      <c r="W12" s="61" t="str">
        <f>Schedule!W12</f>
        <v>@AVL</v>
      </c>
      <c r="X12" s="61" t="str">
        <f>Schedule!X12</f>
        <v>CRY</v>
      </c>
      <c r="Y12" s="61" t="str">
        <f>Schedule!Y12</f>
        <v>@SHU</v>
      </c>
      <c r="Z12" s="82" t="str">
        <f>Schedule!Z12</f>
        <v>@TOT</v>
      </c>
      <c r="AA12" s="82" t="str">
        <f>Schedule!AA12</f>
        <v>WHU</v>
      </c>
      <c r="AB12" s="82" t="str">
        <f>Schedule!AB12</f>
        <v>@LEI</v>
      </c>
      <c r="AC12" s="130" t="str">
        <f>Schedule!AC12</f>
        <v>ARS</v>
      </c>
      <c r="AD12" s="82" t="str">
        <f>Schedule!AD12</f>
        <v>@MUN</v>
      </c>
      <c r="AE12" s="82" t="str">
        <f>Schedule!AE12</f>
        <v>BUR</v>
      </c>
      <c r="AF12" s="82" t="str">
        <f>Schedule!AF12</f>
        <v>@CHE</v>
      </c>
      <c r="AG12" s="82" t="str">
        <f>Schedule!AG12</f>
        <v>LIV</v>
      </c>
      <c r="AH12" s="82" t="str">
        <f>Schedule!AH12</f>
        <v>@SOU</v>
      </c>
      <c r="AI12" s="82" t="str">
        <f>Schedule!AI12</f>
        <v>NEW</v>
      </c>
      <c r="AJ12" s="82" t="str">
        <f>Schedule!AJ12</f>
        <v>@BRI</v>
      </c>
      <c r="AK12" s="61" t="str">
        <f>Schedule!AK12</f>
        <v>BOU</v>
      </c>
      <c r="AL12" s="61" t="str">
        <f>Schedule!AL12</f>
        <v>@WAT</v>
      </c>
      <c r="AM12" s="61" t="str">
        <f>Schedule!AM12</f>
        <v>NOR</v>
      </c>
      <c r="AO12" s="62"/>
      <c r="AT12" s="72" t="str">
        <f>Schedule!A12</f>
        <v>MCI</v>
      </c>
      <c r="AU12" s="3">
        <f ca="1">VLOOKUP(AT12,'Team Ratings'!$A$2:$H$21,7,FALSE)*(1-Fixtures!$D$3)</f>
        <v>155.85812957683984</v>
      </c>
      <c r="AV12" s="72" t="str">
        <f>Schedule!A12</f>
        <v>MCI</v>
      </c>
      <c r="AW12" s="3">
        <f ca="1">VLOOKUP(AV12,'Team Ratings'!$A$2:$H$21,4,FALSE)*(1+Fixtures!$D$3)</f>
        <v>85.950042181849582</v>
      </c>
    </row>
    <row r="13" spans="1:49" x14ac:dyDescent="0.25">
      <c r="A13" s="41" t="str">
        <f>Schedule!A13</f>
        <v>MUN</v>
      </c>
      <c r="B13" s="61" t="str">
        <f>Schedule!B13</f>
        <v>CHE</v>
      </c>
      <c r="C13" s="61" t="str">
        <f>Schedule!C13</f>
        <v>@WOL</v>
      </c>
      <c r="D13" s="61" t="str">
        <f>Schedule!D13</f>
        <v>CRY</v>
      </c>
      <c r="E13" s="61" t="str">
        <f>Schedule!E13</f>
        <v>@SOU</v>
      </c>
      <c r="F13" s="61" t="str">
        <f>Schedule!F13</f>
        <v>LEI</v>
      </c>
      <c r="G13" s="61" t="str">
        <f>Schedule!G13</f>
        <v>@WHU</v>
      </c>
      <c r="H13" s="61" t="str">
        <f>Schedule!H13</f>
        <v>ARS</v>
      </c>
      <c r="I13" s="61" t="str">
        <f>Schedule!I13</f>
        <v>@NEW</v>
      </c>
      <c r="J13" s="61" t="str">
        <f>Schedule!J13</f>
        <v>LIV</v>
      </c>
      <c r="K13" s="61" t="str">
        <f>Schedule!K13</f>
        <v>@NOR</v>
      </c>
      <c r="L13" s="61" t="str">
        <f>Schedule!L13</f>
        <v>@BOU</v>
      </c>
      <c r="M13" s="61" t="str">
        <f>Schedule!M13</f>
        <v>BRI</v>
      </c>
      <c r="N13" s="61" t="str">
        <f>Schedule!N13</f>
        <v>@SHU</v>
      </c>
      <c r="O13" s="61" t="str">
        <f>Schedule!O13</f>
        <v>AVL</v>
      </c>
      <c r="P13" s="61" t="str">
        <f>Schedule!P13</f>
        <v>TOT</v>
      </c>
      <c r="Q13" s="61" t="str">
        <f>Schedule!Q13</f>
        <v>@MCI</v>
      </c>
      <c r="R13" s="61" t="str">
        <f>Schedule!R13</f>
        <v>EVE</v>
      </c>
      <c r="S13" s="61" t="str">
        <f>Schedule!S13</f>
        <v>@WAT</v>
      </c>
      <c r="T13" s="61" t="str">
        <f>Schedule!T13</f>
        <v>NEW</v>
      </c>
      <c r="U13" s="61" t="str">
        <f>Schedule!U13</f>
        <v>@BUR</v>
      </c>
      <c r="V13" s="61" t="str">
        <f>Schedule!V13</f>
        <v>@ARS</v>
      </c>
      <c r="W13" s="61" t="str">
        <f>Schedule!W13</f>
        <v>NOR</v>
      </c>
      <c r="X13" s="61" t="str">
        <f>Schedule!X13</f>
        <v>@LIV</v>
      </c>
      <c r="Y13" s="61" t="str">
        <f>Schedule!Y13</f>
        <v>BUR</v>
      </c>
      <c r="Z13" s="82" t="str">
        <f>Schedule!Z13</f>
        <v>WOL</v>
      </c>
      <c r="AA13" s="82" t="str">
        <f>Schedule!AA13</f>
        <v>@CHE</v>
      </c>
      <c r="AB13" s="82" t="str">
        <f>Schedule!AB13</f>
        <v>WAT</v>
      </c>
      <c r="AC13" s="82" t="str">
        <f>Schedule!AC13</f>
        <v>@EVE</v>
      </c>
      <c r="AD13" s="82" t="str">
        <f>Schedule!AD13</f>
        <v>MCI</v>
      </c>
      <c r="AE13" s="82" t="str">
        <f>Schedule!AE13</f>
        <v>@TOT</v>
      </c>
      <c r="AF13" s="82" t="str">
        <f>Schedule!AF13</f>
        <v>SHU</v>
      </c>
      <c r="AG13" s="82" t="str">
        <f>Schedule!AG13</f>
        <v>@BRI</v>
      </c>
      <c r="AH13" s="82" t="str">
        <f>Schedule!AH13</f>
        <v>BOU</v>
      </c>
      <c r="AI13" s="82" t="str">
        <f>Schedule!AI13</f>
        <v>@AVL</v>
      </c>
      <c r="AJ13" s="82" t="str">
        <f>Schedule!AJ13</f>
        <v>SOU</v>
      </c>
      <c r="AK13" s="61" t="str">
        <f>Schedule!AK13</f>
        <v>@CRY</v>
      </c>
      <c r="AL13" s="61" t="str">
        <f>Schedule!AL13</f>
        <v>WHU</v>
      </c>
      <c r="AM13" s="61" t="str">
        <f>Schedule!AM13</f>
        <v>@LEI</v>
      </c>
      <c r="AO13" s="62"/>
      <c r="AT13" s="72" t="str">
        <f>Schedule!A13</f>
        <v>MUN</v>
      </c>
      <c r="AU13" s="3">
        <f ca="1">VLOOKUP(AT13,'Team Ratings'!$A$2:$H$21,7,FALSE)*(1-Fixtures!$D$3)</f>
        <v>107.5062417080479</v>
      </c>
      <c r="AV13" s="72" t="str">
        <f>Schedule!A13</f>
        <v>MUN</v>
      </c>
      <c r="AW13" s="3">
        <f ca="1">VLOOKUP(AV13,'Team Ratings'!$A$2:$H$21,4,FALSE)*(1+Fixtures!$D$3)</f>
        <v>87.118994871666445</v>
      </c>
    </row>
    <row r="14" spans="1:49" x14ac:dyDescent="0.25">
      <c r="A14" s="41" t="str">
        <f>Schedule!A14</f>
        <v>NEW</v>
      </c>
      <c r="B14" s="61" t="str">
        <f>Schedule!B14</f>
        <v>ARS</v>
      </c>
      <c r="C14" s="61" t="str">
        <f>Schedule!C14</f>
        <v>@NOR</v>
      </c>
      <c r="D14" s="61" t="str">
        <f>Schedule!D14</f>
        <v>@TOT</v>
      </c>
      <c r="E14" s="61" t="str">
        <f>Schedule!E14</f>
        <v>WAT</v>
      </c>
      <c r="F14" s="61" t="str">
        <f>Schedule!F14</f>
        <v>@LIV</v>
      </c>
      <c r="G14" s="61" t="str">
        <f>Schedule!G14</f>
        <v>BRI</v>
      </c>
      <c r="H14" s="61" t="str">
        <f>Schedule!H14</f>
        <v>@LEI</v>
      </c>
      <c r="I14" s="61" t="str">
        <f>Schedule!I14</f>
        <v>MUN</v>
      </c>
      <c r="J14" s="61" t="str">
        <f>Schedule!J14</f>
        <v>@CHE</v>
      </c>
      <c r="K14" s="61" t="str">
        <f>Schedule!K14</f>
        <v>WOL</v>
      </c>
      <c r="L14" s="61" t="str">
        <f>Schedule!L14</f>
        <v>@WHU</v>
      </c>
      <c r="M14" s="61" t="str">
        <f>Schedule!M14</f>
        <v>BOU</v>
      </c>
      <c r="N14" s="61" t="str">
        <f>Schedule!N14</f>
        <v>@AVL</v>
      </c>
      <c r="O14" s="61" t="str">
        <f>Schedule!O14</f>
        <v>MCI</v>
      </c>
      <c r="P14" s="61" t="str">
        <f>Schedule!P14</f>
        <v>@SHU</v>
      </c>
      <c r="Q14" s="61" t="str">
        <f>Schedule!Q14</f>
        <v>SOU</v>
      </c>
      <c r="R14" s="61" t="str">
        <f>Schedule!R14</f>
        <v>@BUR</v>
      </c>
      <c r="S14" s="61" t="str">
        <f>Schedule!S14</f>
        <v>CRY</v>
      </c>
      <c r="T14" s="61" t="str">
        <f>Schedule!T14</f>
        <v>@MUN</v>
      </c>
      <c r="U14" s="61" t="str">
        <f>Schedule!U14</f>
        <v>EVE</v>
      </c>
      <c r="V14" s="61" t="str">
        <f>Schedule!V14</f>
        <v>LEI</v>
      </c>
      <c r="W14" s="61" t="str">
        <f>Schedule!W14</f>
        <v>@WOL</v>
      </c>
      <c r="X14" s="61" t="str">
        <f>Schedule!X14</f>
        <v>CHE</v>
      </c>
      <c r="Y14" s="61" t="str">
        <f>Schedule!Y14</f>
        <v>@EVE</v>
      </c>
      <c r="Z14" s="82" t="str">
        <f>Schedule!Z14</f>
        <v>NOR</v>
      </c>
      <c r="AA14" s="82" t="str">
        <f>Schedule!AA14</f>
        <v>@ARS</v>
      </c>
      <c r="AB14" s="82" t="str">
        <f>Schedule!AB14</f>
        <v>@CRY</v>
      </c>
      <c r="AC14" s="82" t="str">
        <f>Schedule!AC14</f>
        <v>BUR</v>
      </c>
      <c r="AD14" s="82" t="str">
        <f>Schedule!AD14</f>
        <v>@SOU</v>
      </c>
      <c r="AE14" s="82" t="str">
        <f>Schedule!AE14</f>
        <v>SHU</v>
      </c>
      <c r="AF14" s="82" t="str">
        <f>Schedule!AF14</f>
        <v>AVL</v>
      </c>
      <c r="AG14" s="82" t="str">
        <f>Schedule!AG14</f>
        <v>@BOU</v>
      </c>
      <c r="AH14" s="82" t="str">
        <f>Schedule!AH14</f>
        <v>WHU</v>
      </c>
      <c r="AI14" s="82" t="str">
        <f>Schedule!AI14</f>
        <v>@MCI</v>
      </c>
      <c r="AJ14" s="82" t="str">
        <f>Schedule!AJ14</f>
        <v>@WAT</v>
      </c>
      <c r="AK14" s="61" t="str">
        <f>Schedule!AK14</f>
        <v>TOT</v>
      </c>
      <c r="AL14" s="61" t="str">
        <f>Schedule!AL14</f>
        <v>@BRI</v>
      </c>
      <c r="AM14" s="61" t="str">
        <f>Schedule!AM14</f>
        <v>LIV</v>
      </c>
      <c r="AO14" s="62"/>
      <c r="AT14" s="72" t="str">
        <f>Schedule!A14</f>
        <v>NEW</v>
      </c>
      <c r="AU14" s="3">
        <f ca="1">VLOOKUP(AT14,'Team Ratings'!$A$2:$H$21,7,FALSE)*(1-Fixtures!$D$3)</f>
        <v>60.552361870031746</v>
      </c>
      <c r="AV14" s="72" t="str">
        <f>Schedule!A14</f>
        <v>NEW</v>
      </c>
      <c r="AW14" s="3">
        <f ca="1">VLOOKUP(AV14,'Team Ratings'!$A$2:$H$21,4,FALSE)*(1+Fixtures!$D$3)</f>
        <v>135.79782711775749</v>
      </c>
    </row>
    <row r="15" spans="1:49" x14ac:dyDescent="0.25">
      <c r="A15" s="41" t="str">
        <f>Schedule!A15</f>
        <v>NOR</v>
      </c>
      <c r="B15" s="61" t="str">
        <f>Schedule!B15</f>
        <v>@LIV</v>
      </c>
      <c r="C15" s="61" t="str">
        <f>Schedule!C15</f>
        <v>NEW</v>
      </c>
      <c r="D15" s="61" t="str">
        <f>Schedule!D15</f>
        <v>CHE</v>
      </c>
      <c r="E15" s="61" t="str">
        <f>Schedule!E15</f>
        <v>@WHU</v>
      </c>
      <c r="F15" s="61" t="str">
        <f>Schedule!F15</f>
        <v>MCI</v>
      </c>
      <c r="G15" s="61" t="str">
        <f>Schedule!G15</f>
        <v>@BUR</v>
      </c>
      <c r="H15" s="61" t="str">
        <f>Schedule!H15</f>
        <v>@CRY</v>
      </c>
      <c r="I15" s="61" t="str">
        <f>Schedule!I15</f>
        <v>AVL</v>
      </c>
      <c r="J15" s="61" t="str">
        <f>Schedule!J15</f>
        <v>@BOU</v>
      </c>
      <c r="K15" s="61" t="str">
        <f>Schedule!K15</f>
        <v>MUN</v>
      </c>
      <c r="L15" s="61" t="str">
        <f>Schedule!L15</f>
        <v>@BRI</v>
      </c>
      <c r="M15" s="61" t="str">
        <f>Schedule!M15</f>
        <v>WAT</v>
      </c>
      <c r="N15" s="61" t="str">
        <f>Schedule!N15</f>
        <v>@EVE</v>
      </c>
      <c r="O15" s="61" t="str">
        <f>Schedule!O15</f>
        <v>ARS</v>
      </c>
      <c r="P15" s="61" t="str">
        <f>Schedule!P15</f>
        <v>@SOU</v>
      </c>
      <c r="Q15" s="61" t="str">
        <f>Schedule!Q15</f>
        <v>SHU</v>
      </c>
      <c r="R15" s="61" t="str">
        <f>Schedule!R15</f>
        <v>@LEI</v>
      </c>
      <c r="S15" s="61" t="str">
        <f>Schedule!S15</f>
        <v>WOL</v>
      </c>
      <c r="T15" s="61" t="str">
        <f>Schedule!T15</f>
        <v>@AVL</v>
      </c>
      <c r="U15" s="61" t="str">
        <f>Schedule!U15</f>
        <v>TOT</v>
      </c>
      <c r="V15" s="61" t="str">
        <f>Schedule!V15</f>
        <v>CRY</v>
      </c>
      <c r="W15" s="61" t="str">
        <f>Schedule!W15</f>
        <v>@MUN</v>
      </c>
      <c r="X15" s="61" t="str">
        <f>Schedule!X15</f>
        <v>BOU</v>
      </c>
      <c r="Y15" s="61" t="str">
        <f>Schedule!Y15</f>
        <v>@TOT</v>
      </c>
      <c r="Z15" s="82" t="str">
        <f>Schedule!Z15</f>
        <v>@NEW</v>
      </c>
      <c r="AA15" s="82" t="str">
        <f>Schedule!AA15</f>
        <v>LIV</v>
      </c>
      <c r="AB15" s="82" t="str">
        <f>Schedule!AB15</f>
        <v>@WOL</v>
      </c>
      <c r="AC15" s="82" t="str">
        <f>Schedule!AC15</f>
        <v>LEI</v>
      </c>
      <c r="AD15" s="82" t="str">
        <f>Schedule!AD15</f>
        <v>@SHU</v>
      </c>
      <c r="AE15" s="82" t="str">
        <f>Schedule!AE15</f>
        <v>SOU</v>
      </c>
      <c r="AF15" s="82" t="str">
        <f>Schedule!AF15</f>
        <v>EVE</v>
      </c>
      <c r="AG15" s="82" t="str">
        <f>Schedule!AG15</f>
        <v>@ARS</v>
      </c>
      <c r="AH15" s="82" t="str">
        <f>Schedule!AH15</f>
        <v>BRI</v>
      </c>
      <c r="AI15" s="82" t="str">
        <f>Schedule!AI15</f>
        <v>@WAT</v>
      </c>
      <c r="AJ15" s="82" t="str">
        <f>Schedule!AJ15</f>
        <v>WHU</v>
      </c>
      <c r="AK15" s="61" t="str">
        <f>Schedule!AK15</f>
        <v>@CHE</v>
      </c>
      <c r="AL15" s="61" t="str">
        <f>Schedule!AL15</f>
        <v>BUR</v>
      </c>
      <c r="AM15" s="61" t="str">
        <f>Schedule!AM15</f>
        <v>@MCI</v>
      </c>
      <c r="AO15" s="62"/>
      <c r="AT15" s="72" t="str">
        <f>Schedule!A15</f>
        <v>NOR</v>
      </c>
      <c r="AU15" s="3">
        <f ca="1">VLOOKUP(AT15,'Team Ratings'!$A$2:$H$21,7,FALSE)*(1-Fixtures!$D$3)</f>
        <v>72.829683023663918</v>
      </c>
      <c r="AV15" s="72" t="str">
        <f>Schedule!A15</f>
        <v>NOR</v>
      </c>
      <c r="AW15" s="3">
        <f ca="1">VLOOKUP(AV15,'Team Ratings'!$A$2:$H$21,4,FALSE)*(1+Fixtures!$D$3)</f>
        <v>138.33813877065418</v>
      </c>
    </row>
    <row r="16" spans="1:49" x14ac:dyDescent="0.25">
      <c r="A16" s="41" t="str">
        <f>Schedule!A16</f>
        <v>SHU</v>
      </c>
      <c r="B16" s="61" t="str">
        <f>Schedule!B16</f>
        <v>@BOU</v>
      </c>
      <c r="C16" s="61" t="str">
        <f>Schedule!C16</f>
        <v>CRY</v>
      </c>
      <c r="D16" s="61" t="str">
        <f>Schedule!D16</f>
        <v>LEI</v>
      </c>
      <c r="E16" s="61" t="str">
        <f>Schedule!E16</f>
        <v>@CHE</v>
      </c>
      <c r="F16" s="61" t="str">
        <f>Schedule!F16</f>
        <v>SOU</v>
      </c>
      <c r="G16" s="61" t="str">
        <f>Schedule!G16</f>
        <v>@EVE</v>
      </c>
      <c r="H16" s="61" t="str">
        <f>Schedule!H16</f>
        <v>LIV</v>
      </c>
      <c r="I16" s="61" t="str">
        <f>Schedule!I16</f>
        <v>@WAT</v>
      </c>
      <c r="J16" s="61" t="str">
        <f>Schedule!J16</f>
        <v>ARS</v>
      </c>
      <c r="K16" s="61" t="str">
        <f>Schedule!K16</f>
        <v>@WHU</v>
      </c>
      <c r="L16" s="61" t="str">
        <f>Schedule!L16</f>
        <v>BUR</v>
      </c>
      <c r="M16" s="61" t="str">
        <f>Schedule!M16</f>
        <v>@TOT</v>
      </c>
      <c r="N16" s="61" t="str">
        <f>Schedule!N16</f>
        <v>MUN</v>
      </c>
      <c r="O16" s="61" t="str">
        <f>Schedule!O16</f>
        <v>@WOL</v>
      </c>
      <c r="P16" s="61" t="str">
        <f>Schedule!P16</f>
        <v>NEW</v>
      </c>
      <c r="Q16" s="61" t="str">
        <f>Schedule!Q16</f>
        <v>@NOR</v>
      </c>
      <c r="R16" s="61" t="str">
        <f>Schedule!R16</f>
        <v>AVL</v>
      </c>
      <c r="S16" s="61" t="str">
        <f>Schedule!S16</f>
        <v>@BRI</v>
      </c>
      <c r="T16" s="61" t="str">
        <f>Schedule!T16</f>
        <v>WAT</v>
      </c>
      <c r="U16" s="61" t="str">
        <f>Schedule!U16</f>
        <v>@MCI</v>
      </c>
      <c r="V16" s="61" t="str">
        <f>Schedule!V16</f>
        <v>@LIV</v>
      </c>
      <c r="W16" s="61" t="str">
        <f>Schedule!W16</f>
        <v>WHU</v>
      </c>
      <c r="X16" s="61" t="str">
        <f>Schedule!X16</f>
        <v>@ARS</v>
      </c>
      <c r="Y16" s="61" t="str">
        <f>Schedule!Y16</f>
        <v>MCI</v>
      </c>
      <c r="Z16" s="82" t="str">
        <f>Schedule!Z16</f>
        <v>@CRY</v>
      </c>
      <c r="AA16" s="82" t="str">
        <f>Schedule!AA16</f>
        <v>BOU</v>
      </c>
      <c r="AB16" s="82" t="str">
        <f>Schedule!AB16</f>
        <v>BRI</v>
      </c>
      <c r="AC16" s="130" t="str">
        <f>Schedule!AC16</f>
        <v>@AVL</v>
      </c>
      <c r="AD16" s="82" t="str">
        <f>Schedule!AD16</f>
        <v>NOR</v>
      </c>
      <c r="AE16" s="82" t="str">
        <f>Schedule!AE16</f>
        <v>@NEW</v>
      </c>
      <c r="AF16" s="82" t="str">
        <f>Schedule!AF16</f>
        <v>@MUN</v>
      </c>
      <c r="AG16" s="82" t="str">
        <f>Schedule!AG16</f>
        <v>TOT</v>
      </c>
      <c r="AH16" s="82" t="str">
        <f>Schedule!AH16</f>
        <v>@BUR</v>
      </c>
      <c r="AI16" s="82" t="str">
        <f>Schedule!AI16</f>
        <v>WOL</v>
      </c>
      <c r="AJ16" s="82" t="str">
        <f>Schedule!AJ16</f>
        <v>CHE</v>
      </c>
      <c r="AK16" s="61" t="str">
        <f>Schedule!AK16</f>
        <v>@LEI</v>
      </c>
      <c r="AL16" s="61" t="str">
        <f>Schedule!AL16</f>
        <v>EVE</v>
      </c>
      <c r="AM16" s="61" t="str">
        <f>Schedule!AM16</f>
        <v>@SOU</v>
      </c>
      <c r="AO16" s="62"/>
      <c r="AT16" s="72" t="str">
        <f>Schedule!A16</f>
        <v>SHU</v>
      </c>
      <c r="AU16" s="3">
        <f ca="1">VLOOKUP(AT16,'Team Ratings'!$A$2:$H$21,7,FALSE)*(1-Fixtures!$D$3)</f>
        <v>74.699959551601182</v>
      </c>
      <c r="AV16" s="72" t="str">
        <f>Schedule!A16</f>
        <v>SHU</v>
      </c>
      <c r="AW16" s="3">
        <f ca="1">VLOOKUP(AV16,'Team Ratings'!$A$2:$H$21,4,FALSE)*(1+Fixtures!$D$3)</f>
        <v>94.249088620280006</v>
      </c>
    </row>
    <row r="17" spans="1:56" x14ac:dyDescent="0.25">
      <c r="A17" s="41" t="str">
        <f>Schedule!A17</f>
        <v>SOU</v>
      </c>
      <c r="B17" s="61" t="str">
        <f>Schedule!B17</f>
        <v>@BUR</v>
      </c>
      <c r="C17" s="61" t="str">
        <f>Schedule!C17</f>
        <v>LIV</v>
      </c>
      <c r="D17" s="61" t="str">
        <f>Schedule!D17</f>
        <v>@BRI</v>
      </c>
      <c r="E17" s="61" t="str">
        <f>Schedule!E17</f>
        <v>MUN</v>
      </c>
      <c r="F17" s="61" t="str">
        <f>Schedule!F17</f>
        <v>@SHU</v>
      </c>
      <c r="G17" s="61" t="str">
        <f>Schedule!G17</f>
        <v>BOU</v>
      </c>
      <c r="H17" s="61" t="str">
        <f>Schedule!H17</f>
        <v>@TOT</v>
      </c>
      <c r="I17" s="61" t="str">
        <f>Schedule!I17</f>
        <v>CHE</v>
      </c>
      <c r="J17" s="61" t="str">
        <f>Schedule!J17</f>
        <v>@WOL</v>
      </c>
      <c r="K17" s="61" t="str">
        <f>Schedule!K17</f>
        <v>LEI</v>
      </c>
      <c r="L17" s="61" t="str">
        <f>Schedule!L17</f>
        <v>@MCI</v>
      </c>
      <c r="M17" s="61" t="str">
        <f>Schedule!M17</f>
        <v>EVE</v>
      </c>
      <c r="N17" s="61" t="str">
        <f>Schedule!N17</f>
        <v>@ARS</v>
      </c>
      <c r="O17" s="61" t="str">
        <f>Schedule!O17</f>
        <v>WAT</v>
      </c>
      <c r="P17" s="61" t="str">
        <f>Schedule!P17</f>
        <v>NOR</v>
      </c>
      <c r="Q17" s="61" t="str">
        <f>Schedule!Q17</f>
        <v>@NEW</v>
      </c>
      <c r="R17" s="61" t="str">
        <f>Schedule!R17</f>
        <v>WHU</v>
      </c>
      <c r="S17" s="61" t="str">
        <f>Schedule!S17</f>
        <v>@AVL</v>
      </c>
      <c r="T17" s="61" t="str">
        <f>Schedule!T17</f>
        <v>@CHE</v>
      </c>
      <c r="U17" s="61" t="str">
        <f>Schedule!U17</f>
        <v>CRY</v>
      </c>
      <c r="V17" s="61" t="str">
        <f>Schedule!V17</f>
        <v>TOT</v>
      </c>
      <c r="W17" s="61" t="str">
        <f>Schedule!W17</f>
        <v>@LEI</v>
      </c>
      <c r="X17" s="61" t="str">
        <f>Schedule!X17</f>
        <v>WOL</v>
      </c>
      <c r="Y17" s="61" t="str">
        <f>Schedule!Y17</f>
        <v>@CRY</v>
      </c>
      <c r="Z17" s="82" t="str">
        <f>Schedule!Z17</f>
        <v>@LIV</v>
      </c>
      <c r="AA17" s="82" t="str">
        <f>Schedule!AA17</f>
        <v>BUR</v>
      </c>
      <c r="AB17" s="82" t="str">
        <f>Schedule!AB17</f>
        <v>AVL</v>
      </c>
      <c r="AC17" s="82" t="str">
        <f>Schedule!AC17</f>
        <v>@WHU</v>
      </c>
      <c r="AD17" s="82" t="str">
        <f>Schedule!AD17</f>
        <v>NEW</v>
      </c>
      <c r="AE17" s="82" t="str">
        <f>Schedule!AE17</f>
        <v>@NOR</v>
      </c>
      <c r="AF17" s="82" t="str">
        <f>Schedule!AF17</f>
        <v>ARS</v>
      </c>
      <c r="AG17" s="82" t="str">
        <f>Schedule!AG17</f>
        <v>@WAT</v>
      </c>
      <c r="AH17" s="82" t="str">
        <f>Schedule!AH17</f>
        <v>MCI</v>
      </c>
      <c r="AI17" s="82" t="str">
        <f>Schedule!AI17</f>
        <v>@EVE</v>
      </c>
      <c r="AJ17" s="82" t="str">
        <f>Schedule!AJ17</f>
        <v>@MUN</v>
      </c>
      <c r="AK17" s="61" t="str">
        <f>Schedule!AK17</f>
        <v>BRI</v>
      </c>
      <c r="AL17" s="61" t="str">
        <f>Schedule!AL17</f>
        <v>@BOU</v>
      </c>
      <c r="AM17" s="61" t="str">
        <f>Schedule!AM17</f>
        <v>SHU</v>
      </c>
      <c r="AO17" s="62"/>
      <c r="AT17" s="72" t="str">
        <f>Schedule!A17</f>
        <v>SOU</v>
      </c>
      <c r="AU17" s="3">
        <f ca="1">VLOOKUP(AT17,'Team Ratings'!$A$2:$H$21,7,FALSE)*(1-Fixtures!$D$3)</f>
        <v>95.306933623920543</v>
      </c>
      <c r="AV17" s="72" t="str">
        <f>Schedule!A17</f>
        <v>SOU</v>
      </c>
      <c r="AW17" s="3">
        <f ca="1">VLOOKUP(AV17,'Team Ratings'!$A$2:$H$21,4,FALSE)*(1+Fixtures!$D$3)</f>
        <v>114.38305939690264</v>
      </c>
    </row>
    <row r="18" spans="1:56" x14ac:dyDescent="0.25">
      <c r="A18" s="41" t="str">
        <f>Schedule!A18</f>
        <v>TOT</v>
      </c>
      <c r="B18" s="61" t="str">
        <f>Schedule!B18</f>
        <v>AVL</v>
      </c>
      <c r="C18" s="61" t="str">
        <f>Schedule!C18</f>
        <v>@MCI</v>
      </c>
      <c r="D18" s="61" t="str">
        <f>Schedule!D18</f>
        <v>NEW</v>
      </c>
      <c r="E18" s="61" t="str">
        <f>Schedule!E18</f>
        <v>@ARS</v>
      </c>
      <c r="F18" s="61" t="str">
        <f>Schedule!F18</f>
        <v>CRY</v>
      </c>
      <c r="G18" s="61" t="str">
        <f>Schedule!G18</f>
        <v>@LEI</v>
      </c>
      <c r="H18" s="61" t="str">
        <f>Schedule!H18</f>
        <v>SOU</v>
      </c>
      <c r="I18" s="61" t="str">
        <f>Schedule!I18</f>
        <v>@BRI</v>
      </c>
      <c r="J18" s="61" t="str">
        <f>Schedule!J18</f>
        <v>WAT</v>
      </c>
      <c r="K18" s="61" t="str">
        <f>Schedule!K18</f>
        <v>@LIV</v>
      </c>
      <c r="L18" s="61" t="str">
        <f>Schedule!L18</f>
        <v>@EVE</v>
      </c>
      <c r="M18" s="61" t="str">
        <f>Schedule!M18</f>
        <v>SHU</v>
      </c>
      <c r="N18" s="61" t="str">
        <f>Schedule!N18</f>
        <v>@WHU</v>
      </c>
      <c r="O18" s="61" t="str">
        <f>Schedule!O18</f>
        <v>BOU</v>
      </c>
      <c r="P18" s="61" t="str">
        <f>Schedule!P18</f>
        <v>@MUN</v>
      </c>
      <c r="Q18" s="61" t="str">
        <f>Schedule!Q18</f>
        <v>BUR</v>
      </c>
      <c r="R18" s="61" t="str">
        <f>Schedule!R18</f>
        <v>@WOL</v>
      </c>
      <c r="S18" s="61" t="str">
        <f>Schedule!S18</f>
        <v>CHE</v>
      </c>
      <c r="T18" s="61" t="str">
        <f>Schedule!T18</f>
        <v>BRI</v>
      </c>
      <c r="U18" s="61" t="str">
        <f>Schedule!U18</f>
        <v>@NOR</v>
      </c>
      <c r="V18" s="61" t="str">
        <f>Schedule!V18</f>
        <v>@SOU</v>
      </c>
      <c r="W18" s="61" t="str">
        <f>Schedule!W18</f>
        <v>LIV</v>
      </c>
      <c r="X18" s="61" t="str">
        <f>Schedule!X18</f>
        <v>@WAT</v>
      </c>
      <c r="Y18" s="61" t="str">
        <f>Schedule!Y18</f>
        <v>NOR</v>
      </c>
      <c r="Z18" s="82" t="str">
        <f>Schedule!Z18</f>
        <v>MCI</v>
      </c>
      <c r="AA18" s="82" t="str">
        <f>Schedule!AA18</f>
        <v>@AVL</v>
      </c>
      <c r="AB18" s="82" t="str">
        <f>Schedule!AB18</f>
        <v>@CHE</v>
      </c>
      <c r="AC18" s="82" t="str">
        <f>Schedule!AC18</f>
        <v>WOL</v>
      </c>
      <c r="AD18" s="82" t="str">
        <f>Schedule!AD18</f>
        <v>@BUR</v>
      </c>
      <c r="AE18" s="82" t="str">
        <f>Schedule!AE18</f>
        <v>MUN</v>
      </c>
      <c r="AF18" s="82" t="str">
        <f>Schedule!AF18</f>
        <v>WHU</v>
      </c>
      <c r="AG18" s="82" t="str">
        <f>Schedule!AG18</f>
        <v>@SHU</v>
      </c>
      <c r="AH18" s="82" t="str">
        <f>Schedule!AH18</f>
        <v>EVE</v>
      </c>
      <c r="AI18" s="82" t="str">
        <f>Schedule!AI18</f>
        <v>@BOU</v>
      </c>
      <c r="AJ18" s="82" t="str">
        <f>Schedule!AJ18</f>
        <v>ARS</v>
      </c>
      <c r="AK18" s="61" t="str">
        <f>Schedule!AK18</f>
        <v>@NEW</v>
      </c>
      <c r="AL18" s="61" t="str">
        <f>Schedule!AL18</f>
        <v>LEI</v>
      </c>
      <c r="AM18" s="61" t="str">
        <f>Schedule!AM18</f>
        <v>@CRY</v>
      </c>
      <c r="AO18" s="62"/>
      <c r="AT18" s="72" t="str">
        <f>Schedule!A18</f>
        <v>TOT</v>
      </c>
      <c r="AU18" s="3">
        <f ca="1">VLOOKUP(AT18,'Team Ratings'!$A$2:$H$21,7,FALSE)*(1-Fixtures!$D$3)</f>
        <v>84.297179605912177</v>
      </c>
      <c r="AV18" s="72" t="str">
        <f>Schedule!A18</f>
        <v>TOT</v>
      </c>
      <c r="AW18" s="3">
        <f ca="1">VLOOKUP(AV18,'Team Ratings'!$A$2:$H$21,4,FALSE)*(1+Fixtures!$D$3)</f>
        <v>103.41563761766069</v>
      </c>
    </row>
    <row r="19" spans="1:56" x14ac:dyDescent="0.25">
      <c r="A19" s="41" t="str">
        <f>Schedule!A19</f>
        <v>WAT</v>
      </c>
      <c r="B19" s="61" t="str">
        <f>Schedule!B19</f>
        <v>BRI</v>
      </c>
      <c r="C19" s="61" t="str">
        <f>Schedule!C19</f>
        <v>@EVE</v>
      </c>
      <c r="D19" s="61" t="str">
        <f>Schedule!D19</f>
        <v>WHU</v>
      </c>
      <c r="E19" s="61" t="str">
        <f>Schedule!E19</f>
        <v>@NEW</v>
      </c>
      <c r="F19" s="61" t="str">
        <f>Schedule!F19</f>
        <v>ARS</v>
      </c>
      <c r="G19" s="61" t="str">
        <f>Schedule!G19</f>
        <v>@MCI</v>
      </c>
      <c r="H19" s="61" t="str">
        <f>Schedule!H19</f>
        <v>@WOL</v>
      </c>
      <c r="I19" s="61" t="str">
        <f>Schedule!I19</f>
        <v>SHU</v>
      </c>
      <c r="J19" s="61" t="str">
        <f>Schedule!J19</f>
        <v>@TOT</v>
      </c>
      <c r="K19" s="61" t="str">
        <f>Schedule!K19</f>
        <v>BOU</v>
      </c>
      <c r="L19" s="61" t="str">
        <f>Schedule!L19</f>
        <v>CHE</v>
      </c>
      <c r="M19" s="61" t="str">
        <f>Schedule!M19</f>
        <v>@NOR</v>
      </c>
      <c r="N19" s="61" t="str">
        <f>Schedule!N19</f>
        <v>BUR</v>
      </c>
      <c r="O19" s="61" t="str">
        <f>Schedule!O19</f>
        <v>@SOU</v>
      </c>
      <c r="P19" s="61" t="str">
        <f>Schedule!P19</f>
        <v>@LEI</v>
      </c>
      <c r="Q19" s="61" t="str">
        <f>Schedule!Q19</f>
        <v>CRY</v>
      </c>
      <c r="R19" s="61" t="str">
        <f>Schedule!R19</f>
        <v>@LIV</v>
      </c>
      <c r="S19" s="61" t="str">
        <f>Schedule!S19</f>
        <v>MUN</v>
      </c>
      <c r="T19" s="61" t="str">
        <f>Schedule!T19</f>
        <v>@SHU</v>
      </c>
      <c r="U19" s="61" t="str">
        <f>Schedule!U19</f>
        <v>AVL</v>
      </c>
      <c r="V19" s="61" t="str">
        <f>Schedule!V19</f>
        <v>WOL</v>
      </c>
      <c r="W19" s="61" t="str">
        <f>Schedule!W19</f>
        <v>@BOU</v>
      </c>
      <c r="X19" s="61" t="str">
        <f>Schedule!X19</f>
        <v>TOT</v>
      </c>
      <c r="Y19" s="61" t="str">
        <f>Schedule!Y19</f>
        <v>@AVL</v>
      </c>
      <c r="Z19" s="82" t="str">
        <f>Schedule!Z19</f>
        <v>EVE</v>
      </c>
      <c r="AA19" s="82" t="str">
        <f>Schedule!AA19</f>
        <v>@BRI</v>
      </c>
      <c r="AB19" s="82" t="str">
        <f>Schedule!AB19</f>
        <v>@MUN</v>
      </c>
      <c r="AC19" s="82" t="str">
        <f>Schedule!AC19</f>
        <v>LIV</v>
      </c>
      <c r="AD19" s="82" t="str">
        <f>Schedule!AD19</f>
        <v>@CRY</v>
      </c>
      <c r="AE19" s="82" t="str">
        <f>Schedule!AE19</f>
        <v>LEI</v>
      </c>
      <c r="AF19" s="82" t="str">
        <f>Schedule!AF19</f>
        <v>@BUR</v>
      </c>
      <c r="AG19" s="82" t="str">
        <f>Schedule!AG19</f>
        <v>SOU</v>
      </c>
      <c r="AH19" s="82" t="str">
        <f>Schedule!AH19</f>
        <v>@CHE</v>
      </c>
      <c r="AI19" s="82" t="str">
        <f>Schedule!AI19</f>
        <v>NOR</v>
      </c>
      <c r="AJ19" s="82" t="str">
        <f>Schedule!AJ19</f>
        <v>NEW</v>
      </c>
      <c r="AK19" s="61" t="str">
        <f>Schedule!AK19</f>
        <v>@WHU</v>
      </c>
      <c r="AL19" s="61" t="str">
        <f>Schedule!AL19</f>
        <v>MCI</v>
      </c>
      <c r="AM19" s="61" t="str">
        <f>Schedule!AM19</f>
        <v>@ARS</v>
      </c>
      <c r="AO19" s="62"/>
      <c r="AT19" s="72" t="str">
        <f>Schedule!A19</f>
        <v>WAT</v>
      </c>
      <c r="AU19" s="3">
        <f ca="1">VLOOKUP(AT19,'Team Ratings'!$A$2:$H$21,7,FALSE)*(1-Fixtures!$D$3)</f>
        <v>76.482411274392319</v>
      </c>
      <c r="AV19" s="72" t="str">
        <f>Schedule!A19</f>
        <v>WAT</v>
      </c>
      <c r="AW19" s="3">
        <f ca="1">VLOOKUP(AV19,'Team Ratings'!$A$2:$H$21,4,FALSE)*(1+Fixtures!$D$3)</f>
        <v>122.34679926305721</v>
      </c>
    </row>
    <row r="20" spans="1:56" x14ac:dyDescent="0.25">
      <c r="A20" s="41" t="str">
        <f>Schedule!A20</f>
        <v>WHU</v>
      </c>
      <c r="B20" s="61" t="str">
        <f>Schedule!B20</f>
        <v>MCI</v>
      </c>
      <c r="C20" s="61" t="str">
        <f>Schedule!C20</f>
        <v>@BRI</v>
      </c>
      <c r="D20" s="61" t="str">
        <f>Schedule!D20</f>
        <v>@WAT</v>
      </c>
      <c r="E20" s="61" t="str">
        <f>Schedule!E20</f>
        <v>NOR</v>
      </c>
      <c r="F20" s="61" t="str">
        <f>Schedule!F20</f>
        <v>@AVL</v>
      </c>
      <c r="G20" s="61" t="str">
        <f>Schedule!G20</f>
        <v>MUN</v>
      </c>
      <c r="H20" s="61" t="str">
        <f>Schedule!H20</f>
        <v>@BOU</v>
      </c>
      <c r="I20" s="61" t="str">
        <f>Schedule!I20</f>
        <v>CRY</v>
      </c>
      <c r="J20" s="61" t="str">
        <f>Schedule!J20</f>
        <v>@EVE</v>
      </c>
      <c r="K20" s="61" t="str">
        <f>Schedule!K20</f>
        <v>SHU</v>
      </c>
      <c r="L20" s="61" t="str">
        <f>Schedule!L20</f>
        <v>NEW</v>
      </c>
      <c r="M20" s="61" t="str">
        <f>Schedule!M20</f>
        <v>@BUR</v>
      </c>
      <c r="N20" s="61" t="str">
        <f>Schedule!N20</f>
        <v>TOT</v>
      </c>
      <c r="O20" s="61" t="str">
        <f>Schedule!O20</f>
        <v>@CHE</v>
      </c>
      <c r="P20" s="61" t="str">
        <f>Schedule!P20</f>
        <v>@WOL</v>
      </c>
      <c r="Q20" s="61" t="str">
        <f>Schedule!Q20</f>
        <v>ARS</v>
      </c>
      <c r="R20" s="61" t="str">
        <f>Schedule!R20</f>
        <v>@SOU</v>
      </c>
      <c r="S20" s="90" t="str">
        <f>Schedule!S20</f>
        <v>LIV</v>
      </c>
      <c r="T20" s="61" t="str">
        <f>Schedule!T20</f>
        <v>@CRY</v>
      </c>
      <c r="U20" s="61" t="str">
        <f>Schedule!U20</f>
        <v>LEI</v>
      </c>
      <c r="V20" s="61" t="str">
        <f>Schedule!V20</f>
        <v>BOU</v>
      </c>
      <c r="W20" s="61" t="str">
        <f>Schedule!W20</f>
        <v>@SHU</v>
      </c>
      <c r="X20" s="61" t="str">
        <f>Schedule!X20</f>
        <v>EVE</v>
      </c>
      <c r="Y20" s="90" t="str">
        <f>Schedule!Y20</f>
        <v>@LEI</v>
      </c>
      <c r="Z20" s="82" t="str">
        <f>Schedule!Z20</f>
        <v>BRI</v>
      </c>
      <c r="AA20" s="82" t="str">
        <f>Schedule!AA20</f>
        <v>@MCI</v>
      </c>
      <c r="AB20" s="82" t="str">
        <f>Schedule!AB20</f>
        <v>@LIV</v>
      </c>
      <c r="AC20" s="82" t="str">
        <f>Schedule!AC20</f>
        <v>SOU</v>
      </c>
      <c r="AD20" s="82" t="str">
        <f>Schedule!AD20</f>
        <v>@ARS</v>
      </c>
      <c r="AE20" s="82" t="str">
        <f>Schedule!AE20</f>
        <v>WOL</v>
      </c>
      <c r="AF20" s="82" t="str">
        <f>Schedule!AF20</f>
        <v>@TOT</v>
      </c>
      <c r="AG20" s="82" t="str">
        <f>Schedule!AG20</f>
        <v>CHE</v>
      </c>
      <c r="AH20" s="82" t="str">
        <f>Schedule!AH20</f>
        <v>@NEW</v>
      </c>
      <c r="AI20" s="82" t="str">
        <f>Schedule!AI20</f>
        <v>BUR</v>
      </c>
      <c r="AJ20" s="82" t="str">
        <f>Schedule!AJ20</f>
        <v>@NOR</v>
      </c>
      <c r="AK20" s="61" t="str">
        <f>Schedule!AK20</f>
        <v>WAT</v>
      </c>
      <c r="AL20" s="61" t="str">
        <f>Schedule!AL20</f>
        <v>@MUN</v>
      </c>
      <c r="AM20" s="61" t="str">
        <f>Schedule!AM20</f>
        <v>AVL</v>
      </c>
      <c r="AO20" s="62"/>
      <c r="AT20" s="72" t="str">
        <f>Schedule!A20</f>
        <v>WHU</v>
      </c>
      <c r="AU20" s="3">
        <f ca="1">VLOOKUP(AT20,'Team Ratings'!$A$2:$H$21,7,FALSE)*(1-Fixtures!$D$3)</f>
        <v>81.146261461701698</v>
      </c>
      <c r="AV20" s="72" t="str">
        <f>Schedule!A20</f>
        <v>WHU</v>
      </c>
      <c r="AW20" s="3">
        <f ca="1">VLOOKUP(AV20,'Team Ratings'!$A$2:$H$21,4,FALSE)*(1+Fixtures!$D$3)</f>
        <v>153.32695815680071</v>
      </c>
    </row>
    <row r="21" spans="1:56" x14ac:dyDescent="0.25">
      <c r="A21" s="41" t="str">
        <f>Schedule!A21</f>
        <v>WOL</v>
      </c>
      <c r="B21" s="61" t="str">
        <f>Schedule!B21</f>
        <v>@LEI</v>
      </c>
      <c r="C21" s="61" t="str">
        <f>Schedule!C21</f>
        <v>MUN</v>
      </c>
      <c r="D21" s="61" t="str">
        <f>Schedule!D21</f>
        <v>BUR</v>
      </c>
      <c r="E21" s="61" t="str">
        <f>Schedule!E21</f>
        <v>@EVE</v>
      </c>
      <c r="F21" s="61" t="str">
        <f>Schedule!F21</f>
        <v>CHE</v>
      </c>
      <c r="G21" s="61" t="str">
        <f>Schedule!G21</f>
        <v>@CRY</v>
      </c>
      <c r="H21" s="61" t="str">
        <f>Schedule!H21</f>
        <v>WAT</v>
      </c>
      <c r="I21" s="61" t="str">
        <f>Schedule!I21</f>
        <v>@MCI</v>
      </c>
      <c r="J21" s="61" t="str">
        <f>Schedule!J21</f>
        <v>SOU</v>
      </c>
      <c r="K21" s="61" t="str">
        <f>Schedule!K21</f>
        <v>@NEW</v>
      </c>
      <c r="L21" s="61" t="str">
        <f>Schedule!L21</f>
        <v>@ARS</v>
      </c>
      <c r="M21" s="61" t="str">
        <f>Schedule!M21</f>
        <v>AVL</v>
      </c>
      <c r="N21" s="61" t="str">
        <f>Schedule!N21</f>
        <v>@BOU</v>
      </c>
      <c r="O21" s="61" t="str">
        <f>Schedule!O21</f>
        <v>SHU</v>
      </c>
      <c r="P21" s="61" t="str">
        <f>Schedule!P21</f>
        <v>WHU</v>
      </c>
      <c r="Q21" s="61" t="str">
        <f>Schedule!Q21</f>
        <v>@BRI</v>
      </c>
      <c r="R21" s="61" t="str">
        <f>Schedule!R21</f>
        <v>TOT</v>
      </c>
      <c r="S21" s="61" t="str">
        <f>Schedule!S21</f>
        <v>@NOR</v>
      </c>
      <c r="T21" s="61" t="str">
        <f>Schedule!T21</f>
        <v>MCI</v>
      </c>
      <c r="U21" s="61" t="str">
        <f>Schedule!U21</f>
        <v>@LIV</v>
      </c>
      <c r="V21" s="61" t="str">
        <f>Schedule!V21</f>
        <v>@WAT</v>
      </c>
      <c r="W21" s="61" t="str">
        <f>Schedule!W21</f>
        <v>NEW</v>
      </c>
      <c r="X21" s="61" t="str">
        <f>Schedule!X21</f>
        <v>@SOU</v>
      </c>
      <c r="Y21" s="61" t="str">
        <f>Schedule!Y21</f>
        <v>LIV</v>
      </c>
      <c r="Z21" s="82" t="str">
        <f>Schedule!Z21</f>
        <v>@MUN</v>
      </c>
      <c r="AA21" s="82" t="str">
        <f>Schedule!AA21</f>
        <v>LEI</v>
      </c>
      <c r="AB21" s="82" t="str">
        <f>Schedule!AB21</f>
        <v>NOR</v>
      </c>
      <c r="AC21" s="82" t="str">
        <f>Schedule!AC21</f>
        <v>@TOT</v>
      </c>
      <c r="AD21" s="82" t="str">
        <f>Schedule!AD21</f>
        <v>BRI</v>
      </c>
      <c r="AE21" s="82" t="str">
        <f>Schedule!AE21</f>
        <v>@WHU</v>
      </c>
      <c r="AF21" s="82" t="str">
        <f>Schedule!AF21</f>
        <v>BOU</v>
      </c>
      <c r="AG21" s="82" t="str">
        <f>Schedule!AG21</f>
        <v>@AVL</v>
      </c>
      <c r="AH21" s="82" t="str">
        <f>Schedule!AH21</f>
        <v>ARS</v>
      </c>
      <c r="AI21" s="82" t="str">
        <f>Schedule!AI21</f>
        <v>@SHU</v>
      </c>
      <c r="AJ21" s="82" t="str">
        <f>Schedule!AJ21</f>
        <v>EVE</v>
      </c>
      <c r="AK21" s="61" t="str">
        <f>Schedule!AK21</f>
        <v>@BUR</v>
      </c>
      <c r="AL21" s="61" t="str">
        <f>Schedule!AL21</f>
        <v>CRY</v>
      </c>
      <c r="AM21" s="61" t="str">
        <f>Schedule!AM21</f>
        <v>@CHE</v>
      </c>
      <c r="AO21" s="62"/>
      <c r="AT21" s="72" t="str">
        <f>Schedule!A21</f>
        <v>WOL</v>
      </c>
      <c r="AU21" s="3">
        <f ca="1">VLOOKUP(AT21,'Team Ratings'!$A$2:$H$21,7,FALSE)*(1-Fixtures!$D$3)</f>
        <v>91.462929465889289</v>
      </c>
      <c r="AV21" s="72" t="str">
        <f>Schedule!A21</f>
        <v>WOL</v>
      </c>
      <c r="AW21" s="3">
        <f ca="1">VLOOKUP(AV21,'Team Ratings'!$A$2:$H$21,4,FALSE)*(1+Fixtures!$D$3)</f>
        <v>86.534640726640944</v>
      </c>
    </row>
    <row r="22" spans="1:56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G22" s="34"/>
      <c r="AH22" s="34"/>
      <c r="AI22" s="34"/>
      <c r="AJ22" s="34"/>
      <c r="AK22" s="34"/>
      <c r="AL22" s="34"/>
      <c r="AM22" s="34"/>
      <c r="AT22" s="72" t="str">
        <f>CONCATENATE("@",Schedule!A2)</f>
        <v>@ARS</v>
      </c>
      <c r="AU22" s="3">
        <f ca="1">VLOOKUP(RIGHT(AT22,3),'Team Ratings'!$A$2:$H$21,7,FALSE)*(1+Fixtures!$D$3)</f>
        <v>98.540361319324859</v>
      </c>
      <c r="AV22" s="72" t="str">
        <f>CONCATENATE("@",Schedule!A2)</f>
        <v>@ARS</v>
      </c>
      <c r="AW22" s="3">
        <f ca="1">VLOOKUP(RIGHT(AV22,3),'Team Ratings'!$A$2:$H$21,4,FALSE)*(1-Fixtures!$D$3)</f>
        <v>93.562003403872339</v>
      </c>
    </row>
    <row r="23" spans="1:56" x14ac:dyDescent="0.25">
      <c r="A23" s="35" t="s">
        <v>0</v>
      </c>
      <c r="B23" s="59">
        <v>1</v>
      </c>
      <c r="C23" s="59">
        <v>2</v>
      </c>
      <c r="D23" s="59">
        <v>3</v>
      </c>
      <c r="E23" s="59">
        <v>4</v>
      </c>
      <c r="F23" s="59">
        <v>5</v>
      </c>
      <c r="G23" s="59">
        <v>6</v>
      </c>
      <c r="H23" s="59">
        <v>7</v>
      </c>
      <c r="I23" s="59">
        <v>8</v>
      </c>
      <c r="J23" s="59">
        <v>9</v>
      </c>
      <c r="K23" s="59">
        <v>10</v>
      </c>
      <c r="L23" s="59">
        <v>11</v>
      </c>
      <c r="M23" s="59">
        <v>12</v>
      </c>
      <c r="N23" s="59">
        <v>13</v>
      </c>
      <c r="O23" s="59">
        <v>14</v>
      </c>
      <c r="P23" s="59">
        <v>15</v>
      </c>
      <c r="Q23" s="59">
        <v>16</v>
      </c>
      <c r="R23" s="59">
        <v>17</v>
      </c>
      <c r="S23" s="59">
        <v>18</v>
      </c>
      <c r="T23" s="59">
        <v>19</v>
      </c>
      <c r="U23" s="59">
        <v>20</v>
      </c>
      <c r="V23" s="59">
        <v>21</v>
      </c>
      <c r="W23" s="59">
        <v>22</v>
      </c>
      <c r="X23" s="59">
        <v>23</v>
      </c>
      <c r="Y23" s="59">
        <v>24</v>
      </c>
      <c r="Z23" s="59">
        <v>25</v>
      </c>
      <c r="AA23" s="59">
        <v>26</v>
      </c>
      <c r="AB23" s="59">
        <v>27</v>
      </c>
      <c r="AC23" s="59">
        <v>28</v>
      </c>
      <c r="AD23" s="59">
        <v>29</v>
      </c>
      <c r="AE23" s="59">
        <v>30</v>
      </c>
      <c r="AF23" s="33">
        <v>31</v>
      </c>
      <c r="AG23" s="33">
        <v>32</v>
      </c>
      <c r="AH23" s="33">
        <v>33</v>
      </c>
      <c r="AI23" s="33">
        <v>34</v>
      </c>
      <c r="AJ23" s="33">
        <v>35</v>
      </c>
      <c r="AK23" s="33">
        <v>36</v>
      </c>
      <c r="AL23" s="33">
        <v>37</v>
      </c>
      <c r="AM23" s="33">
        <v>38</v>
      </c>
      <c r="AN23" s="63" t="s">
        <v>17</v>
      </c>
      <c r="AO23" s="59" t="s">
        <v>0</v>
      </c>
      <c r="AP23" s="63" t="str">
        <f>CONCATENATE("GW ",Fixtures!$D$6,"-",Fixtures!$D$6+8)</f>
        <v>GW 26-34</v>
      </c>
      <c r="AQ23" s="63" t="str">
        <f>CONCATENATE("GW ",Fixtures!$D$6,"-",Fixtures!$D$6+5)</f>
        <v>GW 26-31</v>
      </c>
      <c r="AR23" s="63" t="str">
        <f>CONCATENATE("GW ",Fixtures!$D$6,"-",Fixtures!$D$6+2)</f>
        <v>GW 26-28</v>
      </c>
      <c r="AS23" s="64"/>
      <c r="AT23" s="72" t="str">
        <f>CONCATENATE("@",Schedule!A3)</f>
        <v>@AVL</v>
      </c>
      <c r="AU23" s="3">
        <f ca="1">VLOOKUP(RIGHT(AT23,3),'Team Ratings'!$A$2:$H$21,7,FALSE)*(1+Fixtures!$D$3)</f>
        <v>102.000266894866</v>
      </c>
      <c r="AV23" s="72" t="str">
        <f>CONCATENATE("@",Schedule!A3)</f>
        <v>@AVL</v>
      </c>
      <c r="AW23" s="3">
        <f ca="1">VLOOKUP(RIGHT(AV23,3),'Team Ratings'!$A$2:$H$21,4,FALSE)*(1-Fixtures!$D$3)</f>
        <v>121.85516794081869</v>
      </c>
      <c r="BA23" s="62"/>
      <c r="BD23" s="66"/>
    </row>
    <row r="24" spans="1:56" x14ac:dyDescent="0.25">
      <c r="A24" s="41" t="str">
        <f>$A2</f>
        <v>ARS</v>
      </c>
      <c r="B24" s="9">
        <f ca="1">(VLOOKUP(B2,$AT$2:$AU$41,2,FALSE)*VLOOKUP(B46,$AV$2:$AW$41,2,FALSE))/(100*100)*'Formula Data'!$AB$22</f>
        <v>1.1696044035296345</v>
      </c>
      <c r="C24" s="9">
        <f ca="1">(VLOOKUP(C2,$AT$2:$AU$41,2,FALSE)*VLOOKUP(C46,$AV$2:$AW$41,2,FALSE))/(100*100)*'Formula Data'!$AB$22</f>
        <v>0.97860688499210557</v>
      </c>
      <c r="D24" s="9">
        <f ca="1">(VLOOKUP(D2,$AT$2:$AU$41,2,FALSE)*VLOOKUP(D46,$AV$2:$AW$41,2,FALSE))/(100*100)*'Formula Data'!$AB$22</f>
        <v>2.5622750056897443</v>
      </c>
      <c r="E24" s="9">
        <f ca="1">(VLOOKUP(E2,$AT$2:$AU$41,2,FALSE)*VLOOKUP(E46,$AV$2:$AW$41,2,FALSE))/(100*100)*'Formula Data'!$AB$22</f>
        <v>1.0899851973221215</v>
      </c>
      <c r="F24" s="9">
        <f ca="1">(VLOOKUP(F2,$AT$2:$AU$41,2,FALSE)*VLOOKUP(F46,$AV$2:$AW$41,2,FALSE))/(100*100)*'Formula Data'!$AB$22</f>
        <v>1.4773026560234972</v>
      </c>
      <c r="G24" s="9">
        <f ca="1">(VLOOKUP(G2,$AT$2:$AU$41,2,FALSE)*VLOOKUP(G46,$AV$2:$AW$41,2,FALSE))/(100*100)*'Formula Data'!$AB$22</f>
        <v>1.0790925347493192</v>
      </c>
      <c r="H24" s="9">
        <f ca="1">(VLOOKUP(H2,$AT$2:$AU$41,2,FALSE)*VLOOKUP(H46,$AV$2:$AW$41,2,FALSE))/(100*100)*'Formula Data'!$AB$22</f>
        <v>2.0765461465985284</v>
      </c>
      <c r="I24" s="9">
        <f ca="1">(VLOOKUP(I2,$AT$2:$AU$41,2,FALSE)*VLOOKUP(I46,$AV$2:$AW$41,2,FALSE))/(100*100)*'Formula Data'!$AB$22</f>
        <v>0.86652407395742481</v>
      </c>
      <c r="J24" s="9">
        <f ca="1">(VLOOKUP(J2,$AT$2:$AU$41,2,FALSE)*VLOOKUP(J46,$AV$2:$AW$41,2,FALSE))/(100*100)*'Formula Data'!$AB$22</f>
        <v>1.4428735549996563</v>
      </c>
      <c r="K24" s="9">
        <f ca="1">(VLOOKUP(K2,$AT$2:$AU$41,2,FALSE)*VLOOKUP(K46,$AV$2:$AW$41,2,FALSE))/(100*100)*'Formula Data'!$AB$22</f>
        <v>0.73372237608786539</v>
      </c>
      <c r="L24" s="9">
        <f ca="1">(VLOOKUP(L2,$AT$2:$AU$41,2,FALSE)*VLOOKUP(L46,$AV$2:$AW$41,2,FALSE))/(100*100)*'Formula Data'!$AB$22</f>
        <v>1.1826402696697655</v>
      </c>
      <c r="M24" s="9">
        <f ca="1">(VLOOKUP(M2,$AT$2:$AU$41,2,FALSE)*VLOOKUP(M46,$AV$2:$AW$41,2,FALSE))/(100*100)*'Formula Data'!$AB$22</f>
        <v>2.1219507997125677</v>
      </c>
      <c r="N24" s="9">
        <f ca="1">(VLOOKUP(N2,$AT$2:$AU$41,2,FALSE)*VLOOKUP(N46,$AV$2:$AW$41,2,FALSE))/(100*100)*'Formula Data'!$AB$22</f>
        <v>1.2323442769721034</v>
      </c>
      <c r="O24" s="9">
        <f ca="1">(VLOOKUP(O2,$AT$2:$AU$41,2,FALSE)*VLOOKUP(O46,$AV$2:$AW$41,2,FALSE))/(100*100)*'Formula Data'!$AB$22</f>
        <v>1.4067480663260896</v>
      </c>
      <c r="P24" s="9">
        <f ca="1">(VLOOKUP(P2,$AT$2:$AU$41,2,FALSE)*VLOOKUP(P46,$AV$2:$AW$41,2,FALSE))/(100*100)*'Formula Data'!$AB$22</f>
        <v>1.1028649715414303</v>
      </c>
      <c r="Q24" s="9">
        <f ca="1">(VLOOKUP(Q2,$AT$2:$AU$41,2,FALSE)*VLOOKUP(Q46,$AV$2:$AW$41,2,FALSE))/(100*100)*'Formula Data'!$AB$22</f>
        <v>1.5673876592837788</v>
      </c>
      <c r="R24" s="9">
        <f ca="1">(VLOOKUP(R2,$AT$2:$AU$41,2,FALSE)*VLOOKUP(R46,$AV$2:$AW$41,2,FALSE))/(100*100)*'Formula Data'!$AB$22</f>
        <v>2.0152875210685441</v>
      </c>
      <c r="S24" s="9">
        <f ca="1">(VLOOKUP(S2,$AT$2:$AU$41,2,FALSE)*VLOOKUP(S46,$AV$2:$AW$41,2,FALSE))/(100*100)*'Formula Data'!$AB$22</f>
        <v>1.7769475630179152</v>
      </c>
      <c r="T24" s="9">
        <f ca="1">(VLOOKUP(T2,$AT$2:$AU$41,2,FALSE)*VLOOKUP(T46,$AV$2:$AW$41,2,FALSE))/(100*100)*'Formula Data'!$AB$22</f>
        <v>1.2944371968993631</v>
      </c>
      <c r="U24" s="9">
        <f ca="1">(VLOOKUP(U2,$AT$2:$AU$41,2,FALSE)*VLOOKUP(U46,$AV$2:$AW$41,2,FALSE))/(100*100)*'Formula Data'!$AB$22</f>
        <v>1.5017637857899846</v>
      </c>
      <c r="V24" s="9">
        <f ca="1">(VLOOKUP(V2,$AT$2:$AU$41,2,FALSE)*VLOOKUP(V46,$AV$2:$AW$41,2,FALSE))/(100*100)*'Formula Data'!$AB$22</f>
        <v>1.3900846105328992</v>
      </c>
      <c r="W24" s="9">
        <f ca="1">(VLOOKUP(W2,$AT$2:$AU$41,2,FALSE)*VLOOKUP(W46,$AV$2:$AW$41,2,FALSE))/(100*100)*'Formula Data'!$AB$22</f>
        <v>1.09605441366212</v>
      </c>
      <c r="X24" s="9">
        <f ca="1">(VLOOKUP(X2,$AT$2:$AU$41,2,FALSE)*VLOOKUP(X46,$AV$2:$AW$41,2,FALSE))/(100*100)*'Formula Data'!$AB$22</f>
        <v>0.96589056161134001</v>
      </c>
      <c r="Y24" s="9">
        <f ca="1">(VLOOKUP(Y2,$AT$2:$AU$41,2,FALSE)*VLOOKUP(Y46,$AV$2:$AW$41,2,FALSE))/(100*100)*'Formula Data'!$AB$22</f>
        <v>2.2433755318591126</v>
      </c>
      <c r="Z24" s="83">
        <f ca="1">(VLOOKUP(Z2,$AT$2:$AU$41,2,FALSE)*VLOOKUP(Z46,$AV$2:$AW$41,2,FALSE))/(100*100)*'Formula Data'!$AB$22</f>
        <v>1.4618695442474661</v>
      </c>
      <c r="AA24" s="83">
        <f ca="1">(VLOOKUP(AA2,$AT$2:$AU$41,2,FALSE)*VLOOKUP(AA46,$AV$2:$AW$41,2,FALSE))/(100*100)*'Formula Data'!$AB$22</f>
        <v>0.78295831971818519</v>
      </c>
      <c r="AB24" s="84">
        <f ca="1">(VLOOKUP(AB2,$AT$2:$AU$41,2,FALSE)*VLOOKUP(AB46,$AV$2:$AW$41,2,FALSE))/(100*100)*'Formula Data'!$AB$22</f>
        <v>1.1895268810285218</v>
      </c>
      <c r="AC24" s="131">
        <f ca="1">(VLOOKUP(AC2,$AT$2:$AU$41,2,FALSE)*VLOOKUP(AC46,$AV$2:$AW$41,2,FALSE))/(100*100)*'Formula Data'!$AB$22</f>
        <v>3.0104912351764668</v>
      </c>
      <c r="AD24" s="84">
        <f ca="1">(VLOOKUP(AD2,$AT$2:$AU$41,2,FALSE)*VLOOKUP(AD46,$AV$2:$AW$41,2,FALSE))/(100*100)*'Formula Data'!$AB$22</f>
        <v>1.0492429785288107</v>
      </c>
      <c r="AE24" s="84">
        <f ca="1">(VLOOKUP(AE2,$AT$2:$AU$41,2,FALSE)*VLOOKUP(AE46,$AV$2:$AW$41,2,FALSE))/(100*100)*'Formula Data'!$AB$22</f>
        <v>1.6474896488458404</v>
      </c>
      <c r="AF24" s="84">
        <f ca="1">(VLOOKUP(AF2,$AT$2:$AU$41,2,FALSE)*VLOOKUP(AF46,$AV$2:$AW$41,2,FALSE))/(100*100)*'Formula Data'!$AB$22</f>
        <v>1.8409093520200559</v>
      </c>
      <c r="AG24" s="84">
        <f ca="1">(VLOOKUP(AG2,$AT$2:$AU$41,2,FALSE)*VLOOKUP(AG46,$AV$2:$AW$41,2,FALSE))/(100*100)*'Formula Data'!$AB$22</f>
        <v>0.94170738324308478</v>
      </c>
      <c r="AH24" s="84">
        <f ca="1">(VLOOKUP(AH2,$AT$2:$AU$41,2,FALSE)*VLOOKUP(AH46,$AV$2:$AW$41,2,FALSE))/(100*100)*'Formula Data'!$AB$22</f>
        <v>1.7666601559264397</v>
      </c>
      <c r="AI24" s="84">
        <f ca="1">(VLOOKUP(AI2,$AT$2:$AU$41,2,FALSE)*VLOOKUP(AI46,$AV$2:$AW$41,2,FALSE))/(100*100)*'Formula Data'!$AB$22</f>
        <v>1.4204794609646114</v>
      </c>
      <c r="AJ24" s="84">
        <f ca="1">(VLOOKUP(AJ2,$AT$2:$AU$41,2,FALSE)*VLOOKUP(AJ46,$AV$2:$AW$41,2,FALSE))/(100*100)*'Formula Data'!$AB$22</f>
        <v>1.6282494922960089</v>
      </c>
      <c r="AK24" s="9">
        <f ca="1">(VLOOKUP(AK2,$AT$2:$AU$41,2,FALSE)*VLOOKUP(AK46,$AV$2:$AW$41,2,FALSE))/(100*100)*'Formula Data'!$AB$22</f>
        <v>1.7152419459575974</v>
      </c>
      <c r="AL24" s="9">
        <f ca="1">(VLOOKUP(AL2,$AT$2:$AU$41,2,FALSE)*VLOOKUP(AL46,$AV$2:$AW$41,2,FALSE))/(100*100)*'Formula Data'!$AB$22</f>
        <v>1.611977737094662</v>
      </c>
      <c r="AM24" s="9">
        <f ca="1">(VLOOKUP(AM2,$AT$2:$AU$41,2,FALSE)*VLOOKUP(AM46,$AV$2:$AW$41,2,FALSE))/(100*100)*'Formula Data'!$AB$22</f>
        <v>0.98893814163556415</v>
      </c>
      <c r="AN24" s="9">
        <f ca="1">IF(OR(Fixtures!$D$6&lt;=0,Fixtures!$D$6&gt;39),AVERAGE(B24:AM24),AVERAGE(OFFSET(A24,0,Fixtures!$D$6,1,38-Fixtures!$D$6+1)))</f>
        <v>1.5072209794181421</v>
      </c>
      <c r="AO24" s="41" t="str">
        <f>$A2</f>
        <v>ARS</v>
      </c>
      <c r="AP24" s="65">
        <f ca="1">AVERAGE(OFFSET(A24,0,Fixtures!$D$6,1,9))</f>
        <v>1.5166072683835572</v>
      </c>
      <c r="AQ24" s="65">
        <f ca="1">AVERAGE(OFFSET(A24,0,Fixtures!$D$6,1,6))</f>
        <v>1.5867697358863133</v>
      </c>
      <c r="AR24" s="65">
        <f ca="1">AVERAGE(OFFSET(A24,0,Fixtures!$D$6,1,3))</f>
        <v>1.6609921453077245</v>
      </c>
      <c r="AS24" s="62"/>
      <c r="AT24" s="72" t="str">
        <f>CONCATENATE("@",Schedule!A4)</f>
        <v>@BOU</v>
      </c>
      <c r="AU24" s="3">
        <f ca="1">VLOOKUP(RIGHT(AT24,3),'Team Ratings'!$A$2:$H$21,7,FALSE)*(1+Fixtures!$D$3)</f>
        <v>81.907421252818281</v>
      </c>
      <c r="AV24" s="72" t="str">
        <f>CONCATENATE("@",Schedule!A4)</f>
        <v>@BOU</v>
      </c>
      <c r="AW24" s="3">
        <f ca="1">VLOOKUP(RIGHT(AV24,3),'Team Ratings'!$A$2:$H$21,4,FALSE)*(1-Fixtures!$D$3)</f>
        <v>103.54847717381131</v>
      </c>
      <c r="AY24" s="62"/>
      <c r="AZ24" s="62"/>
      <c r="BA24" s="66"/>
    </row>
    <row r="25" spans="1:56" x14ac:dyDescent="0.25">
      <c r="A25" s="41" t="str">
        <f t="shared" ref="A25:A43" si="0">$A3</f>
        <v>AVL</v>
      </c>
      <c r="B25" s="9">
        <f ca="1">(VLOOKUP(B3,$AT$2:$AU$41,2,FALSE)*VLOOKUP(B47,$AV$2:$AW$41,2,FALSE))/(100*100)*'Formula Data'!$AB$22</f>
        <v>2.1206323947213717</v>
      </c>
      <c r="C25" s="9">
        <f ca="1">(VLOOKUP(C3,$AT$2:$AU$41,2,FALSE)*VLOOKUP(C47,$AV$2:$AW$41,2,FALSE))/(100*100)*'Formula Data'!$AB$22</f>
        <v>1.1285610901366634</v>
      </c>
      <c r="D25" s="9">
        <f ca="1">(VLOOKUP(D3,$AT$2:$AU$41,2,FALSE)*VLOOKUP(D47,$AV$2:$AW$41,2,FALSE))/(100*100)*'Formula Data'!$AB$22</f>
        <v>1.5492399968409567</v>
      </c>
      <c r="E25" s="9">
        <f ca="1">(VLOOKUP(E3,$AT$2:$AU$41,2,FALSE)*VLOOKUP(E47,$AV$2:$AW$41,2,FALSE))/(100*100)*'Formula Data'!$AB$22</f>
        <v>1.4275014406494146</v>
      </c>
      <c r="F25" s="9">
        <f ca="1">(VLOOKUP(F3,$AT$2:$AU$41,2,FALSE)*VLOOKUP(F47,$AV$2:$AW$41,2,FALSE))/(100*100)*'Formula Data'!$AB$22</f>
        <v>1.3665342201732005</v>
      </c>
      <c r="G25" s="9">
        <f ca="1">(VLOOKUP(G3,$AT$2:$AU$41,2,FALSE)*VLOOKUP(G47,$AV$2:$AW$41,2,FALSE))/(100*100)*'Formula Data'!$AB$22</f>
        <v>2.0282258880309705</v>
      </c>
      <c r="H25" s="9">
        <f ca="1">(VLOOKUP(H3,$AT$2:$AU$41,2,FALSE)*VLOOKUP(H47,$AV$2:$AW$41,2,FALSE))/(100*100)*'Formula Data'!$AB$22</f>
        <v>1.2745377608472523</v>
      </c>
      <c r="I25" s="9">
        <f ca="1">(VLOOKUP(I3,$AT$2:$AU$41,2,FALSE)*VLOOKUP(I47,$AV$2:$AW$41,2,FALSE))/(100*100)*'Formula Data'!$AB$22</f>
        <v>1.8321489027189095</v>
      </c>
      <c r="J25" s="9">
        <f ca="1">(VLOOKUP(J3,$AT$2:$AU$41,2,FALSE)*VLOOKUP(J47,$AV$2:$AW$41,2,FALSE))/(100*100)*'Formula Data'!$AB$22</f>
        <v>1.4363715123020235</v>
      </c>
      <c r="K25" s="9">
        <f ca="1">(VLOOKUP(K3,$AT$2:$AU$41,2,FALSE)*VLOOKUP(K47,$AV$2:$AW$41,2,FALSE))/(100*100)*'Formula Data'!$AB$22</f>
        <v>3.9208642579323847</v>
      </c>
      <c r="L25" s="9">
        <f ca="1">(VLOOKUP(L3,$AT$2:$AU$41,2,FALSE)*VLOOKUP(L47,$AV$2:$AW$41,2,FALSE))/(100*100)*'Formula Data'!$AB$22</f>
        <v>2.2339313800451301</v>
      </c>
      <c r="M25" s="9">
        <f ca="1">(VLOOKUP(M3,$AT$2:$AU$41,2,FALSE)*VLOOKUP(M47,$AV$2:$AW$41,2,FALSE))/(100*100)*'Formula Data'!$AB$22</f>
        <v>2.3008984647913104</v>
      </c>
      <c r="N25" s="9">
        <f ca="1">(VLOOKUP(N3,$AT$2:$AU$41,2,FALSE)*VLOOKUP(N47,$AV$2:$AW$41,2,FALSE))/(100*100)*'Formula Data'!$AB$22</f>
        <v>1.0197250386792374</v>
      </c>
      <c r="O25" s="9">
        <f ca="1">(VLOOKUP(O3,$AT$2:$AU$41,2,FALSE)*VLOOKUP(O47,$AV$2:$AW$41,2,FALSE))/(100*100)*'Formula Data'!$AB$22</f>
        <v>2.7044940277556191</v>
      </c>
      <c r="P25" s="9">
        <f ca="1">(VLOOKUP(P3,$AT$2:$AU$41,2,FALSE)*VLOOKUP(P47,$AV$2:$AW$41,2,FALSE))/(100*100)*'Formula Data'!$AB$22</f>
        <v>2.9217726453439923</v>
      </c>
      <c r="Q25" s="9">
        <f ca="1">(VLOOKUP(Q3,$AT$2:$AU$41,2,FALSE)*VLOOKUP(Q47,$AV$2:$AW$41,2,FALSE))/(100*100)*'Formula Data'!$AB$22</f>
        <v>1.8500326732546466</v>
      </c>
      <c r="R25" s="9">
        <f ca="1">(VLOOKUP(R3,$AT$2:$AU$41,2,FALSE)*VLOOKUP(R47,$AV$2:$AW$41,2,FALSE))/(100*100)*'Formula Data'!$AB$22</f>
        <v>1.8791987448461618</v>
      </c>
      <c r="S25" s="9">
        <f ca="1">(VLOOKUP(S3,$AT$2:$AU$41,2,FALSE)*VLOOKUP(S47,$AV$2:$AW$41,2,FALSE))/(100*100)*'Formula Data'!$AB$22</f>
        <v>1.6050053800486204</v>
      </c>
      <c r="T25" s="9">
        <f ca="1">(VLOOKUP(T3,$AT$2:$AU$41,2,FALSE)*VLOOKUP(T47,$AV$2:$AW$41,2,FALSE))/(100*100)*'Formula Data'!$AB$22</f>
        <v>1.2264798439688567</v>
      </c>
      <c r="U25" s="9">
        <f ca="1">(VLOOKUP(U3,$AT$2:$AU$41,2,FALSE)*VLOOKUP(U47,$AV$2:$AW$41,2,FALSE))/(100*100)*'Formula Data'!$AB$22</f>
        <v>1.9240392114317446</v>
      </c>
      <c r="V25" s="9">
        <f ca="1">(VLOOKUP(V3,$AT$2:$AU$41,2,FALSE)*VLOOKUP(V47,$AV$2:$AW$41,2,FALSE))/(100*100)*'Formula Data'!$AB$22</f>
        <v>1.9039391242286117</v>
      </c>
      <c r="W25" s="9">
        <f ca="1">(VLOOKUP(W3,$AT$2:$AU$41,2,FALSE)*VLOOKUP(W47,$AV$2:$AW$41,2,FALSE))/(100*100)*'Formula Data'!$AB$22</f>
        <v>2.6247107842357278</v>
      </c>
      <c r="X25" s="9">
        <f ca="1">(VLOOKUP(X3,$AT$2:$AU$41,2,FALSE)*VLOOKUP(X47,$AV$2:$AW$41,2,FALSE))/(100*100)*'Formula Data'!$AB$22</f>
        <v>2.1456907776363567</v>
      </c>
      <c r="Y25" s="9">
        <f ca="1">(VLOOKUP(Y3,$AT$2:$AU$41,2,FALSE)*VLOOKUP(Y47,$AV$2:$AW$41,2,FALSE))/(100*100)*'Formula Data'!$AB$22</f>
        <v>1.2879931911237299</v>
      </c>
      <c r="Z25" s="83">
        <f ca="1">(VLOOKUP(Z3,$AT$2:$AU$41,2,FALSE)*VLOOKUP(Z47,$AV$2:$AW$41,2,FALSE))/(100*100)*'Formula Data'!$AB$22</f>
        <v>1.6858752087226705</v>
      </c>
      <c r="AA25" s="83">
        <f ca="1">(VLOOKUP(AA3,$AT$2:$AU$41,2,FALSE)*VLOOKUP(AA47,$AV$2:$AW$41,2,FALSE))/(100*100)*'Formula Data'!$AB$22</f>
        <v>1.4195968923341411</v>
      </c>
      <c r="AB25" s="84">
        <f ca="1">(VLOOKUP(AB3,$AT$2:$AU$41,2,FALSE)*VLOOKUP(AB47,$AV$2:$AW$41,2,FALSE))/(100*100)*'Formula Data'!$AB$22</f>
        <v>2.3976006294553467</v>
      </c>
      <c r="AC25" s="131">
        <f ca="1">(VLOOKUP(AC3,$AT$2:$AU$41,2,FALSE)*VLOOKUP(AC47,$AV$2:$AW$41,2,FALSE))/(100*100)*'Formula Data'!$AB$22</f>
        <v>1.2579760192771825</v>
      </c>
      <c r="AD25" s="84">
        <f ca="1">(VLOOKUP(AD3,$AT$2:$AU$41,2,FALSE)*VLOOKUP(AD47,$AV$2:$AW$41,2,FALSE))/(100*100)*'Formula Data'!$AB$22</f>
        <v>2.7636290551087939</v>
      </c>
      <c r="AE25" s="84">
        <f ca="1">(VLOOKUP(AE3,$AT$2:$AU$41,2,FALSE)*VLOOKUP(AE47,$AV$2:$AW$41,2,FALSE))/(100*100)*'Formula Data'!$AB$22</f>
        <v>1.9558973906848207</v>
      </c>
      <c r="AF25" s="84">
        <f ca="1">(VLOOKUP(AF3,$AT$2:$AU$41,2,FALSE)*VLOOKUP(AF47,$AV$2:$AW$41,2,FALSE))/(100*100)*'Formula Data'!$AB$22</f>
        <v>1.5232929590146636</v>
      </c>
      <c r="AG25" s="84">
        <f ca="1">(VLOOKUP(AG3,$AT$2:$AU$41,2,FALSE)*VLOOKUP(AG47,$AV$2:$AW$41,2,FALSE))/(100*100)*'Formula Data'!$AB$22</f>
        <v>1.5402708731247616</v>
      </c>
      <c r="AH25" s="84">
        <f ca="1">(VLOOKUP(AH3,$AT$2:$AU$41,2,FALSE)*VLOOKUP(AH47,$AV$2:$AW$41,2,FALSE))/(100*100)*'Formula Data'!$AB$22</f>
        <v>3.3371073701908736</v>
      </c>
      <c r="AI25" s="84">
        <f ca="1">(VLOOKUP(AI3,$AT$2:$AU$41,2,FALSE)*VLOOKUP(AI47,$AV$2:$AW$41,2,FALSE))/(100*100)*'Formula Data'!$AB$22</f>
        <v>1.8104464152744222</v>
      </c>
      <c r="AJ25" s="84">
        <f ca="1">(VLOOKUP(AJ3,$AT$2:$AU$41,2,FALSE)*VLOOKUP(AJ47,$AV$2:$AW$41,2,FALSE))/(100*100)*'Formula Data'!$AB$22</f>
        <v>0.95560013795539323</v>
      </c>
      <c r="AK25" s="9">
        <f ca="1">(VLOOKUP(AK3,$AT$2:$AU$41,2,FALSE)*VLOOKUP(AK47,$AV$2:$AW$41,2,FALSE))/(100*100)*'Formula Data'!$AB$22</f>
        <v>2.3142967854043928</v>
      </c>
      <c r="AL25" s="9">
        <f ca="1">(VLOOKUP(AL3,$AT$2:$AU$41,2,FALSE)*VLOOKUP(AL47,$AV$2:$AW$41,2,FALSE))/(100*100)*'Formula Data'!$AB$22</f>
        <v>1.357737991161228</v>
      </c>
      <c r="AM25" s="9">
        <f ca="1">(VLOOKUP(AM3,$AT$2:$AU$41,2,FALSE)*VLOOKUP(AM47,$AV$2:$AW$41,2,FALSE))/(100*100)*'Formula Data'!$AB$22</f>
        <v>2.0413659338389789</v>
      </c>
      <c r="AN25" s="9">
        <f ca="1">IF(OR(Fixtures!$D$6&lt;=0,Fixtures!$D$6&gt;39),AVERAGE(B25:AM25),AVERAGE(OFFSET(A25,0,Fixtures!$D$6,1,38-Fixtures!$D$6+1)))</f>
        <v>1.8980629579096151</v>
      </c>
      <c r="AO25" s="41" t="str">
        <f t="shared" ref="AO25:AO43" si="1">$A3</f>
        <v>AVL</v>
      </c>
      <c r="AP25" s="65">
        <f ca="1">AVERAGE(OFFSET(A25,0,Fixtures!$D$6,1,9))</f>
        <v>2.0006464004961115</v>
      </c>
      <c r="AQ25" s="65">
        <f ca="1">AVERAGE(OFFSET(A25,0,Fixtures!$D$6,1,6))</f>
        <v>1.8863321576458245</v>
      </c>
      <c r="AR25" s="65">
        <f ca="1">AVERAGE(OFFSET(A25,0,Fixtures!$D$6,1,3))</f>
        <v>1.6917245136888901</v>
      </c>
      <c r="AS25" s="62"/>
      <c r="AT25" s="72" t="str">
        <f>CONCATENATE("@",Schedule!A5)</f>
        <v>@BRI</v>
      </c>
      <c r="AU25" s="3">
        <f ca="1">VLOOKUP(RIGHT(AT25,3),'Team Ratings'!$A$2:$H$21,7,FALSE)*(1+Fixtures!$D$3)</f>
        <v>104.24733544501584</v>
      </c>
      <c r="AV25" s="72" t="str">
        <f>CONCATENATE("@",Schedule!A5)</f>
        <v>@BRI</v>
      </c>
      <c r="AW25" s="3">
        <f ca="1">VLOOKUP(RIGHT(AV25,3),'Team Ratings'!$A$2:$H$21,4,FALSE)*(1-Fixtures!$D$3)</f>
        <v>96.131339262093661</v>
      </c>
      <c r="AY25" s="62"/>
      <c r="AZ25" s="62"/>
      <c r="BA25" s="66"/>
    </row>
    <row r="26" spans="1:56" x14ac:dyDescent="0.25">
      <c r="A26" s="41" t="str">
        <f t="shared" si="0"/>
        <v>BOU</v>
      </c>
      <c r="B26" s="9">
        <f ca="1">(VLOOKUP(B4,$AT$2:$AU$41,2,FALSE)*VLOOKUP(B48,$AV$2:$AW$41,2,FALSE))/(100*100)*'Formula Data'!$AB$22</f>
        <v>1.06898626721018</v>
      </c>
      <c r="C26" s="9">
        <f ca="1">(VLOOKUP(C4,$AT$2:$AU$41,2,FALSE)*VLOOKUP(C48,$AV$2:$AW$41,2,FALSE))/(100*100)*'Formula Data'!$AB$22</f>
        <v>1.7840344781173236</v>
      </c>
      <c r="D26" s="9">
        <f ca="1">(VLOOKUP(D4,$AT$2:$AU$41,2,FALSE)*VLOOKUP(D48,$AV$2:$AW$41,2,FALSE))/(100*100)*'Formula Data'!$AB$22</f>
        <v>2.2303921066465326</v>
      </c>
      <c r="E26" s="9">
        <f ca="1">(VLOOKUP(E4,$AT$2:$AU$41,2,FALSE)*VLOOKUP(E48,$AV$2:$AW$41,2,FALSE))/(100*100)*'Formula Data'!$AB$22</f>
        <v>2.3484402423440791</v>
      </c>
      <c r="F26" s="9">
        <f ca="1">(VLOOKUP(F4,$AT$2:$AU$41,2,FALSE)*VLOOKUP(F48,$AV$2:$AW$41,2,FALSE))/(100*100)*'Formula Data'!$AB$22</f>
        <v>1.3164927278878569</v>
      </c>
      <c r="G26" s="9">
        <f ca="1">(VLOOKUP(G4,$AT$2:$AU$41,2,FALSE)*VLOOKUP(G48,$AV$2:$AW$41,2,FALSE))/(100*100)*'Formula Data'!$AB$22</f>
        <v>2.0374014352156875</v>
      </c>
      <c r="H26" s="9">
        <f ca="1">(VLOOKUP(H4,$AT$2:$AU$41,2,FALSE)*VLOOKUP(H48,$AV$2:$AW$41,2,FALSE))/(100*100)*'Formula Data'!$AB$22</f>
        <v>1.1612354231341269</v>
      </c>
      <c r="I26" s="9">
        <f ca="1">(VLOOKUP(I4,$AT$2:$AU$41,2,FALSE)*VLOOKUP(I48,$AV$2:$AW$41,2,FALSE))/(100*100)*'Formula Data'!$AB$22</f>
        <v>1.7235190400140294</v>
      </c>
      <c r="J26" s="9">
        <f ca="1">(VLOOKUP(J4,$AT$2:$AU$41,2,FALSE)*VLOOKUP(J48,$AV$2:$AW$41,2,FALSE))/(100*100)*'Formula Data'!$AB$22</f>
        <v>1.0422218628349753</v>
      </c>
      <c r="K26" s="9">
        <f ca="1">(VLOOKUP(K4,$AT$2:$AU$41,2,FALSE)*VLOOKUP(K48,$AV$2:$AW$41,2,FALSE))/(100*100)*'Formula Data'!$AB$22</f>
        <v>1.634984660340532</v>
      </c>
      <c r="L26" s="9">
        <f ca="1">(VLOOKUP(L4,$AT$2:$AU$41,2,FALSE)*VLOOKUP(L48,$AV$2:$AW$41,2,FALSE))/(100*100)*'Formula Data'!$AB$22</f>
        <v>1.5384572724687389</v>
      </c>
      <c r="M26" s="9">
        <f ca="1">(VLOOKUP(M4,$AT$2:$AU$41,2,FALSE)*VLOOKUP(M48,$AV$2:$AW$41,2,FALSE))/(100*100)*'Formula Data'!$AB$22</f>
        <v>1.294443796361302</v>
      </c>
      <c r="N26" s="9">
        <f ca="1">(VLOOKUP(N4,$AT$2:$AU$41,2,FALSE)*VLOOKUP(N48,$AV$2:$AW$41,2,FALSE))/(100*100)*'Formula Data'!$AB$22</f>
        <v>1.3088710642515096</v>
      </c>
      <c r="O26" s="9">
        <f ca="1">(VLOOKUP(O4,$AT$2:$AU$41,2,FALSE)*VLOOKUP(O48,$AV$2:$AW$41,2,FALSE))/(100*100)*'Formula Data'!$AB$22</f>
        <v>1.8020430222992105</v>
      </c>
      <c r="P26" s="9">
        <f ca="1">(VLOOKUP(P4,$AT$2:$AU$41,2,FALSE)*VLOOKUP(P48,$AV$2:$AW$41,2,FALSE))/(100*100)*'Formula Data'!$AB$22</f>
        <v>1.2130433435080747</v>
      </c>
      <c r="Q26" s="9">
        <f ca="1">(VLOOKUP(Q4,$AT$2:$AU$41,2,FALSE)*VLOOKUP(Q48,$AV$2:$AW$41,2,FALSE))/(100*100)*'Formula Data'!$AB$22</f>
        <v>1.8983207394766304</v>
      </c>
      <c r="R26" s="9">
        <f ca="1">(VLOOKUP(R4,$AT$2:$AU$41,2,FALSE)*VLOOKUP(R48,$AV$2:$AW$41,2,FALSE))/(100*100)*'Formula Data'!$AB$22</f>
        <v>2.4828254163205083</v>
      </c>
      <c r="S26" s="9">
        <f ca="1">(VLOOKUP(S4,$AT$2:$AU$41,2,FALSE)*VLOOKUP(S48,$AV$2:$AW$41,2,FALSE))/(100*100)*'Formula Data'!$AB$22</f>
        <v>1.0830598854892159</v>
      </c>
      <c r="T26" s="9">
        <f ca="1">(VLOOKUP(T4,$AT$2:$AU$41,2,FALSE)*VLOOKUP(T48,$AV$2:$AW$41,2,FALSE))/(100*100)*'Formula Data'!$AB$22</f>
        <v>1.1537606796788127</v>
      </c>
      <c r="U26" s="9">
        <f ca="1">(VLOOKUP(U4,$AT$2:$AU$41,2,FALSE)*VLOOKUP(U48,$AV$2:$AW$41,2,FALSE))/(100*100)*'Formula Data'!$AB$22</f>
        <v>1.8233368043778264</v>
      </c>
      <c r="V26" s="9">
        <f ca="1">(VLOOKUP(V4,$AT$2:$AU$41,2,FALSE)*VLOOKUP(V48,$AV$2:$AW$41,2,FALSE))/(100*100)*'Formula Data'!$AB$22</f>
        <v>1.734685014805301</v>
      </c>
      <c r="W26" s="9">
        <f ca="1">(VLOOKUP(W4,$AT$2:$AU$41,2,FALSE)*VLOOKUP(W48,$AV$2:$AW$41,2,FALSE))/(100*100)*'Formula Data'!$AB$22</f>
        <v>1.0944938635337444</v>
      </c>
      <c r="X26" s="9">
        <f ca="1">(VLOOKUP(X4,$AT$2:$AU$41,2,FALSE)*VLOOKUP(X48,$AV$2:$AW$41,2,FALSE))/(100*100)*'Formula Data'!$AB$22</f>
        <v>1.5568993259633586</v>
      </c>
      <c r="Y26" s="9">
        <f ca="1">(VLOOKUP(Y4,$AT$2:$AU$41,2,FALSE)*VLOOKUP(Y48,$AV$2:$AW$41,2,FALSE))/(100*100)*'Formula Data'!$AB$22</f>
        <v>1.220580835988462</v>
      </c>
      <c r="Z26" s="83">
        <f ca="1">(VLOOKUP(Z4,$AT$2:$AU$41,2,FALSE)*VLOOKUP(Z48,$AV$2:$AW$41,2,FALSE))/(100*100)*'Formula Data'!$AB$22</f>
        <v>1.194271014276886</v>
      </c>
      <c r="AA26" s="83">
        <f ca="1">(VLOOKUP(AA4,$AT$2:$AU$41,2,FALSE)*VLOOKUP(AA48,$AV$2:$AW$41,2,FALSE))/(100*100)*'Formula Data'!$AB$22</f>
        <v>1.5968807201534789</v>
      </c>
      <c r="AB26" s="84">
        <f ca="1">(VLOOKUP(AB4,$AT$2:$AU$41,2,FALSE)*VLOOKUP(AB48,$AV$2:$AW$41,2,FALSE))/(100*100)*'Formula Data'!$AB$22</f>
        <v>1.6179042733851254</v>
      </c>
      <c r="AC26" s="84">
        <f ca="1">(VLOOKUP(AC4,$AT$2:$AU$41,2,FALSE)*VLOOKUP(AC48,$AV$2:$AW$41,2,FALSE))/(100*100)*'Formula Data'!$AB$22</f>
        <v>1.6620566836525716</v>
      </c>
      <c r="AD26" s="84">
        <f ca="1">(VLOOKUP(AD4,$AT$2:$AU$41,2,FALSE)*VLOOKUP(AD48,$AV$2:$AW$41,2,FALSE))/(100*100)*'Formula Data'!$AB$22</f>
        <v>2.8357630799589173</v>
      </c>
      <c r="AE26" s="84">
        <f ca="1">(VLOOKUP(AE4,$AT$2:$AU$41,2,FALSE)*VLOOKUP(AE48,$AV$2:$AW$41,2,FALSE))/(100*100)*'Formula Data'!$AB$22</f>
        <v>0.81203727953846327</v>
      </c>
      <c r="AF26" s="84">
        <f ca="1">(VLOOKUP(AF4,$AT$2:$AU$41,2,FALSE)*VLOOKUP(AF48,$AV$2:$AW$41,2,FALSE))/(100*100)*'Formula Data'!$AB$22</f>
        <v>1.9552271453633665</v>
      </c>
      <c r="AG26" s="84">
        <f ca="1">(VLOOKUP(AG4,$AT$2:$AU$41,2,FALSE)*VLOOKUP(AG48,$AV$2:$AW$41,2,FALSE))/(100*100)*'Formula Data'!$AB$22</f>
        <v>0.86652849177905333</v>
      </c>
      <c r="AH26" s="84">
        <f ca="1">(VLOOKUP(AH4,$AT$2:$AU$41,2,FALSE)*VLOOKUP(AH48,$AV$2:$AW$41,2,FALSE))/(100*100)*'Formula Data'!$AB$22</f>
        <v>2.2981892588730548</v>
      </c>
      <c r="AI26" s="84">
        <f ca="1">(VLOOKUP(AI4,$AT$2:$AU$41,2,FALSE)*VLOOKUP(AI48,$AV$2:$AW$41,2,FALSE))/(100*100)*'Formula Data'!$AB$22</f>
        <v>1.2063263207126944</v>
      </c>
      <c r="AJ26" s="84">
        <f ca="1">(VLOOKUP(AJ4,$AT$2:$AU$41,2,FALSE)*VLOOKUP(AJ48,$AV$2:$AW$41,2,FALSE))/(100*100)*'Formula Data'!$AB$22</f>
        <v>1.572096360577441</v>
      </c>
      <c r="AK26" s="9">
        <f ca="1">(VLOOKUP(AK4,$AT$2:$AU$41,2,FALSE)*VLOOKUP(AK48,$AV$2:$AW$41,2,FALSE))/(100*100)*'Formula Data'!$AB$22</f>
        <v>3.3318203074596364</v>
      </c>
      <c r="AL26" s="9">
        <f ca="1">(VLOOKUP(AL4,$AT$2:$AU$41,2,FALSE)*VLOOKUP(AL48,$AV$2:$AW$41,2,FALSE))/(100*100)*'Formula Data'!$AB$22</f>
        <v>1.3638802996071955</v>
      </c>
      <c r="AM26" s="9">
        <f ca="1">(VLOOKUP(AM4,$AT$2:$AU$41,2,FALSE)*VLOOKUP(AM48,$AV$2:$AW$41,2,FALSE))/(100*100)*'Formula Data'!$AB$22</f>
        <v>1.9666125935114904</v>
      </c>
      <c r="AN26" s="9">
        <f ca="1">IF(OR(Fixtures!$D$6&lt;=0,Fixtures!$D$6&gt;39),AVERAGE(B26:AM26),AVERAGE(OFFSET(A26,0,Fixtures!$D$6,1,38-Fixtures!$D$6+1)))</f>
        <v>1.7757940626594224</v>
      </c>
      <c r="AO26" s="41" t="str">
        <f t="shared" si="1"/>
        <v>BOU</v>
      </c>
      <c r="AP26" s="65">
        <f ca="1">AVERAGE(OFFSET(A26,0,Fixtures!$D$6,1,9))</f>
        <v>1.6501014726018584</v>
      </c>
      <c r="AQ26" s="65">
        <f ca="1">AVERAGE(OFFSET(A26,0,Fixtures!$D$6,1,6))</f>
        <v>1.7466448636753205</v>
      </c>
      <c r="AR26" s="65">
        <f ca="1">AVERAGE(OFFSET(A26,0,Fixtures!$D$6,1,3))</f>
        <v>1.6256138923970587</v>
      </c>
      <c r="AS26" s="62"/>
      <c r="AT26" s="72" t="str">
        <f>CONCATENATE("@",Schedule!A6)</f>
        <v>@BUR</v>
      </c>
      <c r="AU26" s="3">
        <f ca="1">VLOOKUP(RIGHT(AT26,3),'Team Ratings'!$A$2:$H$21,7,FALSE)*(1+Fixtures!$D$3)</f>
        <v>92.501949777214108</v>
      </c>
      <c r="AV26" s="72" t="str">
        <f>CONCATENATE("@",Schedule!A6)</f>
        <v>@BUR</v>
      </c>
      <c r="AW26" s="3">
        <f ca="1">VLOOKUP(RIGHT(AV26,3),'Team Ratings'!$A$2:$H$21,4,FALSE)*(1-Fixtures!$D$3)</f>
        <v>86.860372092614</v>
      </c>
      <c r="AY26" s="62"/>
      <c r="AZ26" s="62"/>
      <c r="BA26" s="66"/>
    </row>
    <row r="27" spans="1:56" x14ac:dyDescent="0.25">
      <c r="A27" s="41" t="str">
        <f t="shared" si="0"/>
        <v>BRI</v>
      </c>
      <c r="B27" s="9">
        <f ca="1">(VLOOKUP(B5,$AT$2:$AU$41,2,FALSE)*VLOOKUP(B49,$AV$2:$AW$41,2,FALSE))/(100*100)*'Formula Data'!$AB$22</f>
        <v>1.5178713329380156</v>
      </c>
      <c r="C27" s="9">
        <f ca="1">(VLOOKUP(C5,$AT$2:$AU$41,2,FALSE)*VLOOKUP(C49,$AV$2:$AW$41,2,FALSE))/(100*100)*'Formula Data'!$AB$22</f>
        <v>1.0780565728367906</v>
      </c>
      <c r="D27" s="9">
        <f ca="1">(VLOOKUP(D5,$AT$2:$AU$41,2,FALSE)*VLOOKUP(D49,$AV$2:$AW$41,2,FALSE))/(100*100)*'Formula Data'!$AB$22</f>
        <v>1.2661860741259168</v>
      </c>
      <c r="E27" s="9">
        <f ca="1">(VLOOKUP(E5,$AT$2:$AU$41,2,FALSE)*VLOOKUP(E49,$AV$2:$AW$41,2,FALSE))/(100*100)*'Formula Data'!$AB$22</f>
        <v>3.0931632900704917</v>
      </c>
      <c r="F27" s="9">
        <f ca="1">(VLOOKUP(F5,$AT$2:$AU$41,2,FALSE)*VLOOKUP(F49,$AV$2:$AW$41,2,FALSE))/(100*100)*'Formula Data'!$AB$22</f>
        <v>1.0054807191260209</v>
      </c>
      <c r="G27" s="9">
        <f ca="1">(VLOOKUP(G5,$AT$2:$AU$41,2,FALSE)*VLOOKUP(G49,$AV$2:$AW$41,2,FALSE))/(100*100)*'Formula Data'!$AB$22</f>
        <v>1.2017232811144842</v>
      </c>
      <c r="H27" s="9">
        <f ca="1">(VLOOKUP(H5,$AT$2:$AU$41,2,FALSE)*VLOOKUP(H49,$AV$2:$AW$41,2,FALSE))/(100*100)*'Formula Data'!$AB$22</f>
        <v>2.304981579055227</v>
      </c>
      <c r="I27" s="9">
        <f ca="1">(VLOOKUP(I5,$AT$2:$AU$41,2,FALSE)*VLOOKUP(I49,$AV$2:$AW$41,2,FALSE))/(100*100)*'Formula Data'!$AB$22</f>
        <v>1.1199176266259416</v>
      </c>
      <c r="J27" s="9">
        <f ca="1">(VLOOKUP(J5,$AT$2:$AU$41,2,FALSE)*VLOOKUP(J49,$AV$2:$AW$41,2,FALSE))/(100*100)*'Formula Data'!$AB$22</f>
        <v>1.6562447691364359</v>
      </c>
      <c r="K27" s="9">
        <f ca="1">(VLOOKUP(K5,$AT$2:$AU$41,2,FALSE)*VLOOKUP(K49,$AV$2:$AW$41,2,FALSE))/(100*100)*'Formula Data'!$AB$22</f>
        <v>1.2221928560884172</v>
      </c>
      <c r="L27" s="9">
        <f ca="1">(VLOOKUP(L5,$AT$2:$AU$41,2,FALSE)*VLOOKUP(L49,$AV$2:$AW$41,2,FALSE))/(100*100)*'Formula Data'!$AB$22</f>
        <v>0.96756790845302354</v>
      </c>
      <c r="M27" s="9">
        <f ca="1">(VLOOKUP(M5,$AT$2:$AU$41,2,FALSE)*VLOOKUP(M49,$AV$2:$AW$41,2,FALSE))/(100*100)*'Formula Data'!$AB$22</f>
        <v>2.1335708391190189</v>
      </c>
      <c r="N27" s="9">
        <f ca="1">(VLOOKUP(N5,$AT$2:$AU$41,2,FALSE)*VLOOKUP(N49,$AV$2:$AW$41,2,FALSE))/(100*100)*'Formula Data'!$AB$22</f>
        <v>1.4594876980923364</v>
      </c>
      <c r="O27" s="9">
        <f ca="1">(VLOOKUP(O5,$AT$2:$AU$41,2,FALSE)*VLOOKUP(O49,$AV$2:$AW$41,2,FALSE))/(100*100)*'Formula Data'!$AB$22</f>
        <v>2.6326384525082673</v>
      </c>
      <c r="P27" s="9">
        <f ca="1">(VLOOKUP(P5,$AT$2:$AU$41,2,FALSE)*VLOOKUP(P49,$AV$2:$AW$41,2,FALSE))/(100*100)*'Formula Data'!$AB$22</f>
        <v>1.6000640287752119</v>
      </c>
      <c r="Q27" s="9">
        <f ca="1">(VLOOKUP(Q5,$AT$2:$AU$41,2,FALSE)*VLOOKUP(Q49,$AV$2:$AW$41,2,FALSE))/(100*100)*'Formula Data'!$AB$22</f>
        <v>1.2151171293103458</v>
      </c>
      <c r="R27" s="9">
        <f ca="1">(VLOOKUP(R5,$AT$2:$AU$41,2,FALSE)*VLOOKUP(R49,$AV$2:$AW$41,2,FALSE))/(100*100)*'Formula Data'!$AB$22</f>
        <v>1.1261535116413244</v>
      </c>
      <c r="S27" s="9">
        <f ca="1">(VLOOKUP(S5,$AT$2:$AU$41,2,FALSE)*VLOOKUP(S49,$AV$2:$AW$41,2,FALSE))/(100*100)*'Formula Data'!$AB$22</f>
        <v>0.99241518875461521</v>
      </c>
      <c r="T27" s="9">
        <f ca="1">(VLOOKUP(T5,$AT$2:$AU$41,2,FALSE)*VLOOKUP(T49,$AV$2:$AW$41,2,FALSE))/(100*100)*'Formula Data'!$AB$22</f>
        <v>1.6729633681696163</v>
      </c>
      <c r="U27" s="9">
        <f ca="1">(VLOOKUP(U5,$AT$2:$AU$41,2,FALSE)*VLOOKUP(U49,$AV$2:$AW$41,2,FALSE))/(100*100)*'Formula Data'!$AB$22</f>
        <v>0.89031996645900291</v>
      </c>
      <c r="V27" s="9">
        <f ca="1">(VLOOKUP(V5,$AT$2:$AU$41,2,FALSE)*VLOOKUP(V49,$AV$2:$AW$41,2,FALSE))/(100*100)*'Formula Data'!$AB$22</f>
        <v>1.5430041975493669</v>
      </c>
      <c r="W27" s="9">
        <f ca="1">(VLOOKUP(W5,$AT$2:$AU$41,2,FALSE)*VLOOKUP(W49,$AV$2:$AW$41,2,FALSE))/(100*100)*'Formula Data'!$AB$22</f>
        <v>1.8257448837864014</v>
      </c>
      <c r="X27" s="9">
        <f ca="1">(VLOOKUP(X5,$AT$2:$AU$41,2,FALSE)*VLOOKUP(X49,$AV$2:$AW$41,2,FALSE))/(100*100)*'Formula Data'!$AB$22</f>
        <v>1.1087258371905067</v>
      </c>
      <c r="Y27" s="9">
        <f ca="1">(VLOOKUP(Y5,$AT$2:$AU$41,2,FALSE)*VLOOKUP(Y49,$AV$2:$AW$41,2,FALSE))/(100*100)*'Formula Data'!$AB$22</f>
        <v>1.3299841474264118</v>
      </c>
      <c r="Z27" s="83">
        <f ca="1">(VLOOKUP(Z5,$AT$2:$AU$41,2,FALSE)*VLOOKUP(Z49,$AV$2:$AW$41,2,FALSE))/(100*100)*'Formula Data'!$AB$22</f>
        <v>1.6104301890524897</v>
      </c>
      <c r="AA27" s="83">
        <f ca="1">(VLOOKUP(AA5,$AT$2:$AU$41,2,FALSE)*VLOOKUP(AA49,$AV$2:$AW$41,2,FALSE))/(100*100)*'Formula Data'!$AB$22</f>
        <v>1.016095685685779</v>
      </c>
      <c r="AB27" s="84">
        <f ca="1">(VLOOKUP(AB5,$AT$2:$AU$41,2,FALSE)*VLOOKUP(AB49,$AV$2:$AW$41,2,FALSE))/(100*100)*'Formula Data'!$AB$22</f>
        <v>1.4824967634482522</v>
      </c>
      <c r="AC27" s="84">
        <f ca="1">(VLOOKUP(AC5,$AT$2:$AU$41,2,FALSE)*VLOOKUP(AC49,$AV$2:$AW$41,2,FALSE))/(100*100)*'Formula Data'!$AB$22</f>
        <v>0.75387135903262237</v>
      </c>
      <c r="AD27" s="84">
        <f ca="1">(VLOOKUP(AD5,$AT$2:$AU$41,2,FALSE)*VLOOKUP(AD49,$AV$2:$AW$41,2,FALSE))/(100*100)*'Formula Data'!$AB$22</f>
        <v>1.8151749709450844</v>
      </c>
      <c r="AE27" s="84">
        <f ca="1">(VLOOKUP(AE5,$AT$2:$AU$41,2,FALSE)*VLOOKUP(AE49,$AV$2:$AW$41,2,FALSE))/(100*100)*'Formula Data'!$AB$22</f>
        <v>1.0711172424032411</v>
      </c>
      <c r="AF27" s="84">
        <f ca="1">(VLOOKUP(AF5,$AT$2:$AU$41,2,FALSE)*VLOOKUP(AF49,$AV$2:$AW$41,2,FALSE))/(100*100)*'Formula Data'!$AB$22</f>
        <v>2.1802223638169469</v>
      </c>
      <c r="AG27" s="84">
        <f ca="1">(VLOOKUP(AG5,$AT$2:$AU$41,2,FALSE)*VLOOKUP(AG49,$AV$2:$AW$41,2,FALSE))/(100*100)*'Formula Data'!$AB$22</f>
        <v>1.428258165030087</v>
      </c>
      <c r="AH27" s="84">
        <f ca="1">(VLOOKUP(AH5,$AT$2:$AU$41,2,FALSE)*VLOOKUP(AH49,$AV$2:$AW$41,2,FALSE))/(100*100)*'Formula Data'!$AB$22</f>
        <v>1.4453792212693315</v>
      </c>
      <c r="AI27" s="84">
        <f ca="1">(VLOOKUP(AI5,$AT$2:$AU$41,2,FALSE)*VLOOKUP(AI49,$AV$2:$AW$41,2,FALSE))/(100*100)*'Formula Data'!$AB$22</f>
        <v>1.7623447491997493</v>
      </c>
      <c r="AJ27" s="84">
        <f ca="1">(VLOOKUP(AJ5,$AT$2:$AU$41,2,FALSE)*VLOOKUP(AJ49,$AV$2:$AW$41,2,FALSE))/(100*100)*'Formula Data'!$AB$22</f>
        <v>2.0706299710389242</v>
      </c>
      <c r="AK27" s="9">
        <f ca="1">(VLOOKUP(AK5,$AT$2:$AU$41,2,FALSE)*VLOOKUP(AK49,$AV$2:$AW$41,2,FALSE))/(100*100)*'Formula Data'!$AB$22</f>
        <v>1.891463147768345</v>
      </c>
      <c r="AL27" s="9">
        <f ca="1">(VLOOKUP(AL5,$AT$2:$AU$41,2,FALSE)*VLOOKUP(AL49,$AV$2:$AW$41,2,FALSE))/(100*100)*'Formula Data'!$AB$22</f>
        <v>0.80445938653118354</v>
      </c>
      <c r="AM27" s="9">
        <f ca="1">(VLOOKUP(AM5,$AT$2:$AU$41,2,FALSE)*VLOOKUP(AM49,$AV$2:$AW$41,2,FALSE))/(100*100)*'Formula Data'!$AB$22</f>
        <v>1.5020144075833148</v>
      </c>
      <c r="AN27" s="9">
        <f ca="1">IF(OR(Fixtures!$D$6&lt;=0,Fixtures!$D$6&gt;39),AVERAGE(B27:AM27),AVERAGE(OFFSET(A27,0,Fixtures!$D$6,1,38-Fixtures!$D$6+1)))</f>
        <v>1.4787328795194508</v>
      </c>
      <c r="AO27" s="41" t="str">
        <f t="shared" si="1"/>
        <v>BRI</v>
      </c>
      <c r="AP27" s="65">
        <f ca="1">AVERAGE(OFFSET(A27,0,Fixtures!$D$6,1,9))</f>
        <v>1.4394400578701214</v>
      </c>
      <c r="AQ27" s="65">
        <f ca="1">AVERAGE(OFFSET(A27,0,Fixtures!$D$6,1,6))</f>
        <v>1.3864963975553211</v>
      </c>
      <c r="AR27" s="65">
        <f ca="1">AVERAGE(OFFSET(A27,0,Fixtures!$D$6,1,3))</f>
        <v>1.084154602722218</v>
      </c>
      <c r="AS27" s="62"/>
      <c r="AT27" s="72" t="str">
        <f>CONCATENATE("@",Schedule!A7)</f>
        <v>@CHE</v>
      </c>
      <c r="AU27" s="3">
        <f ca="1">VLOOKUP(RIGHT(AT27,3),'Team Ratings'!$A$2:$H$21,7,FALSE)*(1+Fixtures!$D$3)</f>
        <v>141.95289285288928</v>
      </c>
      <c r="AV27" s="72" t="str">
        <f>CONCATENATE("@",Schedule!A7)</f>
        <v>@CHE</v>
      </c>
      <c r="AW27" s="3">
        <f ca="1">VLOOKUP(RIGHT(AV27,3),'Team Ratings'!$A$2:$H$21,4,FALSE)*(1-Fixtures!$D$3)</f>
        <v>68.642807389351788</v>
      </c>
      <c r="AY27" s="62"/>
      <c r="AZ27" s="62"/>
      <c r="BA27" s="66"/>
    </row>
    <row r="28" spans="1:56" x14ac:dyDescent="0.25">
      <c r="A28" s="41" t="str">
        <f t="shared" si="0"/>
        <v>BUR</v>
      </c>
      <c r="B28" s="9">
        <f ca="1">(VLOOKUP(B6,$AT$2:$AU$41,2,FALSE)*VLOOKUP(B50,$AV$2:$AW$41,2,FALSE))/(100*100)*'Formula Data'!$AB$22</f>
        <v>1.1440742881695285</v>
      </c>
      <c r="C28" s="9">
        <f ca="1">(VLOOKUP(C6,$AT$2:$AU$41,2,FALSE)*VLOOKUP(C50,$AV$2:$AW$41,2,FALSE))/(100*100)*'Formula Data'!$AB$22</f>
        <v>1.4457528416669543</v>
      </c>
      <c r="D28" s="9">
        <f ca="1">(VLOOKUP(D6,$AT$2:$AU$41,2,FALSE)*VLOOKUP(D50,$AV$2:$AW$41,2,FALSE))/(100*100)*'Formula Data'!$AB$22</f>
        <v>1.6401183484984563</v>
      </c>
      <c r="E28" s="9">
        <f ca="1">(VLOOKUP(E6,$AT$2:$AU$41,2,FALSE)*VLOOKUP(E50,$AV$2:$AW$41,2,FALSE))/(100*100)*'Formula Data'!$AB$22</f>
        <v>1.5923831067577372</v>
      </c>
      <c r="F28" s="9">
        <f ca="1">(VLOOKUP(F6,$AT$2:$AU$41,2,FALSE)*VLOOKUP(F50,$AV$2:$AW$41,2,FALSE))/(100*100)*'Formula Data'!$AB$22</f>
        <v>1.5294837510026749</v>
      </c>
      <c r="G28" s="9">
        <f ca="1">(VLOOKUP(G6,$AT$2:$AU$41,2,FALSE)*VLOOKUP(G50,$AV$2:$AW$41,2,FALSE))/(100*100)*'Formula Data'!$AB$22</f>
        <v>0.87425504729488057</v>
      </c>
      <c r="H28" s="9">
        <f ca="1">(VLOOKUP(H6,$AT$2:$AU$41,2,FALSE)*VLOOKUP(H50,$AV$2:$AW$41,2,FALSE))/(100*100)*'Formula Data'!$AB$22</f>
        <v>1.4965154758887651</v>
      </c>
      <c r="I28" s="9">
        <f ca="1">(VLOOKUP(I6,$AT$2:$AU$41,2,FALSE)*VLOOKUP(I50,$AV$2:$AW$41,2,FALSE))/(100*100)*'Formula Data'!$AB$22</f>
        <v>1.1043238039089238</v>
      </c>
      <c r="J28" s="9">
        <f ca="1">(VLOOKUP(J6,$AT$2:$AU$41,2,FALSE)*VLOOKUP(J50,$AV$2:$AW$41,2,FALSE))/(100*100)*'Formula Data'!$AB$22</f>
        <v>1.9699603398790102</v>
      </c>
      <c r="K28" s="9">
        <f ca="1">(VLOOKUP(K6,$AT$2:$AU$41,2,FALSE)*VLOOKUP(K50,$AV$2:$AW$41,2,FALSE))/(100*100)*'Formula Data'!$AB$22</f>
        <v>1.394195896659604</v>
      </c>
      <c r="L28" s="9">
        <f ca="1">(VLOOKUP(L6,$AT$2:$AU$41,2,FALSE)*VLOOKUP(L50,$AV$2:$AW$41,2,FALSE))/(100*100)*'Formula Data'!$AB$22</f>
        <v>1.3395238377791707</v>
      </c>
      <c r="M28" s="9">
        <f ca="1">(VLOOKUP(M6,$AT$2:$AU$41,2,FALSE)*VLOOKUP(M50,$AV$2:$AW$41,2,FALSE))/(100*100)*'Formula Data'!$AB$22</f>
        <v>0.97408811499223502</v>
      </c>
      <c r="N28" s="9">
        <f ca="1">(VLOOKUP(N6,$AT$2:$AU$41,2,FALSE)*VLOOKUP(N50,$AV$2:$AW$41,2,FALSE))/(100*100)*'Formula Data'!$AB$22</f>
        <v>1.3714868614099924</v>
      </c>
      <c r="O28" s="9">
        <f ca="1">(VLOOKUP(O6,$AT$2:$AU$41,2,FALSE)*VLOOKUP(O50,$AV$2:$AW$41,2,FALSE))/(100*100)*'Formula Data'!$AB$22</f>
        <v>0.68116752828137017</v>
      </c>
      <c r="P28" s="9">
        <f ca="1">(VLOOKUP(P6,$AT$2:$AU$41,2,FALSE)*VLOOKUP(P50,$AV$2:$AW$41,2,FALSE))/(100*100)*'Formula Data'!$AB$22</f>
        <v>1.8709371067867762</v>
      </c>
      <c r="Q28" s="9">
        <f ca="1">(VLOOKUP(Q6,$AT$2:$AU$41,2,FALSE)*VLOOKUP(Q50,$AV$2:$AW$41,2,FALSE))/(100*100)*'Formula Data'!$AB$22</f>
        <v>1.5116217226552855</v>
      </c>
      <c r="R28" s="9">
        <f ca="1">(VLOOKUP(R6,$AT$2:$AU$41,2,FALSE)*VLOOKUP(R50,$AV$2:$AW$41,2,FALSE))/(100*100)*'Formula Data'!$AB$22</f>
        <v>0.72687681440684793</v>
      </c>
      <c r="S28" s="9">
        <f ca="1">(VLOOKUP(S6,$AT$2:$AU$41,2,FALSE)*VLOOKUP(S50,$AV$2:$AW$41,2,FALSE))/(100*100)*'Formula Data'!$AB$22</f>
        <v>1.2017196349233525</v>
      </c>
      <c r="T28" s="9">
        <f ca="1">(VLOOKUP(T6,$AT$2:$AU$41,2,FALSE)*VLOOKUP(T50,$AV$2:$AW$41,2,FALSE))/(100*100)*'Formula Data'!$AB$22</f>
        <v>1.6496688922590101</v>
      </c>
      <c r="U28" s="9">
        <f ca="1">(VLOOKUP(U6,$AT$2:$AU$41,2,FALSE)*VLOOKUP(U50,$AV$2:$AW$41,2,FALSE))/(100*100)*'Formula Data'!$AB$22</f>
        <v>1.2905160441028642</v>
      </c>
      <c r="V28" s="9">
        <f ca="1">(VLOOKUP(V6,$AT$2:$AU$41,2,FALSE)*VLOOKUP(V50,$AV$2:$AW$41,2,FALSE))/(100*100)*'Formula Data'!$AB$22</f>
        <v>1.001799616090826</v>
      </c>
      <c r="W28" s="9">
        <f ca="1">(VLOOKUP(W6,$AT$2:$AU$41,2,FALSE)*VLOOKUP(W50,$AV$2:$AW$41,2,FALSE))/(100*100)*'Formula Data'!$AB$22</f>
        <v>2.0826876974791619</v>
      </c>
      <c r="X28" s="9">
        <f ca="1">(VLOOKUP(X6,$AT$2:$AU$41,2,FALSE)*VLOOKUP(X50,$AV$2:$AW$41,2,FALSE))/(100*100)*'Formula Data'!$AB$22</f>
        <v>1.3187337812413211</v>
      </c>
      <c r="Y28" s="9">
        <f ca="1">(VLOOKUP(Y6,$AT$2:$AU$41,2,FALSE)*VLOOKUP(Y50,$AV$2:$AW$41,2,FALSE))/(100*100)*'Formula Data'!$AB$22</f>
        <v>1.9278079177339085</v>
      </c>
      <c r="Z28" s="83">
        <f ca="1">(VLOOKUP(Z6,$AT$2:$AU$41,2,FALSE)*VLOOKUP(Z50,$AV$2:$AW$41,2,FALSE))/(100*100)*'Formula Data'!$AB$22</f>
        <v>0.96781801797539901</v>
      </c>
      <c r="AA28" s="83">
        <f ca="1">(VLOOKUP(AA6,$AT$2:$AU$41,2,FALSE)*VLOOKUP(AA50,$AV$2:$AW$41,2,FALSE))/(100*100)*'Formula Data'!$AB$22</f>
        <v>1.7090492452902837</v>
      </c>
      <c r="AB28" s="84">
        <f ca="1">(VLOOKUP(AB6,$AT$2:$AU$41,2,FALSE)*VLOOKUP(AB50,$AV$2:$AW$41,2,FALSE))/(100*100)*'Formula Data'!$AB$22</f>
        <v>0.80445694569249204</v>
      </c>
      <c r="AC28" s="84">
        <f ca="1">(VLOOKUP(AC6,$AT$2:$AU$41,2,FALSE)*VLOOKUP(AC50,$AV$2:$AW$41,2,FALSE))/(100*100)*'Formula Data'!$AB$22</f>
        <v>1.0858283276941805</v>
      </c>
      <c r="AD28" s="84">
        <f ca="1">(VLOOKUP(AD6,$AT$2:$AU$41,2,FALSE)*VLOOKUP(AD50,$AV$2:$AW$41,2,FALSE))/(100*100)*'Formula Data'!$AB$22</f>
        <v>1.0119120622733728</v>
      </c>
      <c r="AE28" s="84">
        <f ca="1">(VLOOKUP(AE6,$AT$2:$AU$41,2,FALSE)*VLOOKUP(AE50,$AV$2:$AW$41,2,FALSE))/(100*100)*'Formula Data'!$AB$22</f>
        <v>2.7948566656938261</v>
      </c>
      <c r="AF28" s="84">
        <f ca="1">(VLOOKUP(AF6,$AT$2:$AU$41,2,FALSE)*VLOOKUP(AF50,$AV$2:$AW$41,2,FALSE))/(100*100)*'Formula Data'!$AB$22</f>
        <v>0.91810277499346604</v>
      </c>
      <c r="AG28" s="84">
        <f ca="1">(VLOOKUP(AG6,$AT$2:$AU$41,2,FALSE)*VLOOKUP(AG50,$AV$2:$AW$41,2,FALSE))/(100*100)*'Formula Data'!$AB$22</f>
        <v>1.0175465545931579</v>
      </c>
      <c r="AH28" s="84">
        <f ca="1">(VLOOKUP(AH6,$AT$2:$AU$41,2,FALSE)*VLOOKUP(AH50,$AV$2:$AW$41,2,FALSE))/(100*100)*'Formula Data'!$AB$22</f>
        <v>0.89670604016622157</v>
      </c>
      <c r="AI28" s="84">
        <f ca="1">(VLOOKUP(AI6,$AT$2:$AU$41,2,FALSE)*VLOOKUP(AI50,$AV$2:$AW$41,2,FALSE))/(100*100)*'Formula Data'!$AB$22</f>
        <v>1.4551192828896353</v>
      </c>
      <c r="AJ28" s="84">
        <f ca="1">(VLOOKUP(AJ6,$AT$2:$AU$41,2,FALSE)*VLOOKUP(AJ50,$AV$2:$AW$41,2,FALSE))/(100*100)*'Formula Data'!$AB$22</f>
        <v>2.3787451347862492</v>
      </c>
      <c r="AK28" s="9">
        <f ca="1">(VLOOKUP(AK6,$AT$2:$AU$41,2,FALSE)*VLOOKUP(AK50,$AV$2:$AW$41,2,FALSE))/(100*100)*'Formula Data'!$AB$22</f>
        <v>1.0979304646973136</v>
      </c>
      <c r="AL28" s="9">
        <f ca="1">(VLOOKUP(AL6,$AT$2:$AU$41,2,FALSE)*VLOOKUP(AL50,$AV$2:$AW$41,2,FALSE))/(100*100)*'Formula Data'!$AB$22</f>
        <v>1.3059859348479079</v>
      </c>
      <c r="AM28" s="9">
        <f ca="1">(VLOOKUP(AM6,$AT$2:$AU$41,2,FALSE)*VLOOKUP(AM50,$AV$2:$AW$41,2,FALSE))/(100*100)*'Formula Data'!$AB$22</f>
        <v>1.0238692878612943</v>
      </c>
      <c r="AN28" s="9">
        <f ca="1">IF(OR(Fixtures!$D$6&lt;=0,Fixtures!$D$6&gt;39),AVERAGE(B28:AM28),AVERAGE(OFFSET(A28,0,Fixtures!$D$6,1,38-Fixtures!$D$6+1)))</f>
        <v>1.3461622093445695</v>
      </c>
      <c r="AO28" s="41" t="str">
        <f t="shared" si="1"/>
        <v>BUR</v>
      </c>
      <c r="AP28" s="65">
        <f ca="1">AVERAGE(OFFSET(A28,0,Fixtures!$D$6,1,9))</f>
        <v>1.2992864332540708</v>
      </c>
      <c r="AQ28" s="65">
        <f ca="1">AVERAGE(OFFSET(A28,0,Fixtures!$D$6,1,6))</f>
        <v>1.3873676702729369</v>
      </c>
      <c r="AR28" s="65">
        <f ca="1">AVERAGE(OFFSET(A28,0,Fixtures!$D$6,1,3))</f>
        <v>1.1997781728923187</v>
      </c>
      <c r="AS28" s="62"/>
      <c r="AT28" s="72" t="str">
        <f>CONCATENATE("@",Schedule!A8)</f>
        <v>@CRY</v>
      </c>
      <c r="AU28" s="3">
        <f ca="1">VLOOKUP(RIGHT(AT28,3),'Team Ratings'!$A$2:$H$21,7,FALSE)*(1+Fixtures!$D$3)</f>
        <v>69.354458285714443</v>
      </c>
      <c r="AV28" s="72" t="str">
        <f>CONCATENATE("@",Schedule!A8)</f>
        <v>@CRY</v>
      </c>
      <c r="AW28" s="3">
        <f ca="1">VLOOKUP(RIGHT(AV28,3),'Team Ratings'!$A$2:$H$21,4,FALSE)*(1-Fixtures!$D$3)</f>
        <v>92.743431892842779</v>
      </c>
      <c r="AZ28" s="62"/>
      <c r="BA28" s="66"/>
    </row>
    <row r="29" spans="1:56" x14ac:dyDescent="0.25">
      <c r="A29" s="41" t="str">
        <f t="shared" si="0"/>
        <v>CHE</v>
      </c>
      <c r="B29" s="9">
        <f ca="1">(VLOOKUP(B7,$AT$2:$AU$41,2,FALSE)*VLOOKUP(B51,$AV$2:$AW$41,2,FALSE))/(100*100)*'Formula Data'!$AB$22</f>
        <v>1.5234812422813515</v>
      </c>
      <c r="C29" s="9">
        <f ca="1">(VLOOKUP(C7,$AT$2:$AU$41,2,FALSE)*VLOOKUP(C51,$AV$2:$AW$41,2,FALSE))/(100*100)*'Formula Data'!$AB$22</f>
        <v>1.042150600587594</v>
      </c>
      <c r="D29" s="9">
        <f ca="1">(VLOOKUP(D7,$AT$2:$AU$41,2,FALSE)*VLOOKUP(D51,$AV$2:$AW$41,2,FALSE))/(100*100)*'Formula Data'!$AB$22</f>
        <v>1.0320764097508444</v>
      </c>
      <c r="E29" s="9">
        <f ca="1">(VLOOKUP(E7,$AT$2:$AU$41,2,FALSE)*VLOOKUP(E51,$AV$2:$AW$41,2,FALSE))/(100*100)*'Formula Data'!$AB$22</f>
        <v>0.70863638408512275</v>
      </c>
      <c r="F29" s="9">
        <f ca="1">(VLOOKUP(F7,$AT$2:$AU$41,2,FALSE)*VLOOKUP(F51,$AV$2:$AW$41,2,FALSE))/(100*100)*'Formula Data'!$AB$22</f>
        <v>1.2961299287514161</v>
      </c>
      <c r="G29" s="9">
        <f ca="1">(VLOOKUP(G7,$AT$2:$AU$41,2,FALSE)*VLOOKUP(G51,$AV$2:$AW$41,2,FALSE))/(100*100)*'Formula Data'!$AB$22</f>
        <v>1.2584063854882281</v>
      </c>
      <c r="H29" s="9">
        <f ca="1">(VLOOKUP(H7,$AT$2:$AU$41,2,FALSE)*VLOOKUP(H51,$AV$2:$AW$41,2,FALSE))/(100*100)*'Formula Data'!$AB$22</f>
        <v>0.80912918774511944</v>
      </c>
      <c r="I29" s="9">
        <f ca="1">(VLOOKUP(I7,$AT$2:$AU$41,2,FALSE)*VLOOKUP(I51,$AV$2:$AW$41,2,FALSE))/(100*100)*'Formula Data'!$AB$22</f>
        <v>1.3506036796422329</v>
      </c>
      <c r="J29" s="9">
        <f ca="1">(VLOOKUP(J7,$AT$2:$AU$41,2,FALSE)*VLOOKUP(J51,$AV$2:$AW$41,2,FALSE))/(100*100)*'Formula Data'!$AB$22</f>
        <v>0.57442610439102171</v>
      </c>
      <c r="K29" s="9">
        <f ca="1">(VLOOKUP(K7,$AT$2:$AU$41,2,FALSE)*VLOOKUP(K51,$AV$2:$AW$41,2,FALSE))/(100*100)*'Formula Data'!$AB$22</f>
        <v>1.0725168968537198</v>
      </c>
      <c r="L29" s="9">
        <f ca="1">(VLOOKUP(L7,$AT$2:$AU$41,2,FALSE)*VLOOKUP(L51,$AV$2:$AW$41,2,FALSE))/(100*100)*'Formula Data'!$AB$22</f>
        <v>1.0838395714493834</v>
      </c>
      <c r="M29" s="9">
        <f ca="1">(VLOOKUP(M7,$AT$2:$AU$41,2,FALSE)*VLOOKUP(M51,$AV$2:$AW$41,2,FALSE))/(100*100)*'Formula Data'!$AB$22</f>
        <v>0.53830360516812514</v>
      </c>
      <c r="N29" s="9">
        <f ca="1">(VLOOKUP(N7,$AT$2:$AU$41,2,FALSE)*VLOOKUP(N51,$AV$2:$AW$41,2,FALSE))/(100*100)*'Formula Data'!$AB$22</f>
        <v>2.2086804737551957</v>
      </c>
      <c r="O29" s="9">
        <f ca="1">(VLOOKUP(O7,$AT$2:$AU$41,2,FALSE)*VLOOKUP(O51,$AV$2:$AW$41,2,FALSE))/(100*100)*'Formula Data'!$AB$22</f>
        <v>0.76978881447083281</v>
      </c>
      <c r="P29" s="9">
        <f ca="1">(VLOOKUP(P7,$AT$2:$AU$41,2,FALSE)*VLOOKUP(P51,$AV$2:$AW$41,2,FALSE))/(100*100)*'Formula Data'!$AB$22</f>
        <v>0.79168827433444255</v>
      </c>
      <c r="Q29" s="9">
        <f ca="1">(VLOOKUP(Q7,$AT$2:$AU$41,2,FALSE)*VLOOKUP(Q51,$AV$2:$AW$41,2,FALSE))/(100*100)*'Formula Data'!$AB$22</f>
        <v>1.3036773997099826</v>
      </c>
      <c r="R29" s="9">
        <f ca="1">(VLOOKUP(R7,$AT$2:$AU$41,2,FALSE)*VLOOKUP(R51,$AV$2:$AW$41,2,FALSE))/(100*100)*'Formula Data'!$AB$22</f>
        <v>0.63573505208241565</v>
      </c>
      <c r="S29" s="9">
        <f ca="1">(VLOOKUP(S7,$AT$2:$AU$41,2,FALSE)*VLOOKUP(S51,$AV$2:$AW$41,2,FALSE))/(100*100)*'Formula Data'!$AB$22</f>
        <v>1.1945834015441674</v>
      </c>
      <c r="T29" s="9">
        <f ca="1">(VLOOKUP(T7,$AT$2:$AU$41,2,FALSE)*VLOOKUP(T51,$AV$2:$AW$41,2,FALSE))/(100*100)*'Formula Data'!$AB$22</f>
        <v>0.90412312438860198</v>
      </c>
      <c r="U29" s="9">
        <f ca="1">(VLOOKUP(U7,$AT$2:$AU$41,2,FALSE)*VLOOKUP(U51,$AV$2:$AW$41,2,FALSE))/(100*100)*'Formula Data'!$AB$22</f>
        <v>1.142529457936682</v>
      </c>
      <c r="V29" s="9">
        <f ca="1">(VLOOKUP(V7,$AT$2:$AU$41,2,FALSE)*VLOOKUP(V51,$AV$2:$AW$41,2,FALSE))/(100*100)*'Formula Data'!$AB$22</f>
        <v>1.2086991570019689</v>
      </c>
      <c r="W29" s="9">
        <f ca="1">(VLOOKUP(W7,$AT$2:$AU$41,2,FALSE)*VLOOKUP(W51,$AV$2:$AW$41,2,FALSE))/(100*100)*'Formula Data'!$AB$22</f>
        <v>0.71796585657149825</v>
      </c>
      <c r="X29" s="9">
        <f ca="1">(VLOOKUP(X7,$AT$2:$AU$41,2,FALSE)*VLOOKUP(X51,$AV$2:$AW$41,2,FALSE))/(100*100)*'Formula Data'!$AB$22</f>
        <v>0.85809331643597064</v>
      </c>
      <c r="Y29" s="9">
        <f ca="1">(VLOOKUP(Y7,$AT$2:$AU$41,2,FALSE)*VLOOKUP(Y51,$AV$2:$AW$41,2,FALSE))/(100*100)*'Formula Data'!$AB$22</f>
        <v>0.76483376936257208</v>
      </c>
      <c r="Z29" s="83">
        <f ca="1">(VLOOKUP(Z7,$AT$2:$AU$41,2,FALSE)*VLOOKUP(Z51,$AV$2:$AW$41,2,FALSE))/(100*100)*'Formula Data'!$AB$22</f>
        <v>1.5567928724827023</v>
      </c>
      <c r="AA29" s="83">
        <f ca="1">(VLOOKUP(AA7,$AT$2:$AU$41,2,FALSE)*VLOOKUP(AA51,$AV$2:$AW$41,2,FALSE))/(100*100)*'Formula Data'!$AB$22</f>
        <v>1.0198510795437146</v>
      </c>
      <c r="AB29" s="84">
        <f ca="1">(VLOOKUP(AB7,$AT$2:$AU$41,2,FALSE)*VLOOKUP(AB51,$AV$2:$AW$41,2,FALSE))/(100*100)*'Formula Data'!$AB$22</f>
        <v>0.79967979772791353</v>
      </c>
      <c r="AC29" s="84">
        <f ca="1">(VLOOKUP(AC7,$AT$2:$AU$41,2,FALSE)*VLOOKUP(AC51,$AV$2:$AW$41,2,FALSE))/(100*100)*'Formula Data'!$AB$22</f>
        <v>0.94967828767867046</v>
      </c>
      <c r="AD29" s="84">
        <f ca="1">(VLOOKUP(AD7,$AT$2:$AU$41,2,FALSE)*VLOOKUP(AD51,$AV$2:$AW$41,2,FALSE))/(100*100)*'Formula Data'!$AB$22</f>
        <v>0.87270966426866581</v>
      </c>
      <c r="AE29" s="84">
        <f ca="1">(VLOOKUP(AE7,$AT$2:$AU$41,2,FALSE)*VLOOKUP(AE51,$AV$2:$AW$41,2,FALSE))/(100*100)*'Formula Data'!$AB$22</f>
        <v>1.1826454468452781</v>
      </c>
      <c r="AF29" s="84">
        <f ca="1">(VLOOKUP(AF7,$AT$2:$AU$41,2,FALSE)*VLOOKUP(AF51,$AV$2:$AW$41,2,FALSE))/(100*100)*'Formula Data'!$AB$22</f>
        <v>1.478538168381577</v>
      </c>
      <c r="AG29" s="84">
        <f ca="1">(VLOOKUP(AG7,$AT$2:$AU$41,2,FALSE)*VLOOKUP(AG51,$AV$2:$AW$41,2,FALSE))/(100*100)*'Formula Data'!$AB$22</f>
        <v>1.1499314389008741</v>
      </c>
      <c r="AH29" s="84">
        <f ca="1">(VLOOKUP(AH7,$AT$2:$AU$41,2,FALSE)*VLOOKUP(AH51,$AV$2:$AW$41,2,FALSE))/(100*100)*'Formula Data'!$AB$22</f>
        <v>0.72554549824297543</v>
      </c>
      <c r="AI29" s="84">
        <f ca="1">(VLOOKUP(AI7,$AT$2:$AU$41,2,FALSE)*VLOOKUP(AI51,$AV$2:$AW$41,2,FALSE))/(100*100)*'Formula Data'!$AB$22</f>
        <v>0.80413254599189088</v>
      </c>
      <c r="AJ29" s="84">
        <f ca="1">(VLOOKUP(AJ7,$AT$2:$AU$41,2,FALSE)*VLOOKUP(AJ51,$AV$2:$AW$41,2,FALSE))/(100*100)*'Formula Data'!$AB$22</f>
        <v>1.0585802774604924</v>
      </c>
      <c r="AK29" s="9">
        <f ca="1">(VLOOKUP(AK7,$AT$2:$AU$41,2,FALSE)*VLOOKUP(AK51,$AV$2:$AW$41,2,FALSE))/(100*100)*'Formula Data'!$AB$22</f>
        <v>0.69089412553568919</v>
      </c>
      <c r="AL29" s="9">
        <f ca="1">(VLOOKUP(AL7,$AT$2:$AU$41,2,FALSE)*VLOOKUP(AL51,$AV$2:$AW$41,2,FALSE))/(100*100)*'Formula Data'!$AB$22</f>
        <v>1.8798416375811804</v>
      </c>
      <c r="AM29" s="9">
        <f ca="1">(VLOOKUP(AM7,$AT$2:$AU$41,2,FALSE)*VLOOKUP(AM51,$AV$2:$AW$41,2,FALSE))/(100*100)*'Formula Data'!$AB$22</f>
        <v>0.86765722503193965</v>
      </c>
      <c r="AN29" s="9">
        <f ca="1">IF(OR(Fixtures!$D$6&lt;=0,Fixtures!$D$6&gt;39),AVERAGE(B29:AM29),AVERAGE(OFFSET(A29,0,Fixtures!$D$6,1,38-Fixtures!$D$6+1)))</f>
        <v>1.0368988610146816</v>
      </c>
      <c r="AO29" s="41" t="str">
        <f t="shared" si="1"/>
        <v>CHE</v>
      </c>
      <c r="AP29" s="65">
        <f ca="1">AVERAGE(OFFSET(A29,0,Fixtures!$D$6,1,9))</f>
        <v>0.99807910306461778</v>
      </c>
      <c r="AQ29" s="65">
        <f ca="1">AVERAGE(OFFSET(A29,0,Fixtures!$D$6,1,6))</f>
        <v>1.0505170740743033</v>
      </c>
      <c r="AR29" s="65">
        <f ca="1">AVERAGE(OFFSET(A29,0,Fixtures!$D$6,1,3))</f>
        <v>0.92306972165009959</v>
      </c>
      <c r="AS29" s="62"/>
      <c r="AT29" s="72" t="str">
        <f>CONCATENATE("@",Schedule!A9)</f>
        <v>@EVE</v>
      </c>
      <c r="AU29" s="3">
        <f ca="1">VLOOKUP(RIGHT(AT29,3),'Team Ratings'!$A$2:$H$21,7,FALSE)*(1+Fixtures!$D$3)</f>
        <v>112.43897574707348</v>
      </c>
      <c r="AV29" s="72" t="str">
        <f>CONCATENATE("@",Schedule!A9)</f>
        <v>@EVE</v>
      </c>
      <c r="AW29" s="3">
        <f ca="1">VLOOKUP(RIGHT(AV29,3),'Team Ratings'!$A$2:$H$21,4,FALSE)*(1-Fixtures!$D$3)</f>
        <v>80.841143261839633</v>
      </c>
      <c r="AY29" s="62"/>
      <c r="AZ29" s="62"/>
      <c r="BA29" s="66"/>
    </row>
    <row r="30" spans="1:56" x14ac:dyDescent="0.25">
      <c r="A30" s="41" t="str">
        <f t="shared" si="0"/>
        <v>CRY</v>
      </c>
      <c r="B30" s="9">
        <f ca="1">(VLOOKUP(B8,$AT$2:$AU$41,2,FALSE)*VLOOKUP(B52,$AV$2:$AW$41,2,FALSE))/(100*100)*'Formula Data'!$AB$22</f>
        <v>1.179119741580998</v>
      </c>
      <c r="C30" s="9">
        <f ca="1">(VLOOKUP(C8,$AT$2:$AU$41,2,FALSE)*VLOOKUP(C52,$AV$2:$AW$41,2,FALSE))/(100*100)*'Formula Data'!$AB$22</f>
        <v>1.4302498921539357</v>
      </c>
      <c r="D30" s="9">
        <f ca="1">(VLOOKUP(D8,$AT$2:$AU$41,2,FALSE)*VLOOKUP(D52,$AV$2:$AW$41,2,FALSE))/(100*100)*'Formula Data'!$AB$22</f>
        <v>2.0583784988878828</v>
      </c>
      <c r="E30" s="9">
        <f ca="1">(VLOOKUP(E8,$AT$2:$AU$41,2,FALSE)*VLOOKUP(E52,$AV$2:$AW$41,2,FALSE))/(100*100)*'Formula Data'!$AB$22</f>
        <v>1.0696515824976072</v>
      </c>
      <c r="F30" s="9">
        <f ca="1">(VLOOKUP(F8,$AT$2:$AU$41,2,FALSE)*VLOOKUP(F52,$AV$2:$AW$41,2,FALSE))/(100*100)*'Formula Data'!$AB$22</f>
        <v>1.6140039802424833</v>
      </c>
      <c r="G30" s="9">
        <f ca="1">(VLOOKUP(G8,$AT$2:$AU$41,2,FALSE)*VLOOKUP(G52,$AV$2:$AW$41,2,FALSE))/(100*100)*'Formula Data'!$AB$22</f>
        <v>1.1722933810041907</v>
      </c>
      <c r="H30" s="9">
        <f ca="1">(VLOOKUP(H8,$AT$2:$AU$41,2,FALSE)*VLOOKUP(H52,$AV$2:$AW$41,2,FALSE))/(100*100)*'Formula Data'!$AB$22</f>
        <v>0.93346841007444181</v>
      </c>
      <c r="I30" s="9">
        <f ca="1">(VLOOKUP(I8,$AT$2:$AU$41,2,FALSE)*VLOOKUP(I52,$AV$2:$AW$41,2,FALSE))/(100*100)*'Formula Data'!$AB$22</f>
        <v>1.5536746258091676</v>
      </c>
      <c r="J30" s="9">
        <f ca="1">(VLOOKUP(J8,$AT$2:$AU$41,2,FALSE)*VLOOKUP(J52,$AV$2:$AW$41,2,FALSE))/(100*100)*'Formula Data'!$AB$22</f>
        <v>1.9976558234641313</v>
      </c>
      <c r="K30" s="9">
        <f ca="1">(VLOOKUP(K8,$AT$2:$AU$41,2,FALSE)*VLOOKUP(K52,$AV$2:$AW$41,2,FALSE))/(100*100)*'Formula Data'!$AB$22</f>
        <v>1.5436737947893808</v>
      </c>
      <c r="L30" s="9">
        <f ca="1">(VLOOKUP(L8,$AT$2:$AU$41,2,FALSE)*VLOOKUP(L52,$AV$2:$AW$41,2,FALSE))/(100*100)*'Formula Data'!$AB$22</f>
        <v>1.4080517234595791</v>
      </c>
      <c r="M30" s="9">
        <f ca="1">(VLOOKUP(M8,$AT$2:$AU$41,2,FALSE)*VLOOKUP(M52,$AV$2:$AW$41,2,FALSE))/(100*100)*'Formula Data'!$AB$22</f>
        <v>2.2237482982374286</v>
      </c>
      <c r="N30" s="9">
        <f ca="1">(VLOOKUP(N8,$AT$2:$AU$41,2,FALSE)*VLOOKUP(N52,$AV$2:$AW$41,2,FALSE))/(100*100)*'Formula Data'!$AB$22</f>
        <v>1.7002353392112342</v>
      </c>
      <c r="O30" s="9">
        <f ca="1">(VLOOKUP(O8,$AT$2:$AU$41,2,FALSE)*VLOOKUP(O52,$AV$2:$AW$41,2,FALSE))/(100*100)*'Formula Data'!$AB$22</f>
        <v>1.449079685990613</v>
      </c>
      <c r="P30" s="9">
        <f ca="1">(VLOOKUP(P8,$AT$2:$AU$41,2,FALSE)*VLOOKUP(P52,$AV$2:$AW$41,2,FALSE))/(100*100)*'Formula Data'!$AB$22</f>
        <v>0.85894287758755883</v>
      </c>
      <c r="Q30" s="9">
        <f ca="1">(VLOOKUP(Q8,$AT$2:$AU$41,2,FALSE)*VLOOKUP(Q52,$AV$2:$AW$41,2,FALSE))/(100*100)*'Formula Data'!$AB$22</f>
        <v>1.4643777738769581</v>
      </c>
      <c r="R30" s="9">
        <f ca="1">(VLOOKUP(R8,$AT$2:$AU$41,2,FALSE)*VLOOKUP(R52,$AV$2:$AW$41,2,FALSE))/(100*100)*'Formula Data'!$AB$22</f>
        <v>1.0932160348644406</v>
      </c>
      <c r="S30" s="9">
        <f ca="1">(VLOOKUP(S8,$AT$2:$AU$41,2,FALSE)*VLOOKUP(S52,$AV$2:$AW$41,2,FALSE))/(100*100)*'Formula Data'!$AB$22</f>
        <v>1.1593715653146242</v>
      </c>
      <c r="T30" s="9">
        <f ca="1">(VLOOKUP(T8,$AT$2:$AU$41,2,FALSE)*VLOOKUP(T52,$AV$2:$AW$41,2,FALSE))/(100*100)*'Formula Data'!$AB$22</f>
        <v>1.0400631792606823</v>
      </c>
      <c r="U30" s="9">
        <f ca="1">(VLOOKUP(U8,$AT$2:$AU$41,2,FALSE)*VLOOKUP(U52,$AV$2:$AW$41,2,FALSE))/(100*100)*'Formula Data'!$AB$22</f>
        <v>1.8248032844378268</v>
      </c>
      <c r="V30" s="9">
        <f ca="1">(VLOOKUP(V8,$AT$2:$AU$41,2,FALSE)*VLOOKUP(V52,$AV$2:$AW$41,2,FALSE))/(100*100)*'Formula Data'!$AB$22</f>
        <v>1.3944404644321906</v>
      </c>
      <c r="W30" s="9">
        <f ca="1">(VLOOKUP(W8,$AT$2:$AU$41,2,FALSE)*VLOOKUP(W52,$AV$2:$AW$41,2,FALSE))/(100*100)*'Formula Data'!$AB$22</f>
        <v>1.0333684080821475</v>
      </c>
      <c r="X30" s="9">
        <f ca="1">(VLOOKUP(X8,$AT$2:$AU$41,2,FALSE)*VLOOKUP(X52,$AV$2:$AW$41,2,FALSE))/(100*100)*'Formula Data'!$AB$22</f>
        <v>2.9841525264093818</v>
      </c>
      <c r="Y30" s="9">
        <f ca="1">(VLOOKUP(Y8,$AT$2:$AU$41,2,FALSE)*VLOOKUP(Y52,$AV$2:$AW$41,2,FALSE))/(100*100)*'Formula Data'!$AB$22</f>
        <v>1.2215625292517682</v>
      </c>
      <c r="Z30" s="83">
        <f ca="1">(VLOOKUP(Z8,$AT$2:$AU$41,2,FALSE)*VLOOKUP(Z52,$AV$2:$AW$41,2,FALSE))/(100*100)*'Formula Data'!$AB$22</f>
        <v>0.95744001045015503</v>
      </c>
      <c r="AA30" s="83">
        <f ca="1">(VLOOKUP(AA8,$AT$2:$AU$41,2,FALSE)*VLOOKUP(AA52,$AV$2:$AW$41,2,FALSE))/(100*100)*'Formula Data'!$AB$22</f>
        <v>1.7614010954481578</v>
      </c>
      <c r="AB30" s="84">
        <f ca="1">(VLOOKUP(AB8,$AT$2:$AU$41,2,FALSE)*VLOOKUP(AB52,$AV$2:$AW$41,2,FALSE))/(100*100)*'Formula Data'!$AB$22</f>
        <v>0.77610823793788897</v>
      </c>
      <c r="AC30" s="84">
        <f ca="1">(VLOOKUP(AC8,$AT$2:$AU$41,2,FALSE)*VLOOKUP(AC52,$AV$2:$AW$41,2,FALSE))/(100*100)*'Formula Data'!$AB$22</f>
        <v>1.6330758051678682</v>
      </c>
      <c r="AD30" s="84">
        <f ca="1">(VLOOKUP(AD8,$AT$2:$AU$41,2,FALSE)*VLOOKUP(AD52,$AV$2:$AW$41,2,FALSE))/(100*100)*'Formula Data'!$AB$22</f>
        <v>0.98028594780193057</v>
      </c>
      <c r="AE30" s="84">
        <f ca="1">(VLOOKUP(AE8,$AT$2:$AU$41,2,FALSE)*VLOOKUP(AE52,$AV$2:$AW$41,2,FALSE))/(100*100)*'Formula Data'!$AB$22</f>
        <v>1.2831121998530202</v>
      </c>
      <c r="AF30" s="84">
        <f ca="1">(VLOOKUP(AF8,$AT$2:$AU$41,2,FALSE)*VLOOKUP(AF52,$AV$2:$AW$41,2,FALSE))/(100*100)*'Formula Data'!$AB$22</f>
        <v>2.5398577289451771</v>
      </c>
      <c r="AG30" s="84">
        <f ca="1">(VLOOKUP(AG8,$AT$2:$AU$41,2,FALSE)*VLOOKUP(AG52,$AV$2:$AW$41,2,FALSE))/(100*100)*'Formula Data'!$AB$22</f>
        <v>0.97004507905156734</v>
      </c>
      <c r="AH30" s="84">
        <f ca="1">(VLOOKUP(AH8,$AT$2:$AU$41,2,FALSE)*VLOOKUP(AH52,$AV$2:$AW$41,2,FALSE))/(100*100)*'Formula Data'!$AB$22</f>
        <v>2.1033859078840629</v>
      </c>
      <c r="AI30" s="84">
        <f ca="1">(VLOOKUP(AI8,$AT$2:$AU$41,2,FALSE)*VLOOKUP(AI52,$AV$2:$AW$41,2,FALSE))/(100*100)*'Formula Data'!$AB$22</f>
        <v>1.4886248938614191</v>
      </c>
      <c r="AJ30" s="84">
        <f ca="1">(VLOOKUP(AJ8,$AT$2:$AU$41,2,FALSE)*VLOOKUP(AJ52,$AV$2:$AW$41,2,FALSE))/(100*100)*'Formula Data'!$AB$22</f>
        <v>1.5978745862001296</v>
      </c>
      <c r="AK30" s="9">
        <f ca="1">(VLOOKUP(AK8,$AT$2:$AU$41,2,FALSE)*VLOOKUP(AK52,$AV$2:$AW$41,2,FALSE))/(100*100)*'Formula Data'!$AB$22</f>
        <v>1.377922796776186</v>
      </c>
      <c r="AL30" s="9">
        <f ca="1">(VLOOKUP(AL8,$AT$2:$AU$41,2,FALSE)*VLOOKUP(AL52,$AV$2:$AW$41,2,FALSE))/(100*100)*'Formula Data'!$AB$22</f>
        <v>1.7512036926111985</v>
      </c>
      <c r="AM30" s="9">
        <f ca="1">(VLOOKUP(AM8,$AT$2:$AU$41,2,FALSE)*VLOOKUP(AM52,$AV$2:$AW$41,2,FALSE))/(100*100)*'Formula Data'!$AB$22</f>
        <v>1.0804489454515795</v>
      </c>
      <c r="AN30" s="9">
        <f ca="1">IF(OR(Fixtures!$D$6&lt;=0,Fixtures!$D$6&gt;39),AVERAGE(B30:AM30),AVERAGE(OFFSET(A30,0,Fixtures!$D$6,1,38-Fixtures!$D$6+1)))</f>
        <v>1.4879497628453988</v>
      </c>
      <c r="AO30" s="41" t="str">
        <f t="shared" si="1"/>
        <v>CRY</v>
      </c>
      <c r="AP30" s="65">
        <f ca="1">AVERAGE(OFFSET(A30,0,Fixtures!$D$6,1,9))</f>
        <v>1.5039885439945657</v>
      </c>
      <c r="AQ30" s="65">
        <f ca="1">AVERAGE(OFFSET(A30,0,Fixtures!$D$6,1,6))</f>
        <v>1.4956401691923407</v>
      </c>
      <c r="AR30" s="65">
        <f ca="1">AVERAGE(OFFSET(A30,0,Fixtures!$D$6,1,3))</f>
        <v>1.3901950461846384</v>
      </c>
      <c r="AS30" s="62"/>
      <c r="AT30" s="72" t="str">
        <f>CONCATENATE("@",Schedule!A10)</f>
        <v>@LEI</v>
      </c>
      <c r="AU30" s="3">
        <f ca="1">VLOOKUP(RIGHT(AT30,3),'Team Ratings'!$A$2:$H$21,7,FALSE)*(1+Fixtures!$D$3)</f>
        <v>134.2695639820403</v>
      </c>
      <c r="AV30" s="72" t="str">
        <f>CONCATENATE("@",Schedule!A10)</f>
        <v>@LEI</v>
      </c>
      <c r="AW30" s="3">
        <f ca="1">VLOOKUP(RIGHT(AV30,3),'Team Ratings'!$A$2:$H$21,4,FALSE)*(1-Fixtures!$D$3)</f>
        <v>77.613541396630794</v>
      </c>
      <c r="AY30" s="62"/>
      <c r="AZ30" s="62"/>
      <c r="BA30" s="66"/>
    </row>
    <row r="31" spans="1:56" x14ac:dyDescent="0.25">
      <c r="A31" s="41" t="str">
        <f t="shared" si="0"/>
        <v>EVE</v>
      </c>
      <c r="B31" s="9">
        <f ca="1">(VLOOKUP(B9,$AT$2:$AU$41,2,FALSE)*VLOOKUP(B53,$AV$2:$AW$41,2,FALSE))/(100*100)*'Formula Data'!$AB$22</f>
        <v>0.94703286220957361</v>
      </c>
      <c r="C31" s="9">
        <f ca="1">(VLOOKUP(C9,$AT$2:$AU$41,2,FALSE)*VLOOKUP(C53,$AV$2:$AW$41,2,FALSE))/(100*100)*'Formula Data'!$AB$22</f>
        <v>0.85448031333785301</v>
      </c>
      <c r="D31" s="9">
        <f ca="1">(VLOOKUP(D9,$AT$2:$AU$41,2,FALSE)*VLOOKUP(D53,$AV$2:$AW$41,2,FALSE))/(100*100)*'Formula Data'!$AB$22</f>
        <v>1.3928103122893605</v>
      </c>
      <c r="E31" s="9">
        <f ca="1">(VLOOKUP(E9,$AT$2:$AU$41,2,FALSE)*VLOOKUP(E53,$AV$2:$AW$41,2,FALSE))/(100*100)*'Formula Data'!$AB$22</f>
        <v>1.0218463477625492</v>
      </c>
      <c r="F31" s="9">
        <f ca="1">(VLOOKUP(F9,$AT$2:$AU$41,2,FALSE)*VLOOKUP(F53,$AV$2:$AW$41,2,FALSE))/(100*100)*'Formula Data'!$AB$22</f>
        <v>1.1184431614432973</v>
      </c>
      <c r="G31" s="9">
        <f ca="1">(VLOOKUP(G9,$AT$2:$AU$41,2,FALSE)*VLOOKUP(G53,$AV$2:$AW$41,2,FALSE))/(100*100)*'Formula Data'!$AB$22</f>
        <v>0.83456632420987009</v>
      </c>
      <c r="H31" s="9">
        <f ca="1">(VLOOKUP(H9,$AT$2:$AU$41,2,FALSE)*VLOOKUP(H53,$AV$2:$AW$41,2,FALSE))/(100*100)*'Formula Data'!$AB$22</f>
        <v>1.7412853645431556</v>
      </c>
      <c r="I31" s="9">
        <f ca="1">(VLOOKUP(I9,$AT$2:$AU$41,2,FALSE)*VLOOKUP(I53,$AV$2:$AW$41,2,FALSE))/(100*100)*'Formula Data'!$AB$22</f>
        <v>1.2631111023402739</v>
      </c>
      <c r="J31" s="9">
        <f ca="1">(VLOOKUP(J9,$AT$2:$AU$41,2,FALSE)*VLOOKUP(J53,$AV$2:$AW$41,2,FALSE))/(100*100)*'Formula Data'!$AB$22</f>
        <v>0.90658599493195846</v>
      </c>
      <c r="K31" s="9">
        <f ca="1">(VLOOKUP(K9,$AT$2:$AU$41,2,FALSE)*VLOOKUP(K53,$AV$2:$AW$41,2,FALSE))/(100*100)*'Formula Data'!$AB$22</f>
        <v>1.4234939599340839</v>
      </c>
      <c r="L31" s="9">
        <f ca="1">(VLOOKUP(L9,$AT$2:$AU$41,2,FALSE)*VLOOKUP(L53,$AV$2:$AW$41,2,FALSE))/(100*100)*'Formula Data'!$AB$22</f>
        <v>0.94178882756111704</v>
      </c>
      <c r="M31" s="9">
        <f ca="1">(VLOOKUP(M9,$AT$2:$AU$41,2,FALSE)*VLOOKUP(M53,$AV$2:$AW$41,2,FALSE))/(100*100)*'Formula Data'!$AB$22</f>
        <v>1.5906159684963981</v>
      </c>
      <c r="N31" s="9">
        <f ca="1">(VLOOKUP(N9,$AT$2:$AU$41,2,FALSE)*VLOOKUP(N53,$AV$2:$AW$41,2,FALSE))/(100*100)*'Formula Data'!$AB$22</f>
        <v>0.8136711347539991</v>
      </c>
      <c r="O31" s="9">
        <f ca="1">(VLOOKUP(O9,$AT$2:$AU$41,2,FALSE)*VLOOKUP(O53,$AV$2:$AW$41,2,FALSE))/(100*100)*'Formula Data'!$AB$22</f>
        <v>1.8334465098364832</v>
      </c>
      <c r="P31" s="9">
        <f ca="1">(VLOOKUP(P9,$AT$2:$AU$41,2,FALSE)*VLOOKUP(P53,$AV$2:$AW$41,2,FALSE))/(100*100)*'Formula Data'!$AB$22</f>
        <v>2.2139034359606562</v>
      </c>
      <c r="Q31" s="9">
        <f ca="1">(VLOOKUP(Q9,$AT$2:$AU$41,2,FALSE)*VLOOKUP(Q53,$AV$2:$AW$41,2,FALSE))/(100*100)*'Formula Data'!$AB$22</f>
        <v>1.2975812502478556</v>
      </c>
      <c r="R31" s="9">
        <f ca="1">(VLOOKUP(R9,$AT$2:$AU$41,2,FALSE)*VLOOKUP(R53,$AV$2:$AW$41,2,FALSE))/(100*100)*'Formula Data'!$AB$22</f>
        <v>1.7942151559363135</v>
      </c>
      <c r="S31" s="9">
        <f ca="1">(VLOOKUP(S9,$AT$2:$AU$41,2,FALSE)*VLOOKUP(S53,$AV$2:$AW$41,2,FALSE))/(100*100)*'Formula Data'!$AB$22</f>
        <v>0.90075040156536312</v>
      </c>
      <c r="T31" s="9">
        <f ca="1">(VLOOKUP(T9,$AT$2:$AU$41,2,FALSE)*VLOOKUP(T53,$AV$2:$AW$41,2,FALSE))/(100*100)*'Formula Data'!$AB$22</f>
        <v>0.84555371313687755</v>
      </c>
      <c r="U31" s="9">
        <f ca="1">(VLOOKUP(U9,$AT$2:$AU$41,2,FALSE)*VLOOKUP(U53,$AV$2:$AW$41,2,FALSE))/(100*100)*'Formula Data'!$AB$22</f>
        <v>1.0105828616908856</v>
      </c>
      <c r="V31" s="9">
        <f ca="1">(VLOOKUP(V9,$AT$2:$AU$41,2,FALSE)*VLOOKUP(V53,$AV$2:$AW$41,2,FALSE))/(100*100)*'Formula Data'!$AB$22</f>
        <v>2.6011793717249616</v>
      </c>
      <c r="W31" s="9">
        <f ca="1">(VLOOKUP(W9,$AT$2:$AU$41,2,FALSE)*VLOOKUP(W53,$AV$2:$AW$41,2,FALSE))/(100*100)*'Formula Data'!$AB$22</f>
        <v>0.95291744425339475</v>
      </c>
      <c r="X31" s="9">
        <f ca="1">(VLOOKUP(X9,$AT$2:$AU$41,2,FALSE)*VLOOKUP(X53,$AV$2:$AW$41,2,FALSE))/(100*100)*'Formula Data'!$AB$22</f>
        <v>1.3542827825526791</v>
      </c>
      <c r="Y31" s="9">
        <f ca="1">(VLOOKUP(Y9,$AT$2:$AU$41,2,FALSE)*VLOOKUP(Y53,$AV$2:$AW$41,2,FALSE))/(100*100)*'Formula Data'!$AB$22</f>
        <v>0.67650588261951838</v>
      </c>
      <c r="Z31" s="83">
        <f ca="1">(VLOOKUP(Z9,$AT$2:$AU$41,2,FALSE)*VLOOKUP(Z53,$AV$2:$AW$41,2,FALSE))/(100*100)*'Formula Data'!$AB$22</f>
        <v>1.2764459001713604</v>
      </c>
      <c r="AA31" s="83">
        <f ca="1">(VLOOKUP(AA9,$AT$2:$AU$41,2,FALSE)*VLOOKUP(AA53,$AV$2:$AW$41,2,FALSE))/(100*100)*'Formula Data'!$AB$22</f>
        <v>0.63396414742954921</v>
      </c>
      <c r="AB31" s="84">
        <f ca="1">(VLOOKUP(AB9,$AT$2:$AU$41,2,FALSE)*VLOOKUP(AB53,$AV$2:$AW$41,2,FALSE))/(100*100)*'Formula Data'!$AB$22</f>
        <v>1.3455654146840612</v>
      </c>
      <c r="AC31" s="84">
        <f ca="1">(VLOOKUP(AC9,$AT$2:$AU$41,2,FALSE)*VLOOKUP(AC53,$AV$2:$AW$41,2,FALSE))/(100*100)*'Formula Data'!$AB$22</f>
        <v>1.2010861787672842</v>
      </c>
      <c r="AD31" s="84">
        <f ca="1">(VLOOKUP(AD9,$AT$2:$AU$41,2,FALSE)*VLOOKUP(AD53,$AV$2:$AW$41,2,FALSE))/(100*100)*'Formula Data'!$AB$22</f>
        <v>1.9383621145677847</v>
      </c>
      <c r="AE31" s="84">
        <f ca="1">(VLOOKUP(AE9,$AT$2:$AU$41,2,FALSE)*VLOOKUP(AE53,$AV$2:$AW$41,2,FALSE))/(100*100)*'Formula Data'!$AB$22</f>
        <v>1.4820345315108523</v>
      </c>
      <c r="AF31" s="84">
        <f ca="1">(VLOOKUP(AF9,$AT$2:$AU$41,2,FALSE)*VLOOKUP(AF53,$AV$2:$AW$41,2,FALSE))/(100*100)*'Formula Data'!$AB$22</f>
        <v>1.2154840408053567</v>
      </c>
      <c r="AG31" s="84">
        <f ca="1">(VLOOKUP(AG9,$AT$2:$AU$41,2,FALSE)*VLOOKUP(AG53,$AV$2:$AW$41,2,FALSE))/(100*100)*'Formula Data'!$AB$22</f>
        <v>1.2273484900558271</v>
      </c>
      <c r="AH31" s="84">
        <f ca="1">(VLOOKUP(AH9,$AT$2:$AU$41,2,FALSE)*VLOOKUP(AH53,$AV$2:$AW$41,2,FALSE))/(100*100)*'Formula Data'!$AB$22</f>
        <v>1.4068697300604345</v>
      </c>
      <c r="AI31" s="84">
        <f ca="1">(VLOOKUP(AI9,$AT$2:$AU$41,2,FALSE)*VLOOKUP(AI53,$AV$2:$AW$41,2,FALSE))/(100*100)*'Formula Data'!$AB$22</f>
        <v>1.0647925078364318</v>
      </c>
      <c r="AJ31" s="84">
        <f ca="1">(VLOOKUP(AJ9,$AT$2:$AU$41,2,FALSE)*VLOOKUP(AJ53,$AV$2:$AW$41,2,FALSE))/(100*100)*'Formula Data'!$AB$22</f>
        <v>1.5264618281391171</v>
      </c>
      <c r="AK31" s="9">
        <f ca="1">(VLOOKUP(AK9,$AT$2:$AU$41,2,FALSE)*VLOOKUP(AK53,$AV$2:$AW$41,2,FALSE))/(100*100)*'Formula Data'!$AB$22</f>
        <v>0.93237715120196862</v>
      </c>
      <c r="AL31" s="9">
        <f ca="1">(VLOOKUP(AL9,$AT$2:$AU$41,2,FALSE)*VLOOKUP(AL53,$AV$2:$AW$41,2,FALSE))/(100*100)*'Formula Data'!$AB$22</f>
        <v>1.2466978423382014</v>
      </c>
      <c r="AM31" s="9">
        <f ca="1">(VLOOKUP(AM9,$AT$2:$AU$41,2,FALSE)*VLOOKUP(AM53,$AV$2:$AW$41,2,FALSE))/(100*100)*'Formula Data'!$AB$22</f>
        <v>0.7487098849331163</v>
      </c>
      <c r="AN31" s="9">
        <f ca="1">IF(OR(Fixtures!$D$6&lt;=0,Fixtures!$D$6&gt;39),AVERAGE(B31:AM31),AVERAGE(OFFSET(A31,0,Fixtures!$D$6,1,38-Fixtures!$D$6+1)))</f>
        <v>1.2284426047946142</v>
      </c>
      <c r="AO31" s="41" t="str">
        <f t="shared" si="1"/>
        <v>EVE</v>
      </c>
      <c r="AP31" s="65">
        <f ca="1">AVERAGE(OFFSET(A31,0,Fixtures!$D$6,1,9))</f>
        <v>1.2795007950797312</v>
      </c>
      <c r="AQ31" s="65">
        <f ca="1">AVERAGE(OFFSET(A31,0,Fixtures!$D$6,1,6))</f>
        <v>1.3027494046274815</v>
      </c>
      <c r="AR31" s="65">
        <f ca="1">AVERAGE(OFFSET(A31,0,Fixtures!$D$6,1,3))</f>
        <v>1.0602052469602983</v>
      </c>
      <c r="AS31" s="62"/>
      <c r="AT31" s="72" t="str">
        <f>CONCATENATE("@",Schedule!A11)</f>
        <v>@LIV</v>
      </c>
      <c r="AU31" s="3">
        <f ca="1">VLOOKUP(RIGHT(AT31,3),'Team Ratings'!$A$2:$H$21,7,FALSE)*(1+Fixtures!$D$3)</f>
        <v>162.13172702338039</v>
      </c>
      <c r="AV31" s="72" t="str">
        <f>CONCATENATE("@",Schedule!A11)</f>
        <v>@LIV</v>
      </c>
      <c r="AW31" s="3">
        <f ca="1">VLOOKUP(RIGHT(AV31,3),'Team Ratings'!$A$2:$H$21,4,FALSE)*(1-Fixtures!$D$3)</f>
        <v>60.754392263168228</v>
      </c>
      <c r="AY31" s="62"/>
      <c r="AZ31" s="62"/>
      <c r="BA31" s="66"/>
    </row>
    <row r="32" spans="1:56" x14ac:dyDescent="0.25">
      <c r="A32" s="41" t="str">
        <f t="shared" si="0"/>
        <v>LEI</v>
      </c>
      <c r="B32" s="9">
        <f ca="1">(VLOOKUP(B10,$AT$2:$AU$41,2,FALSE)*VLOOKUP(B54,$AV$2:$AW$41,2,FALSE))/(100*100)*'Formula Data'!$AB$22</f>
        <v>0.98104888937786461</v>
      </c>
      <c r="C32" s="9">
        <f ca="1">(VLOOKUP(C10,$AT$2:$AU$41,2,FALSE)*VLOOKUP(C54,$AV$2:$AW$41,2,FALSE))/(100*100)*'Formula Data'!$AB$22</f>
        <v>1.86097254628613</v>
      </c>
      <c r="D32" s="9">
        <f ca="1">(VLOOKUP(D10,$AT$2:$AU$41,2,FALSE)*VLOOKUP(D54,$AV$2:$AW$41,2,FALSE))/(100*100)*'Formula Data'!$AB$22</f>
        <v>1.1969231345727551</v>
      </c>
      <c r="E32" s="9">
        <f ca="1">(VLOOKUP(E10,$AT$2:$AU$41,2,FALSE)*VLOOKUP(E54,$AV$2:$AW$41,2,FALSE))/(100*100)*'Formula Data'!$AB$22</f>
        <v>0.71881746476677355</v>
      </c>
      <c r="F32" s="9">
        <f ca="1">(VLOOKUP(F10,$AT$2:$AU$41,2,FALSE)*VLOOKUP(F54,$AV$2:$AW$41,2,FALSE))/(100*100)*'Formula Data'!$AB$22</f>
        <v>1.7225806892498481</v>
      </c>
      <c r="G32" s="9">
        <f ca="1">(VLOOKUP(G10,$AT$2:$AU$41,2,FALSE)*VLOOKUP(G54,$AV$2:$AW$41,2,FALSE))/(100*100)*'Formula Data'!$AB$22</f>
        <v>0.90418768470464306</v>
      </c>
      <c r="H32" s="9">
        <f ca="1">(VLOOKUP(H10,$AT$2:$AU$41,2,FALSE)*VLOOKUP(H54,$AV$2:$AW$41,2,FALSE))/(100*100)*'Formula Data'!$AB$22</f>
        <v>0.64949622441249255</v>
      </c>
      <c r="I32" s="9">
        <f ca="1">(VLOOKUP(I10,$AT$2:$AU$41,2,FALSE)*VLOOKUP(I54,$AV$2:$AW$41,2,FALSE))/(100*100)*'Formula Data'!$AB$22</f>
        <v>2.1255128149107447</v>
      </c>
      <c r="J32" s="9">
        <f ca="1">(VLOOKUP(J10,$AT$2:$AU$41,2,FALSE)*VLOOKUP(J54,$AV$2:$AW$41,2,FALSE))/(100*100)*'Formula Data'!$AB$22</f>
        <v>0.81179478010428274</v>
      </c>
      <c r="K32" s="9">
        <f ca="1">(VLOOKUP(K10,$AT$2:$AU$41,2,FALSE)*VLOOKUP(K54,$AV$2:$AW$41,2,FALSE))/(100*100)*'Formula Data'!$AB$22</f>
        <v>1.5271102477754328</v>
      </c>
      <c r="L32" s="9">
        <f ca="1">(VLOOKUP(L10,$AT$2:$AU$41,2,FALSE)*VLOOKUP(L54,$AV$2:$AW$41,2,FALSE))/(100*100)*'Formula Data'!$AB$22</f>
        <v>0.90922235002295837</v>
      </c>
      <c r="M32" s="9">
        <f ca="1">(VLOOKUP(M10,$AT$2:$AU$41,2,FALSE)*VLOOKUP(M54,$AV$2:$AW$41,2,FALSE))/(100*100)*'Formula Data'!$AB$22</f>
        <v>0.86478772762390832</v>
      </c>
      <c r="N32" s="9">
        <f ca="1">(VLOOKUP(N10,$AT$2:$AU$41,2,FALSE)*VLOOKUP(N54,$AV$2:$AW$41,2,FALSE))/(100*100)*'Formula Data'!$AB$22</f>
        <v>1.3666606251392559</v>
      </c>
      <c r="O32" s="9">
        <f ca="1">(VLOOKUP(O10,$AT$2:$AU$41,2,FALSE)*VLOOKUP(O54,$AV$2:$AW$41,2,FALSE))/(100*100)*'Formula Data'!$AB$22</f>
        <v>0.9867616175830114</v>
      </c>
      <c r="P32" s="9">
        <f ca="1">(VLOOKUP(P10,$AT$2:$AU$41,2,FALSE)*VLOOKUP(P54,$AV$2:$AW$41,2,FALSE))/(100*100)*'Formula Data'!$AB$22</f>
        <v>0.82036498366987987</v>
      </c>
      <c r="Q32" s="9">
        <f ca="1">(VLOOKUP(Q10,$AT$2:$AU$41,2,FALSE)*VLOOKUP(Q54,$AV$2:$AW$41,2,FALSE))/(100*100)*'Formula Data'!$AB$22</f>
        <v>1.3372020294219746</v>
      </c>
      <c r="R32" s="9">
        <f ca="1">(VLOOKUP(R10,$AT$2:$AU$41,2,FALSE)*VLOOKUP(R54,$AV$2:$AW$41,2,FALSE))/(100*100)*'Formula Data'!$AB$22</f>
        <v>0.78118512124362027</v>
      </c>
      <c r="S32" s="9">
        <f ca="1">(VLOOKUP(S10,$AT$2:$AU$41,2,FALSE)*VLOOKUP(S54,$AV$2:$AW$41,2,FALSE))/(100*100)*'Formula Data'!$AB$22</f>
        <v>2.4973266668624201</v>
      </c>
      <c r="T32" s="9">
        <f ca="1">(VLOOKUP(T10,$AT$2:$AU$41,2,FALSE)*VLOOKUP(T54,$AV$2:$AW$41,2,FALSE))/(100*100)*'Formula Data'!$AB$22</f>
        <v>1.4228639504774405</v>
      </c>
      <c r="U32" s="9">
        <f ca="1">(VLOOKUP(U10,$AT$2:$AU$41,2,FALSE)*VLOOKUP(U54,$AV$2:$AW$41,2,FALSE))/(100*100)*'Formula Data'!$AB$22</f>
        <v>1.3002127204701879</v>
      </c>
      <c r="V32" s="9">
        <f ca="1">(VLOOKUP(V10,$AT$2:$AU$41,2,FALSE)*VLOOKUP(V54,$AV$2:$AW$41,2,FALSE))/(100*100)*'Formula Data'!$AB$22</f>
        <v>0.97023510066557517</v>
      </c>
      <c r="W32" s="9">
        <f ca="1">(VLOOKUP(W10,$AT$2:$AU$41,2,FALSE)*VLOOKUP(W54,$AV$2:$AW$41,2,FALSE))/(100*100)*'Formula Data'!$AB$22</f>
        <v>1.0222804138000829</v>
      </c>
      <c r="X32" s="9">
        <f ca="1">(VLOOKUP(X10,$AT$2:$AU$41,2,FALSE)*VLOOKUP(X54,$AV$2:$AW$41,2,FALSE))/(100*100)*'Formula Data'!$AB$22</f>
        <v>1.2126810912668913</v>
      </c>
      <c r="Y32" s="9">
        <f ca="1">(VLOOKUP(Y10,$AT$2:$AU$41,2,FALSE)*VLOOKUP(Y54,$AV$2:$AW$41,2,FALSE))/(100*100)*'Formula Data'!$AB$22</f>
        <v>0.87039033353789419</v>
      </c>
      <c r="Z32" s="83">
        <f ca="1">(VLOOKUP(Z10,$AT$2:$AU$41,2,FALSE)*VLOOKUP(Z54,$AV$2:$AW$41,2,FALSE))/(100*100)*'Formula Data'!$AB$22</f>
        <v>1.245775010323773</v>
      </c>
      <c r="AA32" s="83">
        <f ca="1">(VLOOKUP(AA10,$AT$2:$AU$41,2,FALSE)*VLOOKUP(AA54,$AV$2:$AW$41,2,FALSE))/(100*100)*'Formula Data'!$AB$22</f>
        <v>1.4655174767249584</v>
      </c>
      <c r="AB32" s="84">
        <f ca="1">(VLOOKUP(AB10,$AT$2:$AU$41,2,FALSE)*VLOOKUP(AB54,$AV$2:$AW$41,2,FALSE))/(100*100)*'Formula Data'!$AB$22</f>
        <v>1.6717641323624466</v>
      </c>
      <c r="AC32" s="84">
        <f ca="1">(VLOOKUP(AC10,$AT$2:$AU$41,2,FALSE)*VLOOKUP(AC54,$AV$2:$AW$41,2,FALSE))/(100*100)*'Formula Data'!$AB$22</f>
        <v>1.1669555514873833</v>
      </c>
      <c r="AD32" s="84">
        <f ca="1">(VLOOKUP(AD10,$AT$2:$AU$41,2,FALSE)*VLOOKUP(AD54,$AV$2:$AW$41,2,FALSE))/(100*100)*'Formula Data'!$AB$22</f>
        <v>0.89515177176181759</v>
      </c>
      <c r="AE32" s="84">
        <f ca="1">(VLOOKUP(AE10,$AT$2:$AU$41,2,FALSE)*VLOOKUP(AE54,$AV$2:$AW$41,2,FALSE))/(100*100)*'Formula Data'!$AB$22</f>
        <v>1.2254834941241417</v>
      </c>
      <c r="AF32" s="84">
        <f ca="1">(VLOOKUP(AF10,$AT$2:$AU$41,2,FALSE)*VLOOKUP(AF54,$AV$2:$AW$41,2,FALSE))/(100*100)*'Formula Data'!$AB$22</f>
        <v>0.91487198872958431</v>
      </c>
      <c r="AG32" s="84">
        <f ca="1">(VLOOKUP(AG10,$AT$2:$AU$41,2,FALSE)*VLOOKUP(AG54,$AV$2:$AW$41,2,FALSE))/(100*100)*'Formula Data'!$AB$22</f>
        <v>1.474051305278326</v>
      </c>
      <c r="AH32" s="84">
        <f ca="1">(VLOOKUP(AH10,$AT$2:$AU$41,2,FALSE)*VLOOKUP(AH54,$AV$2:$AW$41,2,FALSE))/(100*100)*'Formula Data'!$AB$22</f>
        <v>0.60865297811454244</v>
      </c>
      <c r="AI32" s="84">
        <f ca="1">(VLOOKUP(AI10,$AT$2:$AU$41,2,FALSE)*VLOOKUP(AI54,$AV$2:$AW$41,2,FALSE))/(100*100)*'Formula Data'!$AB$22</f>
        <v>1.2918433955863324</v>
      </c>
      <c r="AJ32" s="84">
        <f ca="1">(VLOOKUP(AJ10,$AT$2:$AU$41,2,FALSE)*VLOOKUP(AJ54,$AV$2:$AW$41,2,FALSE))/(100*100)*'Formula Data'!$AB$22</f>
        <v>1.073789052305921</v>
      </c>
      <c r="AK32" s="9">
        <f ca="1">(VLOOKUP(AK10,$AT$2:$AU$41,2,FALSE)*VLOOKUP(AK54,$AV$2:$AW$41,2,FALSE))/(100*100)*'Formula Data'!$AB$22</f>
        <v>0.80124606529250542</v>
      </c>
      <c r="AL32" s="9">
        <f ca="1">(VLOOKUP(AL10,$AT$2:$AU$41,2,FALSE)*VLOOKUP(AL54,$AV$2:$AW$41,2,FALSE))/(100*100)*'Formula Data'!$AB$22</f>
        <v>1.350700121595825</v>
      </c>
      <c r="AM32" s="9">
        <f ca="1">(VLOOKUP(AM10,$AT$2:$AU$41,2,FALSE)*VLOOKUP(AM54,$AV$2:$AW$41,2,FALSE))/(100*100)*'Formula Data'!$AB$22</f>
        <v>1.1531325275143611</v>
      </c>
      <c r="AN32" s="9">
        <f ca="1">IF(OR(Fixtures!$D$6&lt;=0,Fixtures!$D$6&gt;39),AVERAGE(B32:AM32),AVERAGE(OFFSET(A32,0,Fixtures!$D$6,1,38-Fixtures!$D$6+1)))</f>
        <v>1.1610122969906262</v>
      </c>
      <c r="AO32" s="41" t="str">
        <f t="shared" si="1"/>
        <v>LEI</v>
      </c>
      <c r="AP32" s="65">
        <f ca="1">AVERAGE(OFFSET(A32,0,Fixtures!$D$6,1,9))</f>
        <v>1.1904768993521702</v>
      </c>
      <c r="AQ32" s="65">
        <f ca="1">AVERAGE(OFFSET(A32,0,Fixtures!$D$6,1,6))</f>
        <v>1.2232907358650553</v>
      </c>
      <c r="AR32" s="65">
        <f ca="1">AVERAGE(OFFSET(A32,0,Fixtures!$D$6,1,3))</f>
        <v>1.4347457201915963</v>
      </c>
      <c r="AS32" s="62"/>
      <c r="AT32" s="72" t="str">
        <f>CONCATENATE("@",Schedule!A12)</f>
        <v>@MCI</v>
      </c>
      <c r="AU32" s="3">
        <f ca="1">VLOOKUP(RIGHT(AT32,3),'Team Ratings'!$A$2:$H$21,7,FALSE)*(1+Fixtures!$D$3)</f>
        <v>190.49326948280427</v>
      </c>
      <c r="AV32" s="72" t="str">
        <f>CONCATENATE("@",Schedule!A12)</f>
        <v>@MCI</v>
      </c>
      <c r="AW32" s="3">
        <f ca="1">VLOOKUP(RIGHT(AV32,3),'Team Ratings'!$A$2:$H$21,4,FALSE)*(1-Fixtures!$D$3)</f>
        <v>70.322761785149652</v>
      </c>
      <c r="AY32" s="62"/>
      <c r="AZ32" s="62"/>
      <c r="BA32" s="66"/>
    </row>
    <row r="33" spans="1:53" x14ac:dyDescent="0.25">
      <c r="A33" s="41" t="str">
        <f t="shared" si="0"/>
        <v>LIV</v>
      </c>
      <c r="B33" s="9">
        <f ca="1">(VLOOKUP(B11,$AT$2:$AU$41,2,FALSE)*VLOOKUP(B55,$AV$2:$AW$41,2,FALSE))/(100*100)*'Formula Data'!$AB$22</f>
        <v>0.61149673667958393</v>
      </c>
      <c r="C33" s="9">
        <f ca="1">(VLOOKUP(C11,$AT$2:$AU$41,2,FALSE)*VLOOKUP(C55,$AV$2:$AW$41,2,FALSE))/(100*100)*'Formula Data'!$AB$22</f>
        <v>1.1953926254739897</v>
      </c>
      <c r="D33" s="9">
        <f ca="1">(VLOOKUP(D11,$AT$2:$AU$41,2,FALSE)*VLOOKUP(D55,$AV$2:$AW$41,2,FALSE))/(100*100)*'Formula Data'!$AB$22</f>
        <v>0.67693925419459788</v>
      </c>
      <c r="E33" s="9">
        <f ca="1">(VLOOKUP(E11,$AT$2:$AU$41,2,FALSE)*VLOOKUP(E55,$AV$2:$AW$41,2,FALSE))/(100*100)*'Formula Data'!$AB$22</f>
        <v>0.94926350973277318</v>
      </c>
      <c r="F33" s="9">
        <f ca="1">(VLOOKUP(F11,$AT$2:$AU$41,2,FALSE)*VLOOKUP(F55,$AV$2:$AW$41,2,FALSE))/(100*100)*'Formula Data'!$AB$22</f>
        <v>0.50841319286992681</v>
      </c>
      <c r="G33" s="9">
        <f ca="1">(VLOOKUP(G11,$AT$2:$AU$41,2,FALSE)*VLOOKUP(G55,$AV$2:$AW$41,2,FALSE))/(100*100)*'Formula Data'!$AB$22</f>
        <v>1.4567336322184958</v>
      </c>
      <c r="H33" s="9">
        <f ca="1">(VLOOKUP(H11,$AT$2:$AU$41,2,FALSE)*VLOOKUP(H55,$AV$2:$AW$41,2,FALSE))/(100*100)*'Formula Data'!$AB$22</f>
        <v>0.93692848333101275</v>
      </c>
      <c r="I33" s="9">
        <f ca="1">(VLOOKUP(I11,$AT$2:$AU$41,2,FALSE)*VLOOKUP(I55,$AV$2:$AW$41,2,FALSE))/(100*100)*'Formula Data'!$AB$22</f>
        <v>0.92238690102317711</v>
      </c>
      <c r="J33" s="9">
        <f ca="1">(VLOOKUP(J11,$AT$2:$AU$41,2,FALSE)*VLOOKUP(J55,$AV$2:$AW$41,2,FALSE))/(100*100)*'Formula Data'!$AB$22</f>
        <v>1.3484031396638092</v>
      </c>
      <c r="K33" s="9">
        <f ca="1">(VLOOKUP(K11,$AT$2:$AU$41,2,FALSE)*VLOOKUP(K55,$AV$2:$AW$41,2,FALSE))/(100*100)*'Formula Data'!$AB$22</f>
        <v>0.70778078525426524</v>
      </c>
      <c r="L33" s="9">
        <f ca="1">(VLOOKUP(L11,$AT$2:$AU$41,2,FALSE)*VLOOKUP(L55,$AV$2:$AW$41,2,FALSE))/(100*100)*'Formula Data'!$AB$22</f>
        <v>1.046736112908951</v>
      </c>
      <c r="M33" s="9">
        <f ca="1">(VLOOKUP(M11,$AT$2:$AU$41,2,FALSE)*VLOOKUP(M55,$AV$2:$AW$41,2,FALSE))/(100*100)*'Formula Data'!$AB$22</f>
        <v>1.3086249131450169</v>
      </c>
      <c r="N33" s="9">
        <f ca="1">(VLOOKUP(N11,$AT$2:$AU$41,2,FALSE)*VLOOKUP(N55,$AV$2:$AW$41,2,FALSE))/(100*100)*'Formula Data'!$AB$22</f>
        <v>0.71172182474503598</v>
      </c>
      <c r="O33" s="9">
        <f ca="1">(VLOOKUP(O11,$AT$2:$AU$41,2,FALSE)*VLOOKUP(O55,$AV$2:$AW$41,2,FALSE))/(100*100)*'Formula Data'!$AB$22</f>
        <v>0.71614425361441925</v>
      </c>
      <c r="P33" s="9">
        <f ca="1">(VLOOKUP(P11,$AT$2:$AU$41,2,FALSE)*VLOOKUP(P55,$AV$2:$AW$41,2,FALSE))/(100*100)*'Formula Data'!$AB$22</f>
        <v>0.77241807687284714</v>
      </c>
      <c r="Q33" s="9">
        <f ca="1">(VLOOKUP(Q11,$AT$2:$AU$41,2,FALSE)*VLOOKUP(Q55,$AV$2:$AW$41,2,FALSE))/(100*100)*'Formula Data'!$AB$22</f>
        <v>0.84054148435651155</v>
      </c>
      <c r="R33" s="9">
        <f ca="1">(VLOOKUP(R11,$AT$2:$AU$41,2,FALSE)*VLOOKUP(R55,$AV$2:$AW$41,2,FALSE))/(100*100)*'Formula Data'!$AB$22</f>
        <v>0.64216598186319951</v>
      </c>
      <c r="S33" s="91">
        <f ca="1">(VLOOKUP(S11,$AT$2:$AU$41,2,FALSE)*VLOOKUP(S55,$AV$2:$AW$41,2,FALSE))/(100*100)*'Formula Data'!$AB$22</f>
        <v>1.0177815909896881</v>
      </c>
      <c r="T33" s="9">
        <f ca="1">(VLOOKUP(T11,$AT$2:$AU$41,2,FALSE)*VLOOKUP(T55,$AV$2:$AW$41,2,FALSE))/(100*100)*'Formula Data'!$AB$22</f>
        <v>1.3778866052321537</v>
      </c>
      <c r="U33" s="9">
        <f ca="1">(VLOOKUP(U11,$AT$2:$AU$41,2,FALSE)*VLOOKUP(U55,$AV$2:$AW$41,2,FALSE))/(100*100)*'Formula Data'!$AB$22</f>
        <v>0.76794626275352107</v>
      </c>
      <c r="V33" s="9">
        <f ca="1">(VLOOKUP(V11,$AT$2:$AU$41,2,FALSE)*VLOOKUP(V55,$AV$2:$AW$41,2,FALSE))/(100*100)*'Formula Data'!$AB$22</f>
        <v>0.6272000590893555</v>
      </c>
      <c r="W33" s="9">
        <f ca="1">(VLOOKUP(W11,$AT$2:$AU$41,2,FALSE)*VLOOKUP(W55,$AV$2:$AW$41,2,FALSE))/(100*100)*'Formula Data'!$AB$22</f>
        <v>1.0573021606884705</v>
      </c>
      <c r="X33" s="9">
        <f ca="1">(VLOOKUP(X11,$AT$2:$AU$41,2,FALSE)*VLOOKUP(X55,$AV$2:$AW$41,2,FALSE))/(100*100)*'Formula Data'!$AB$22</f>
        <v>0.90265003564271507</v>
      </c>
      <c r="Y33" s="91">
        <f ca="1">(VLOOKUP(Y11,$AT$2:$AU$41,2,FALSE)*VLOOKUP(Y55,$AV$2:$AW$41,2,FALSE))/(100*100)*'Formula Data'!$AB$22</f>
        <v>1.1471789851009391</v>
      </c>
      <c r="Z33" s="83">
        <f ca="1">(VLOOKUP(Z11,$AT$2:$AU$41,2,FALSE)*VLOOKUP(Z55,$AV$2:$AW$41,2,FALSE))/(100*100)*'Formula Data'!$AB$22</f>
        <v>0.80022150961481953</v>
      </c>
      <c r="AA33" s="83">
        <f ca="1">(VLOOKUP(AA11,$AT$2:$AU$41,2,FALSE)*VLOOKUP(AA55,$AV$2:$AW$41,2,FALSE))/(100*100)*'Formula Data'!$AB$22</f>
        <v>0.91347043380530457</v>
      </c>
      <c r="AB33" s="84">
        <f ca="1">(VLOOKUP(AB11,$AT$2:$AU$41,2,FALSE)*VLOOKUP(AB55,$AV$2:$AW$41,2,FALSE))/(100*100)*'Formula Data'!$AB$22</f>
        <v>0.68132486669557601</v>
      </c>
      <c r="AC33" s="84">
        <f ca="1">(VLOOKUP(AC11,$AT$2:$AU$41,2,FALSE)*VLOOKUP(AC55,$AV$2:$AW$41,2,FALSE))/(100*100)*'Formula Data'!$AB$22</f>
        <v>0.95928498525243389</v>
      </c>
      <c r="AD33" s="84">
        <f ca="1">(VLOOKUP(AD11,$AT$2:$AU$41,2,FALSE)*VLOOKUP(AD55,$AV$2:$AW$41,2,FALSE))/(100*100)*'Formula Data'!$AB$22</f>
        <v>0.56267653085022662</v>
      </c>
      <c r="AE33" s="84">
        <f ca="1">(VLOOKUP(AE11,$AT$2:$AU$41,2,FALSE)*VLOOKUP(AE55,$AV$2:$AW$41,2,FALSE))/(100*100)*'Formula Data'!$AB$22</f>
        <v>1.1538591024890683</v>
      </c>
      <c r="AF33" s="84">
        <f ca="1">(VLOOKUP(AF11,$AT$2:$AU$41,2,FALSE)*VLOOKUP(AF55,$AV$2:$AW$41,2,FALSE))/(100*100)*'Formula Data'!$AB$22</f>
        <v>0.47644188268056131</v>
      </c>
      <c r="AG33" s="84">
        <f ca="1">(VLOOKUP(AG11,$AT$2:$AU$41,2,FALSE)*VLOOKUP(AG55,$AV$2:$AW$41,2,FALSE))/(100*100)*'Formula Data'!$AB$22</f>
        <v>1.9548594381549025</v>
      </c>
      <c r="AH33" s="84">
        <f ca="1">(VLOOKUP(AH11,$AT$2:$AU$41,2,FALSE)*VLOOKUP(AH55,$AV$2:$AW$41,2,FALSE))/(100*100)*'Formula Data'!$AB$22</f>
        <v>0.70070764583161171</v>
      </c>
      <c r="AI33" s="84">
        <f ca="1">(VLOOKUP(AI11,$AT$2:$AU$41,2,FALSE)*VLOOKUP(AI55,$AV$2:$AW$41,2,FALSE))/(100*100)*'Formula Data'!$AB$22</f>
        <v>1.0697957368807993</v>
      </c>
      <c r="AJ33" s="84">
        <f ca="1">(VLOOKUP(AJ11,$AT$2:$AU$41,2,FALSE)*VLOOKUP(AJ55,$AV$2:$AW$41,2,FALSE))/(100*100)*'Formula Data'!$AB$22</f>
        <v>0.63545739081284813</v>
      </c>
      <c r="AK33" s="9">
        <f ca="1">(VLOOKUP(AK11,$AT$2:$AU$41,2,FALSE)*VLOOKUP(AK55,$AV$2:$AW$41,2,FALSE))/(100*100)*'Formula Data'!$AB$22</f>
        <v>1.0112302439203256</v>
      </c>
      <c r="AL33" s="9">
        <f ca="1">(VLOOKUP(AL11,$AT$2:$AU$41,2,FALSE)*VLOOKUP(AL55,$AV$2:$AW$41,2,FALSE))/(100*100)*'Formula Data'!$AB$22</f>
        <v>0.97516879512147225</v>
      </c>
      <c r="AM33" s="9">
        <f ca="1">(VLOOKUP(AM11,$AT$2:$AU$41,2,FALSE)*VLOOKUP(AM55,$AV$2:$AW$41,2,FALSE))/(100*100)*'Formula Data'!$AB$22</f>
        <v>0.75948143626248354</v>
      </c>
      <c r="AN33" s="9">
        <f ca="1">IF(OR(Fixtures!$D$6&lt;=0,Fixtures!$D$6&gt;39),AVERAGE(B33:AM33),AVERAGE(OFFSET(A33,0,Fixtures!$D$6,1,38-Fixtures!$D$6+1)))</f>
        <v>0.91182757605827791</v>
      </c>
      <c r="AO33" s="41" t="str">
        <f t="shared" si="1"/>
        <v>LIV</v>
      </c>
      <c r="AP33" s="65">
        <f ca="1">AVERAGE(OFFSET(A33,0,Fixtures!$D$6,1,9))</f>
        <v>0.94138006918227601</v>
      </c>
      <c r="AQ33" s="65">
        <f ca="1">AVERAGE(OFFSET(A33,0,Fixtures!$D$6,1,6))</f>
        <v>0.79117630029552843</v>
      </c>
      <c r="AR33" s="65">
        <f ca="1">AVERAGE(OFFSET(A33,0,Fixtures!$D$6,1,3))</f>
        <v>0.85136009525110479</v>
      </c>
      <c r="AS33" s="62"/>
      <c r="AT33" s="72" t="str">
        <f>CONCATENATE("@",Schedule!A13)</f>
        <v>@MUN</v>
      </c>
      <c r="AU33" s="3">
        <f ca="1">VLOOKUP(RIGHT(AT33,3),'Team Ratings'!$A$2:$H$21,7,FALSE)*(1+Fixtures!$D$3)</f>
        <v>131.39651764316966</v>
      </c>
      <c r="AV33" s="72" t="str">
        <f>CONCATENATE("@",Schedule!A13)</f>
        <v>@MUN</v>
      </c>
      <c r="AW33" s="3">
        <f ca="1">VLOOKUP(RIGHT(AV33,3),'Team Ratings'!$A$2:$H$21,4,FALSE)*(1-Fixtures!$D$3)</f>
        <v>71.279177622272542</v>
      </c>
      <c r="AY33" s="62"/>
      <c r="AZ33" s="62"/>
      <c r="BA33" s="66"/>
    </row>
    <row r="34" spans="1:53" x14ac:dyDescent="0.25">
      <c r="A34" s="41" t="str">
        <f t="shared" si="0"/>
        <v>MCI</v>
      </c>
      <c r="B34" s="9">
        <f ca="1">(VLOOKUP(B12,$AT$2:$AU$41,2,FALSE)*VLOOKUP(B56,$AV$2:$AW$41,2,FALSE))/(100*100)*'Formula Data'!$AB$22</f>
        <v>1.1780746989031938</v>
      </c>
      <c r="C34" s="9">
        <f ca="1">(VLOOKUP(C12,$AT$2:$AU$41,2,FALSE)*VLOOKUP(C56,$AV$2:$AW$41,2,FALSE))/(100*100)*'Formula Data'!$AB$22</f>
        <v>0.81925104841705942</v>
      </c>
      <c r="D34" s="9">
        <f ca="1">(VLOOKUP(D12,$AT$2:$AU$41,2,FALSE)*VLOOKUP(D56,$AV$2:$AW$41,2,FALSE))/(100*100)*'Formula Data'!$AB$22</f>
        <v>0.97292058027504036</v>
      </c>
      <c r="E34" s="9">
        <f ca="1">(VLOOKUP(E12,$AT$2:$AU$41,2,FALSE)*VLOOKUP(E56,$AV$2:$AW$41,2,FALSE))/(100*100)*'Formula Data'!$AB$22</f>
        <v>0.8289317014740617</v>
      </c>
      <c r="F34" s="9">
        <f ca="1">(VLOOKUP(F12,$AT$2:$AU$41,2,FALSE)*VLOOKUP(F56,$AV$2:$AW$41,2,FALSE))/(100*100)*'Formula Data'!$AB$22</f>
        <v>1.0573353023763399</v>
      </c>
      <c r="G34" s="9">
        <f ca="1">(VLOOKUP(G12,$AT$2:$AU$41,2,FALSE)*VLOOKUP(G56,$AV$2:$AW$41,2,FALSE))/(100*100)*'Formula Data'!$AB$22</f>
        <v>0.74330239653256547</v>
      </c>
      <c r="H34" s="9">
        <f ca="1">(VLOOKUP(H12,$AT$2:$AU$41,2,FALSE)*VLOOKUP(H56,$AV$2:$AW$41,2,FALSE))/(100*100)*'Formula Data'!$AB$22</f>
        <v>1.3355834166932692</v>
      </c>
      <c r="I34" s="9">
        <f ca="1">(VLOOKUP(I12,$AT$2:$AU$41,2,FALSE)*VLOOKUP(I56,$AV$2:$AW$41,2,FALSE))/(100*100)*'Formula Data'!$AB$22</f>
        <v>0.88889214569843178</v>
      </c>
      <c r="J34" s="9">
        <f ca="1">(VLOOKUP(J12,$AT$2:$AU$41,2,FALSE)*VLOOKUP(J56,$AV$2:$AW$41,2,FALSE))/(100*100)*'Formula Data'!$AB$22</f>
        <v>0.82381277261462593</v>
      </c>
      <c r="K34" s="9">
        <f ca="1">(VLOOKUP(K12,$AT$2:$AU$41,2,FALSE)*VLOOKUP(K56,$AV$2:$AW$41,2,FALSE))/(100*100)*'Formula Data'!$AB$22</f>
        <v>0.81106394160611772</v>
      </c>
      <c r="L34" s="9">
        <f ca="1">(VLOOKUP(L12,$AT$2:$AU$41,2,FALSE)*VLOOKUP(L56,$AV$2:$AW$41,2,FALSE))/(100*100)*'Formula Data'!$AB$22</f>
        <v>0.92625050633765027</v>
      </c>
      <c r="M34" s="9">
        <f ca="1">(VLOOKUP(M12,$AT$2:$AU$41,2,FALSE)*VLOOKUP(M56,$AV$2:$AW$41,2,FALSE))/(100*100)*'Formula Data'!$AB$22</f>
        <v>1.9258486169365772</v>
      </c>
      <c r="N34" s="9">
        <f ca="1">(VLOOKUP(N12,$AT$2:$AU$41,2,FALSE)*VLOOKUP(N56,$AV$2:$AW$41,2,FALSE))/(100*100)*'Formula Data'!$AB$22</f>
        <v>1.1287507013910596</v>
      </c>
      <c r="O34" s="9">
        <f ca="1">(VLOOKUP(O12,$AT$2:$AU$41,2,FALSE)*VLOOKUP(O56,$AV$2:$AW$41,2,FALSE))/(100*100)*'Formula Data'!$AB$22</f>
        <v>0.87909417135110635</v>
      </c>
      <c r="P34" s="9">
        <f ca="1">(VLOOKUP(P12,$AT$2:$AU$41,2,FALSE)*VLOOKUP(P56,$AV$2:$AW$41,2,FALSE))/(100*100)*'Formula Data'!$AB$22</f>
        <v>1.0987655242622247</v>
      </c>
      <c r="Q34" s="9">
        <f ca="1">(VLOOKUP(Q12,$AT$2:$AU$41,2,FALSE)*VLOOKUP(Q56,$AV$2:$AW$41,2,FALSE))/(100*100)*'Formula Data'!$AB$22</f>
        <v>1.0448107711603547</v>
      </c>
      <c r="R34" s="9">
        <f ca="1">(VLOOKUP(R12,$AT$2:$AU$41,2,FALSE)*VLOOKUP(R56,$AV$2:$AW$41,2,FALSE))/(100*100)*'Formula Data'!$AB$22</f>
        <v>1.1704915628998744</v>
      </c>
      <c r="S34" s="9">
        <f ca="1">(VLOOKUP(S12,$AT$2:$AU$41,2,FALSE)*VLOOKUP(S56,$AV$2:$AW$41,2,FALSE))/(100*100)*'Formula Data'!$AB$22</f>
        <v>1.0676560475401047</v>
      </c>
      <c r="T34" s="9">
        <f ca="1">(VLOOKUP(T12,$AT$2:$AU$41,2,FALSE)*VLOOKUP(T56,$AV$2:$AW$41,2,FALSE))/(100*100)*'Formula Data'!$AB$22</f>
        <v>1.3278512299939538</v>
      </c>
      <c r="U34" s="9">
        <f ca="1">(VLOOKUP(U12,$AT$2:$AU$41,2,FALSE)*VLOOKUP(U56,$AV$2:$AW$41,2,FALSE))/(100*100)*'Formula Data'!$AB$22</f>
        <v>0.72597945109742534</v>
      </c>
      <c r="V34" s="9">
        <f ca="1">(VLOOKUP(V12,$AT$2:$AU$41,2,FALSE)*VLOOKUP(V56,$AV$2:$AW$41,2,FALSE))/(100*100)*'Formula Data'!$AB$22</f>
        <v>0.89406823762111376</v>
      </c>
      <c r="W34" s="9">
        <f ca="1">(VLOOKUP(W12,$AT$2:$AU$41,2,FALSE)*VLOOKUP(W56,$AV$2:$AW$41,2,FALSE))/(100*100)*'Formula Data'!$AB$22</f>
        <v>1.2115893448683981</v>
      </c>
      <c r="X34" s="9">
        <f ca="1">(VLOOKUP(X12,$AT$2:$AU$41,2,FALSE)*VLOOKUP(X56,$AV$2:$AW$41,2,FALSE))/(100*100)*'Formula Data'!$AB$22</f>
        <v>0.55147797175028679</v>
      </c>
      <c r="Y34" s="9">
        <f ca="1">(VLOOKUP(Y12,$AT$2:$AU$41,2,FALSE)*VLOOKUP(Y56,$AV$2:$AW$41,2,FALSE))/(100*100)*'Formula Data'!$AB$22</f>
        <v>1.0844878220097345</v>
      </c>
      <c r="Z34" s="83">
        <f ca="1">(VLOOKUP(Z12,$AT$2:$AU$41,2,FALSE)*VLOOKUP(Z56,$AV$2:$AW$41,2,FALSE))/(100*100)*'Formula Data'!$AB$22</f>
        <v>1.2238194673884468</v>
      </c>
      <c r="AA34" s="83">
        <f ca="1">(VLOOKUP(AA12,$AT$2:$AU$41,2,FALSE)*VLOOKUP(AA56,$AV$2:$AW$41,2,FALSE))/(100*100)*'Formula Data'!$AB$22</f>
        <v>0.78862851744759244</v>
      </c>
      <c r="AB34" s="84">
        <f ca="1">(VLOOKUP(AB12,$AT$2:$AU$41,2,FALSE)*VLOOKUP(AB56,$AV$2:$AW$41,2,FALSE))/(100*100)*'Formula Data'!$AB$22</f>
        <v>1.594893601880897</v>
      </c>
      <c r="AC34" s="131">
        <f ca="1">(VLOOKUP(AC12,$AT$2:$AU$41,2,FALSE)*VLOOKUP(AC56,$AV$2:$AW$41,2,FALSE))/(100*100)*'Formula Data'!$AB$22</f>
        <v>0.78355220326355224</v>
      </c>
      <c r="AD34" s="84">
        <f ca="1">(VLOOKUP(AD12,$AT$2:$AU$41,2,FALSE)*VLOOKUP(AD56,$AV$2:$AW$41,2,FALSE))/(100*100)*'Formula Data'!$AB$22</f>
        <v>1.5607667075358391</v>
      </c>
      <c r="AE34" s="84">
        <f ca="1">(VLOOKUP(AE12,$AT$2:$AU$41,2,FALSE)*VLOOKUP(AE56,$AV$2:$AW$41,2,FALSE))/(100*100)*'Formula Data'!$AB$22</f>
        <v>0.73553725177884488</v>
      </c>
      <c r="AF34" s="84">
        <f ca="1">(VLOOKUP(AF12,$AT$2:$AU$41,2,FALSE)*VLOOKUP(AF56,$AV$2:$AW$41,2,FALSE))/(100*100)*'Formula Data'!$AB$22</f>
        <v>1.6861584551644222</v>
      </c>
      <c r="AG34" s="84">
        <f ca="1">(VLOOKUP(AG12,$AT$2:$AU$41,2,FALSE)*VLOOKUP(AG56,$AV$2:$AW$41,2,FALSE))/(100*100)*'Formula Data'!$AB$22</f>
        <v>1.2892044460484524</v>
      </c>
      <c r="AH34" s="84">
        <f ca="1">(VLOOKUP(AH12,$AT$2:$AU$41,2,FALSE)*VLOOKUP(AH56,$AV$2:$AW$41,2,FALSE))/(100*100)*'Formula Data'!$AB$22</f>
        <v>1.3836581637883418</v>
      </c>
      <c r="AI34" s="84">
        <f ca="1">(VLOOKUP(AI12,$AT$2:$AU$41,2,FALSE)*VLOOKUP(AI56,$AV$2:$AW$41,2,FALSE))/(100*100)*'Formula Data'!$AB$22</f>
        <v>0.58848452792925299</v>
      </c>
      <c r="AJ34" s="84">
        <f ca="1">(VLOOKUP(AJ12,$AT$2:$AU$41,2,FALSE)*VLOOKUP(AJ56,$AV$2:$AW$41,2,FALSE))/(100*100)*'Formula Data'!$AB$22</f>
        <v>1.2382806898563143</v>
      </c>
      <c r="AK34" s="9">
        <f ca="1">(VLOOKUP(AK12,$AT$2:$AU$41,2,FALSE)*VLOOKUP(AK56,$AV$2:$AW$41,2,FALSE))/(100*100)*'Formula Data'!$AB$22</f>
        <v>0.65129394216758885</v>
      </c>
      <c r="AL34" s="9">
        <f ca="1">(VLOOKUP(AL12,$AT$2:$AU$41,2,FALSE)*VLOOKUP(AL56,$AV$2:$AW$41,2,FALSE))/(100*100)*'Formula Data'!$AB$22</f>
        <v>1.1103653084004992</v>
      </c>
      <c r="AM34" s="9">
        <f ca="1">(VLOOKUP(AM12,$AT$2:$AU$41,2,FALSE)*VLOOKUP(AM56,$AV$2:$AW$41,2,FALSE))/(100*100)*'Formula Data'!$AB$22</f>
        <v>0.70780297101226053</v>
      </c>
      <c r="AN34" s="9">
        <f ca="1">IF(OR(Fixtures!$D$6&lt;=0,Fixtures!$D$6&gt;39),AVERAGE(B34:AM34),AVERAGE(OFFSET(A34,0,Fixtures!$D$6,1,38-Fixtures!$D$6+1)))</f>
        <v>1.0860482143287582</v>
      </c>
      <c r="AO34" s="41" t="str">
        <f t="shared" si="1"/>
        <v>MCI</v>
      </c>
      <c r="AP34" s="65">
        <f ca="1">AVERAGE(OFFSET(A34,0,Fixtures!$D$6,1,9))</f>
        <v>1.1567648749819106</v>
      </c>
      <c r="AQ34" s="65">
        <f ca="1">AVERAGE(OFFSET(A34,0,Fixtures!$D$6,1,6))</f>
        <v>1.1915894561785245</v>
      </c>
      <c r="AR34" s="65">
        <f ca="1">AVERAGE(OFFSET(A34,0,Fixtures!$D$6,1,3))</f>
        <v>1.0556914408640139</v>
      </c>
      <c r="AS34" s="62"/>
      <c r="AT34" s="72" t="str">
        <f>CONCATENATE("@",Schedule!A14)</f>
        <v>@NEW</v>
      </c>
      <c r="AU34" s="3">
        <f ca="1">VLOOKUP(RIGHT(AT34,3),'Team Ratings'!$A$2:$H$21,7,FALSE)*(1+Fixtures!$D$3)</f>
        <v>74.008442285594356</v>
      </c>
      <c r="AV34" s="72" t="str">
        <f>CONCATENATE("@",Schedule!A14)</f>
        <v>@NEW</v>
      </c>
      <c r="AW34" s="3">
        <f ca="1">VLOOKUP(RIGHT(AV34,3),'Team Ratings'!$A$2:$H$21,4,FALSE)*(1-Fixtures!$D$3)</f>
        <v>111.10731309634704</v>
      </c>
      <c r="AY34" s="62"/>
      <c r="AZ34" s="62"/>
      <c r="BA34" s="66"/>
    </row>
    <row r="35" spans="1:53" x14ac:dyDescent="0.25">
      <c r="A35" s="41" t="str">
        <f t="shared" si="0"/>
        <v>MUN</v>
      </c>
      <c r="B35" s="9">
        <f ca="1">(VLOOKUP(B13,$AT$2:$AU$41,2,FALSE)*VLOOKUP(B57,$AV$2:$AW$41,2,FALSE))/(100*100)*'Formula Data'!$AB$22</f>
        <v>1.1441021326996341</v>
      </c>
      <c r="C35" s="9">
        <f ca="1">(VLOOKUP(C13,$AT$2:$AU$41,2,FALSE)*VLOOKUP(C57,$AV$2:$AW$41,2,FALSE))/(100*100)*'Formula Data'!$AB$22</f>
        <v>1.3459105028875493</v>
      </c>
      <c r="D35" s="9">
        <f ca="1">(VLOOKUP(D13,$AT$2:$AU$41,2,FALSE)*VLOOKUP(D57,$AV$2:$AW$41,2,FALSE))/(100*100)*'Formula Data'!$AB$22</f>
        <v>0.55897827823167645</v>
      </c>
      <c r="E35" s="9">
        <f ca="1">(VLOOKUP(E13,$AT$2:$AU$41,2,FALSE)*VLOOKUP(E57,$AV$2:$AW$41,2,FALSE))/(100*100)*'Formula Data'!$AB$22</f>
        <v>1.402476431834393</v>
      </c>
      <c r="F35" s="9">
        <f ca="1">(VLOOKUP(F13,$AT$2:$AU$41,2,FALSE)*VLOOKUP(F57,$AV$2:$AW$41,2,FALSE))/(100*100)*'Formula Data'!$AB$22</f>
        <v>1.0821765687276417</v>
      </c>
      <c r="G35" s="9">
        <f ca="1">(VLOOKUP(G13,$AT$2:$AU$41,2,FALSE)*VLOOKUP(G57,$AV$2:$AW$41,2,FALSE))/(100*100)*'Formula Data'!$AB$22</f>
        <v>1.1940969550083673</v>
      </c>
      <c r="H35" s="9">
        <f ca="1">(VLOOKUP(H13,$AT$2:$AU$41,2,FALSE)*VLOOKUP(H57,$AV$2:$AW$41,2,FALSE))/(100*100)*'Formula Data'!$AB$22</f>
        <v>0.79420880601051724</v>
      </c>
      <c r="I35" s="9">
        <f ca="1">(VLOOKUP(I13,$AT$2:$AU$41,2,FALSE)*VLOOKUP(I57,$AV$2:$AW$41,2,FALSE))/(100*100)*'Formula Data'!$AB$22</f>
        <v>0.8910501805643305</v>
      </c>
      <c r="J35" s="9">
        <f ca="1">(VLOOKUP(J13,$AT$2:$AU$41,2,FALSE)*VLOOKUP(J57,$AV$2:$AW$41,2,FALSE))/(100*100)*'Formula Data'!$AB$22</f>
        <v>1.3067381082396088</v>
      </c>
      <c r="K35" s="9">
        <f ca="1">(VLOOKUP(K13,$AT$2:$AU$41,2,FALSE)*VLOOKUP(K57,$AV$2:$AW$41,2,FALSE))/(100*100)*'Formula Data'!$AB$22</f>
        <v>1.071715457573194</v>
      </c>
      <c r="L35" s="9">
        <f ca="1">(VLOOKUP(L13,$AT$2:$AU$41,2,FALSE)*VLOOKUP(L57,$AV$2:$AW$41,2,FALSE))/(100*100)*'Formula Data'!$AB$22</f>
        <v>0.98615266370886157</v>
      </c>
      <c r="M35" s="9">
        <f ca="1">(VLOOKUP(M13,$AT$2:$AU$41,2,FALSE)*VLOOKUP(M57,$AV$2:$AW$41,2,FALSE))/(100*100)*'Formula Data'!$AB$22</f>
        <v>0.8402054823532199</v>
      </c>
      <c r="N35" s="9">
        <f ca="1">(VLOOKUP(N13,$AT$2:$AU$41,2,FALSE)*VLOOKUP(N57,$AV$2:$AW$41,2,FALSE))/(100*100)*'Formula Data'!$AB$22</f>
        <v>1.0992372616194293</v>
      </c>
      <c r="O35" s="9">
        <f ca="1">(VLOOKUP(O13,$AT$2:$AU$41,2,FALSE)*VLOOKUP(O57,$AV$2:$AW$41,2,FALSE))/(100*100)*'Formula Data'!$AB$22</f>
        <v>0.82209471427459413</v>
      </c>
      <c r="P35" s="9">
        <f ca="1">(VLOOKUP(P13,$AT$2:$AU$41,2,FALSE)*VLOOKUP(P57,$AV$2:$AW$41,2,FALSE))/(100*100)*'Formula Data'!$AB$22</f>
        <v>0.8303931687973638</v>
      </c>
      <c r="Q35" s="9">
        <f ca="1">(VLOOKUP(Q13,$AT$2:$AU$41,2,FALSE)*VLOOKUP(Q57,$AV$2:$AW$41,2,FALSE))/(100*100)*'Formula Data'!$AB$22</f>
        <v>2.2935094555014288</v>
      </c>
      <c r="R35" s="9">
        <f ca="1">(VLOOKUP(R13,$AT$2:$AU$41,2,FALSE)*VLOOKUP(R57,$AV$2:$AW$41,2,FALSE))/(100*100)*'Formula Data'!$AB$22</f>
        <v>0.90622789973082851</v>
      </c>
      <c r="S35" s="9">
        <f ca="1">(VLOOKUP(S13,$AT$2:$AU$41,2,FALSE)*VLOOKUP(S57,$AV$2:$AW$41,2,FALSE))/(100*100)*'Formula Data'!$AB$22</f>
        <v>1.1254666914945053</v>
      </c>
      <c r="T35" s="9">
        <f ca="1">(VLOOKUP(T13,$AT$2:$AU$41,2,FALSE)*VLOOKUP(T57,$AV$2:$AW$41,2,FALSE))/(100*100)*'Formula Data'!$AB$22</f>
        <v>0.59648813740256834</v>
      </c>
      <c r="U35" s="9">
        <f ca="1">(VLOOKUP(U13,$AT$2:$AU$41,2,FALSE)*VLOOKUP(U57,$AV$2:$AW$41,2,FALSE))/(100*100)*'Formula Data'!$AB$22</f>
        <v>1.1137091459575683</v>
      </c>
      <c r="V35" s="9">
        <f ca="1">(VLOOKUP(V13,$AT$2:$AU$41,2,FALSE)*VLOOKUP(V57,$AV$2:$AW$41,2,FALSE))/(100*100)*'Formula Data'!$AB$22</f>
        <v>1.1864106855218841</v>
      </c>
      <c r="W35" s="9">
        <f ca="1">(VLOOKUP(W13,$AT$2:$AU$41,2,FALSE)*VLOOKUP(W57,$AV$2:$AW$41,2,FALSE))/(100*100)*'Formula Data'!$AB$22</f>
        <v>0.7174293558961049</v>
      </c>
      <c r="X35" s="9">
        <f ca="1">(VLOOKUP(X13,$AT$2:$AU$41,2,FALSE)*VLOOKUP(X57,$AV$2:$AW$41,2,FALSE))/(100*100)*'Formula Data'!$AB$22</f>
        <v>1.9520408777406504</v>
      </c>
      <c r="Y35" s="9">
        <f ca="1">(VLOOKUP(Y13,$AT$2:$AU$41,2,FALSE)*VLOOKUP(Y57,$AV$2:$AW$41,2,FALSE))/(100*100)*'Formula Data'!$AB$22</f>
        <v>0.74554083324432252</v>
      </c>
      <c r="Z35" s="83">
        <f ca="1">(VLOOKUP(Z13,$AT$2:$AU$41,2,FALSE)*VLOOKUP(Z57,$AV$2:$AW$41,2,FALSE))/(100*100)*'Formula Data'!$AB$22</f>
        <v>0.90098141102389639</v>
      </c>
      <c r="AA35" s="83">
        <f ca="1">(VLOOKUP(AA13,$AT$2:$AU$41,2,FALSE)*VLOOKUP(AA57,$AV$2:$AW$41,2,FALSE))/(100*100)*'Formula Data'!$AB$22</f>
        <v>1.7090908402056264</v>
      </c>
      <c r="AB35" s="84">
        <f ca="1">(VLOOKUP(AB13,$AT$2:$AU$41,2,FALSE)*VLOOKUP(AB57,$AV$2:$AW$41,2,FALSE))/(100*100)*'Formula Data'!$AB$22</f>
        <v>0.7534115868682224</v>
      </c>
      <c r="AC35" s="84">
        <f ca="1">(VLOOKUP(AC13,$AT$2:$AU$41,2,FALSE)*VLOOKUP(AC57,$AV$2:$AW$41,2,FALSE))/(100*100)*'Formula Data'!$AB$22</f>
        <v>1.3537478502151887</v>
      </c>
      <c r="AD35" s="84">
        <f ca="1">(VLOOKUP(AD13,$AT$2:$AU$41,2,FALSE)*VLOOKUP(AD57,$AV$2:$AW$41,2,FALSE))/(100*100)*'Formula Data'!$AB$22</f>
        <v>1.5353245115340142</v>
      </c>
      <c r="AE35" s="84">
        <f ca="1">(VLOOKUP(AE13,$AT$2:$AU$41,2,FALSE)*VLOOKUP(AE57,$AV$2:$AW$41,2,FALSE))/(100*100)*'Formula Data'!$AB$22</f>
        <v>1.2404638694380374</v>
      </c>
      <c r="AF35" s="84">
        <f ca="1">(VLOOKUP(AF13,$AT$2:$AU$41,2,FALSE)*VLOOKUP(AF57,$AV$2:$AW$41,2,FALSE))/(100*100)*'Formula Data'!$AB$22</f>
        <v>0.73585304290226228</v>
      </c>
      <c r="AG35" s="84">
        <f ca="1">(VLOOKUP(AG13,$AT$2:$AU$41,2,FALSE)*VLOOKUP(AG57,$AV$2:$AW$41,2,FALSE))/(100*100)*'Formula Data'!$AB$22</f>
        <v>1.255121769935057</v>
      </c>
      <c r="AH35" s="84">
        <f ca="1">(VLOOKUP(AH13,$AT$2:$AU$41,2,FALSE)*VLOOKUP(AH57,$AV$2:$AW$41,2,FALSE))/(100*100)*'Formula Data'!$AB$22</f>
        <v>0.66015178314394851</v>
      </c>
      <c r="AI35" s="84">
        <f ca="1">(VLOOKUP(AI13,$AT$2:$AU$41,2,FALSE)*VLOOKUP(AI57,$AV$2:$AW$41,2,FALSE))/(100*100)*'Formula Data'!$AB$22</f>
        <v>1.228067412681801</v>
      </c>
      <c r="AJ35" s="84">
        <f ca="1">(VLOOKUP(AJ13,$AT$2:$AU$41,2,FALSE)*VLOOKUP(AJ57,$AV$2:$AW$41,2,FALSE))/(100*100)*'Formula Data'!$AB$22</f>
        <v>0.93884785932715553</v>
      </c>
      <c r="AK35" s="9">
        <f ca="1">(VLOOKUP(AK13,$AT$2:$AU$41,2,FALSE)*VLOOKUP(AK57,$AV$2:$AW$41,2,FALSE))/(100*100)*'Formula Data'!$AB$22</f>
        <v>0.83501693414855371</v>
      </c>
      <c r="AL35" s="9">
        <f ca="1">(VLOOKUP(AL13,$AT$2:$AU$41,2,FALSE)*VLOOKUP(AL57,$AV$2:$AW$41,2,FALSE))/(100*100)*'Formula Data'!$AB$22</f>
        <v>0.79935415996427894</v>
      </c>
      <c r="AM35" s="9">
        <f ca="1">(VLOOKUP(AM13,$AT$2:$AU$41,2,FALSE)*VLOOKUP(AM57,$AV$2:$AW$41,2,FALSE))/(100*100)*'Formula Data'!$AB$22</f>
        <v>1.6165847508153661</v>
      </c>
      <c r="AN35" s="9">
        <f ca="1">IF(OR(Fixtures!$D$6&lt;=0,Fixtures!$D$6&gt;39),AVERAGE(B35:AM35),AVERAGE(OFFSET(A35,0,Fixtures!$D$6,1,38-Fixtures!$D$6+1)))</f>
        <v>1.1277720285522703</v>
      </c>
      <c r="AO35" s="41" t="str">
        <f t="shared" si="1"/>
        <v>MUN</v>
      </c>
      <c r="AP35" s="65">
        <f ca="1">AVERAGE(OFFSET(A35,0,Fixtures!$D$6,1,9))</f>
        <v>1.1634702963249064</v>
      </c>
      <c r="AQ35" s="65">
        <f ca="1">AVERAGE(OFFSET(A35,0,Fixtures!$D$6,1,6))</f>
        <v>1.2213152835272252</v>
      </c>
      <c r="AR35" s="65">
        <f ca="1">AVERAGE(OFFSET(A35,0,Fixtures!$D$6,1,3))</f>
        <v>1.2720834257630125</v>
      </c>
      <c r="AS35" s="62"/>
      <c r="AT35" s="72" t="str">
        <f>CONCATENATE("@",Schedule!A15)</f>
        <v>@NOR</v>
      </c>
      <c r="AU35" s="3">
        <f ca="1">VLOOKUP(RIGHT(AT35,3),'Team Ratings'!$A$2:$H$21,7,FALSE)*(1+Fixtures!$D$3)</f>
        <v>89.014057028922565</v>
      </c>
      <c r="AV35" s="72" t="str">
        <f>CONCATENATE("@",Schedule!A15)</f>
        <v>@NOR</v>
      </c>
      <c r="AW35" s="3">
        <f ca="1">VLOOKUP(RIGHT(AV35,3),'Team Ratings'!$A$2:$H$21,4,FALSE)*(1-Fixtures!$D$3)</f>
        <v>113.18574990326252</v>
      </c>
      <c r="AY35" s="62"/>
      <c r="AZ35" s="62"/>
      <c r="BA35" s="66"/>
    </row>
    <row r="36" spans="1:53" x14ac:dyDescent="0.25">
      <c r="A36" s="41" t="str">
        <f t="shared" si="0"/>
        <v>NEW</v>
      </c>
      <c r="B36" s="9">
        <f ca="1">(VLOOKUP(B14,$AT$2:$AU$41,2,FALSE)*VLOOKUP(B58,$AV$2:$AW$41,2,FALSE))/(100*100)*'Formula Data'!$AB$22</f>
        <v>1.237982948413163</v>
      </c>
      <c r="C36" s="9">
        <f ca="1">(VLOOKUP(C14,$AT$2:$AU$41,2,FALSE)*VLOOKUP(C58,$AV$2:$AW$41,2,FALSE))/(100*100)*'Formula Data'!$AB$22</f>
        <v>1.6705499258955017</v>
      </c>
      <c r="D36" s="9">
        <f ca="1">(VLOOKUP(D14,$AT$2:$AU$41,2,FALSE)*VLOOKUP(D58,$AV$2:$AW$41,2,FALSE))/(100*100)*'Formula Data'!$AB$22</f>
        <v>1.9335886316860682</v>
      </c>
      <c r="E36" s="9">
        <f ca="1">(VLOOKUP(E14,$AT$2:$AU$41,2,FALSE)*VLOOKUP(E58,$AV$2:$AW$41,2,FALSE))/(100*100)*'Formula Data'!$AB$22</f>
        <v>1.1743897708273592</v>
      </c>
      <c r="F36" s="9">
        <f ca="1">(VLOOKUP(F14,$AT$2:$AU$41,2,FALSE)*VLOOKUP(F58,$AV$2:$AW$41,2,FALSE))/(100*100)*'Formula Data'!$AB$22</f>
        <v>3.0427682279015</v>
      </c>
      <c r="G36" s="9">
        <f ca="1">(VLOOKUP(G14,$AT$2:$AU$41,2,FALSE)*VLOOKUP(G58,$AV$2:$AW$41,2,FALSE))/(100*100)*'Formula Data'!$AB$22</f>
        <v>1.309680845194215</v>
      </c>
      <c r="H36" s="9">
        <f ca="1">(VLOOKUP(H14,$AT$2:$AU$41,2,FALSE)*VLOOKUP(H58,$AV$2:$AW$41,2,FALSE))/(100*100)*'Formula Data'!$AB$22</f>
        <v>2.5198717780871123</v>
      </c>
      <c r="I36" s="9">
        <f ca="1">(VLOOKUP(I14,$AT$2:$AU$41,2,FALSE)*VLOOKUP(I58,$AV$2:$AW$41,2,FALSE))/(100*100)*'Formula Data'!$AB$22</f>
        <v>1.6507616386343877</v>
      </c>
      <c r="J36" s="9">
        <f ca="1">(VLOOKUP(J14,$AT$2:$AU$41,2,FALSE)*VLOOKUP(J58,$AV$2:$AW$41,2,FALSE))/(100*100)*'Formula Data'!$AB$22</f>
        <v>2.6640668064258053</v>
      </c>
      <c r="K36" s="9">
        <f ca="1">(VLOOKUP(K14,$AT$2:$AU$41,2,FALSE)*VLOOKUP(K58,$AV$2:$AW$41,2,FALSE))/(100*100)*'Formula Data'!$AB$22</f>
        <v>1.404416087109017</v>
      </c>
      <c r="L36" s="9">
        <f ca="1">(VLOOKUP(L14,$AT$2:$AU$41,2,FALSE)*VLOOKUP(L58,$AV$2:$AW$41,2,FALSE))/(100*100)*'Formula Data'!$AB$22</f>
        <v>1.8613136216382651</v>
      </c>
      <c r="M36" s="9">
        <f ca="1">(VLOOKUP(M14,$AT$2:$AU$41,2,FALSE)*VLOOKUP(M58,$AV$2:$AW$41,2,FALSE))/(100*100)*'Formula Data'!$AB$22</f>
        <v>1.0290198808069244</v>
      </c>
      <c r="N36" s="9">
        <f ca="1">(VLOOKUP(N14,$AT$2:$AU$41,2,FALSE)*VLOOKUP(N58,$AV$2:$AW$41,2,FALSE))/(100*100)*'Formula Data'!$AB$22</f>
        <v>1.9142654990680215</v>
      </c>
      <c r="O36" s="9">
        <f ca="1">(VLOOKUP(O14,$AT$2:$AU$41,2,FALSE)*VLOOKUP(O58,$AV$2:$AW$41,2,FALSE))/(100*100)*'Formula Data'!$AB$22</f>
        <v>2.3932063598079871</v>
      </c>
      <c r="P36" s="9">
        <f ca="1">(VLOOKUP(P14,$AT$2:$AU$41,2,FALSE)*VLOOKUP(P58,$AV$2:$AW$41,2,FALSE))/(100*100)*'Formula Data'!$AB$22</f>
        <v>1.7134498835149043</v>
      </c>
      <c r="Q36" s="9">
        <f ca="1">(VLOOKUP(Q14,$AT$2:$AU$41,2,FALSE)*VLOOKUP(Q58,$AV$2:$AW$41,2,FALSE))/(100*100)*'Formula Data'!$AB$22</f>
        <v>1.4634408888508683</v>
      </c>
      <c r="R36" s="9">
        <f ca="1">(VLOOKUP(R14,$AT$2:$AU$41,2,FALSE)*VLOOKUP(R58,$AV$2:$AW$41,2,FALSE))/(100*100)*'Formula Data'!$AB$22</f>
        <v>1.736008114935202</v>
      </c>
      <c r="S36" s="9">
        <f ca="1">(VLOOKUP(S14,$AT$2:$AU$41,2,FALSE)*VLOOKUP(S58,$AV$2:$AW$41,2,FALSE))/(100*100)*'Formula Data'!$AB$22</f>
        <v>0.8713144096956793</v>
      </c>
      <c r="T36" s="9">
        <f ca="1">(VLOOKUP(T14,$AT$2:$AU$41,2,FALSE)*VLOOKUP(T58,$AV$2:$AW$41,2,FALSE))/(100*100)*'Formula Data'!$AB$22</f>
        <v>2.4659525712933448</v>
      </c>
      <c r="U36" s="9">
        <f ca="1">(VLOOKUP(U14,$AT$2:$AU$41,2,FALSE)*VLOOKUP(U58,$AV$2:$AW$41,2,FALSE))/(100*100)*'Formula Data'!$AB$22</f>
        <v>1.4125941172555856</v>
      </c>
      <c r="V36" s="9">
        <f ca="1">(VLOOKUP(V14,$AT$2:$AU$41,2,FALSE)*VLOOKUP(V58,$AV$2:$AW$41,2,FALSE))/(100*100)*'Formula Data'!$AB$22</f>
        <v>1.6868563142566617</v>
      </c>
      <c r="W36" s="9">
        <f ca="1">(VLOOKUP(W14,$AT$2:$AU$41,2,FALSE)*VLOOKUP(W58,$AV$2:$AW$41,2,FALSE))/(100*100)*'Formula Data'!$AB$22</f>
        <v>2.0979548955579146</v>
      </c>
      <c r="X36" s="9">
        <f ca="1">(VLOOKUP(X14,$AT$2:$AU$41,2,FALSE)*VLOOKUP(X58,$AV$2:$AW$41,2,FALSE))/(100*100)*'Formula Data'!$AB$22</f>
        <v>1.783383564632151</v>
      </c>
      <c r="Y36" s="9">
        <f ca="1">(VLOOKUP(Y14,$AT$2:$AU$41,2,FALSE)*VLOOKUP(Y58,$AV$2:$AW$41,2,FALSE))/(100*100)*'Formula Data'!$AB$22</f>
        <v>2.1101714591101959</v>
      </c>
      <c r="Z36" s="83">
        <f ca="1">(VLOOKUP(Z14,$AT$2:$AU$41,2,FALSE)*VLOOKUP(Z58,$AV$2:$AW$41,2,FALSE))/(100*100)*'Formula Data'!$AB$22</f>
        <v>1.1183020165085589</v>
      </c>
      <c r="AA36" s="83">
        <f ca="1">(VLOOKUP(AA14,$AT$2:$AU$41,2,FALSE)*VLOOKUP(AA58,$AV$2:$AW$41,2,FALSE))/(100*100)*'Formula Data'!$AB$22</f>
        <v>1.849332552567811</v>
      </c>
      <c r="AB36" s="84">
        <f ca="1">(VLOOKUP(AB14,$AT$2:$AU$41,2,FALSE)*VLOOKUP(AB58,$AV$2:$AW$41,2,FALSE))/(100*100)*'Formula Data'!$AB$22</f>
        <v>1.3015931305330515</v>
      </c>
      <c r="AC36" s="84">
        <f ca="1">(VLOOKUP(AC14,$AT$2:$AU$41,2,FALSE)*VLOOKUP(AC58,$AV$2:$AW$41,2,FALSE))/(100*100)*'Formula Data'!$AB$22</f>
        <v>1.1621211347913338</v>
      </c>
      <c r="AD36" s="84">
        <f ca="1">(VLOOKUP(AD14,$AT$2:$AU$41,2,FALSE)*VLOOKUP(AD58,$AV$2:$AW$41,2,FALSE))/(100*100)*'Formula Data'!$AB$22</f>
        <v>2.1861277475426553</v>
      </c>
      <c r="AE36" s="84">
        <f ca="1">(VLOOKUP(AE14,$AT$2:$AU$41,2,FALSE)*VLOOKUP(AE58,$AV$2:$AW$41,2,FALSE))/(100*100)*'Formula Data'!$AB$22</f>
        <v>1.1470201699562579</v>
      </c>
      <c r="AF36" s="84">
        <f ca="1">(VLOOKUP(AF14,$AT$2:$AU$41,2,FALSE)*VLOOKUP(AF58,$AV$2:$AW$41,2,FALSE))/(100*100)*'Formula Data'!$AB$22</f>
        <v>1.2814504580537995</v>
      </c>
      <c r="AG36" s="84">
        <f ca="1">(VLOOKUP(AG14,$AT$2:$AU$41,2,FALSE)*VLOOKUP(AG58,$AV$2:$AW$41,2,FALSE))/(100*100)*'Formula Data'!$AB$22</f>
        <v>1.5371778466375046</v>
      </c>
      <c r="AH36" s="84">
        <f ca="1">(VLOOKUP(AH14,$AT$2:$AU$41,2,FALSE)*VLOOKUP(AH58,$AV$2:$AW$41,2,FALSE))/(100*100)*'Formula Data'!$AB$22</f>
        <v>1.2460033334933842</v>
      </c>
      <c r="AI36" s="84">
        <f ca="1">(VLOOKUP(AI14,$AT$2:$AU$41,2,FALSE)*VLOOKUP(AI58,$AV$2:$AW$41,2,FALSE))/(100*100)*'Formula Data'!$AB$22</f>
        <v>3.5750366609477333</v>
      </c>
      <c r="AJ36" s="84">
        <f ca="1">(VLOOKUP(AJ14,$AT$2:$AU$41,2,FALSE)*VLOOKUP(AJ58,$AV$2:$AW$41,2,FALSE))/(100*100)*'Formula Data'!$AB$22</f>
        <v>1.7543353366680301</v>
      </c>
      <c r="AK36" s="9">
        <f ca="1">(VLOOKUP(AK14,$AT$2:$AU$41,2,FALSE)*VLOOKUP(AK58,$AV$2:$AW$41,2,FALSE))/(100*100)*'Formula Data'!$AB$22</f>
        <v>1.2943857782361283</v>
      </c>
      <c r="AL36" s="9">
        <f ca="1">(VLOOKUP(AL14,$AT$2:$AU$41,2,FALSE)*VLOOKUP(AL58,$AV$2:$AW$41,2,FALSE))/(100*100)*'Formula Data'!$AB$22</f>
        <v>1.9564368181296299</v>
      </c>
      <c r="AM36" s="9">
        <f ca="1">(VLOOKUP(AM14,$AT$2:$AU$41,2,FALSE)*VLOOKUP(AM58,$AV$2:$AW$41,2,FALSE))/(100*100)*'Formula Data'!$AB$22</f>
        <v>2.036894433553897</v>
      </c>
      <c r="AN36" s="9">
        <f ca="1">IF(OR(Fixtures!$D$6&lt;=0,Fixtures!$D$6&gt;39),AVERAGE(B36:AM36),AVERAGE(OFFSET(A36,0,Fixtures!$D$6,1,38-Fixtures!$D$6+1)))</f>
        <v>1.7175319539316323</v>
      </c>
      <c r="AO36" s="41" t="str">
        <f t="shared" si="1"/>
        <v>NEW</v>
      </c>
      <c r="AP36" s="65">
        <f ca="1">AVERAGE(OFFSET(A36,0,Fixtures!$D$6,1,9))</f>
        <v>1.6984292260581699</v>
      </c>
      <c r="AQ36" s="65">
        <f ca="1">AVERAGE(OFFSET(A36,0,Fixtures!$D$6,1,6))</f>
        <v>1.4879408655741513</v>
      </c>
      <c r="AR36" s="65">
        <f ca="1">AVERAGE(OFFSET(A36,0,Fixtures!$D$6,1,3))</f>
        <v>1.4376822726307321</v>
      </c>
      <c r="AS36" s="62"/>
      <c r="AT36" s="72" t="str">
        <f>CONCATENATE("@",Schedule!A16)</f>
        <v>@SHU</v>
      </c>
      <c r="AU36" s="3">
        <f ca="1">VLOOKUP(RIGHT(AT36,3),'Team Ratings'!$A$2:$H$21,7,FALSE)*(1+Fixtures!$D$3)</f>
        <v>91.299950563068123</v>
      </c>
      <c r="AV36" s="72" t="str">
        <f>CONCATENATE("@",Schedule!A16)</f>
        <v>@SHU</v>
      </c>
      <c r="AW36" s="3">
        <f ca="1">VLOOKUP(RIGHT(AV36,3),'Team Ratings'!$A$2:$H$21,4,FALSE)*(1-Fixtures!$D$3)</f>
        <v>77.112890689319997</v>
      </c>
      <c r="AY36" s="62"/>
      <c r="AZ36" s="62"/>
      <c r="BA36" s="66"/>
    </row>
    <row r="37" spans="1:53" x14ac:dyDescent="0.25">
      <c r="A37" s="41" t="str">
        <f t="shared" si="0"/>
        <v>NOR</v>
      </c>
      <c r="B37" s="9">
        <f ca="1">(VLOOKUP(B15,$AT$2:$AU$41,2,FALSE)*VLOOKUP(B59,$AV$2:$AW$41,2,FALSE))/(100*100)*'Formula Data'!$AB$22</f>
        <v>3.0996879868583149</v>
      </c>
      <c r="C37" s="9">
        <f ca="1">(VLOOKUP(C15,$AT$2:$AU$41,2,FALSE)*VLOOKUP(C59,$AV$2:$AW$41,2,FALSE))/(100*100)*'Formula Data'!$AB$22</f>
        <v>0.94717643205824475</v>
      </c>
      <c r="D37" s="9">
        <f ca="1">(VLOOKUP(D15,$AT$2:$AU$41,2,FALSE)*VLOOKUP(D59,$AV$2:$AW$41,2,FALSE))/(100*100)*'Formula Data'!$AB$22</f>
        <v>1.8167445553561847</v>
      </c>
      <c r="E37" s="9">
        <f ca="1">(VLOOKUP(E15,$AT$2:$AU$41,2,FALSE)*VLOOKUP(E59,$AV$2:$AW$41,2,FALSE))/(100*100)*'Formula Data'!$AB$22</f>
        <v>1.8961324164827722</v>
      </c>
      <c r="F37" s="9">
        <f ca="1">(VLOOKUP(F15,$AT$2:$AU$41,2,FALSE)*VLOOKUP(F59,$AV$2:$AW$41,2,FALSE))/(100*100)*'Formula Data'!$AB$22</f>
        <v>2.4379750437600127</v>
      </c>
      <c r="G37" s="9">
        <f ca="1">(VLOOKUP(G15,$AT$2:$AU$41,2,FALSE)*VLOOKUP(G59,$AV$2:$AW$41,2,FALSE))/(100*100)*'Formula Data'!$AB$22</f>
        <v>1.7684828734603806</v>
      </c>
      <c r="H37" s="9">
        <f ca="1">(VLOOKUP(H15,$AT$2:$AU$41,2,FALSE)*VLOOKUP(H59,$AV$2:$AW$41,2,FALSE))/(100*100)*'Formula Data'!$AB$22</f>
        <v>1.3259414744425326</v>
      </c>
      <c r="I37" s="9">
        <f ca="1">(VLOOKUP(I15,$AT$2:$AU$41,2,FALSE)*VLOOKUP(I59,$AV$2:$AW$41,2,FALSE))/(100*100)*'Formula Data'!$AB$22</f>
        <v>1.3054220016366072</v>
      </c>
      <c r="J37" s="9">
        <f ca="1">(VLOOKUP(J15,$AT$2:$AU$41,2,FALSE)*VLOOKUP(J59,$AV$2:$AW$41,2,FALSE))/(100*100)*'Formula Data'!$AB$22</f>
        <v>1.5659331726929187</v>
      </c>
      <c r="K37" s="9">
        <f ca="1">(VLOOKUP(K15,$AT$2:$AU$41,2,FALSE)*VLOOKUP(K59,$AV$2:$AW$41,2,FALSE))/(100*100)*'Formula Data'!$AB$22</f>
        <v>1.6816417279243394</v>
      </c>
      <c r="L37" s="9">
        <f ca="1">(VLOOKUP(L15,$AT$2:$AU$41,2,FALSE)*VLOOKUP(L59,$AV$2:$AW$41,2,FALSE))/(100*100)*'Formula Data'!$AB$22</f>
        <v>1.9930350417738207</v>
      </c>
      <c r="M37" s="9">
        <f ca="1">(VLOOKUP(M15,$AT$2:$AU$41,2,FALSE)*VLOOKUP(M59,$AV$2:$AW$41,2,FALSE))/(100*100)*'Formula Data'!$AB$22</f>
        <v>1.1963585760961535</v>
      </c>
      <c r="N37" s="9">
        <f ca="1">(VLOOKUP(N15,$AT$2:$AU$41,2,FALSE)*VLOOKUP(N59,$AV$2:$AW$41,2,FALSE))/(100*100)*'Formula Data'!$AB$22</f>
        <v>2.1496455306838103</v>
      </c>
      <c r="O37" s="9">
        <f ca="1">(VLOOKUP(O15,$AT$2:$AU$41,2,FALSE)*VLOOKUP(O59,$AV$2:$AW$41,2,FALSE))/(100*100)*'Formula Data'!$AB$22</f>
        <v>1.261141363954041</v>
      </c>
      <c r="P37" s="9">
        <f ca="1">(VLOOKUP(P15,$AT$2:$AU$41,2,FALSE)*VLOOKUP(P59,$AV$2:$AW$41,2,FALSE))/(100*100)*'Formula Data'!$AB$22</f>
        <v>2.2270227007953882</v>
      </c>
      <c r="Q37" s="9">
        <f ca="1">(VLOOKUP(Q15,$AT$2:$AU$41,2,FALSE)*VLOOKUP(Q59,$AV$2:$AW$41,2,FALSE))/(100*100)*'Formula Data'!$AB$22</f>
        <v>1.1684769838515254</v>
      </c>
      <c r="R37" s="9">
        <f ca="1">(VLOOKUP(R15,$AT$2:$AU$41,2,FALSE)*VLOOKUP(R59,$AV$2:$AW$41,2,FALSE))/(100*100)*'Formula Data'!$AB$22</f>
        <v>2.5670099376405</v>
      </c>
      <c r="S37" s="9">
        <f ca="1">(VLOOKUP(S15,$AT$2:$AU$41,2,FALSE)*VLOOKUP(S59,$AV$2:$AW$41,2,FALSE))/(100*100)*'Formula Data'!$AB$22</f>
        <v>1.4306878959245213</v>
      </c>
      <c r="T37" s="9">
        <f ca="1">(VLOOKUP(T15,$AT$2:$AU$41,2,FALSE)*VLOOKUP(T59,$AV$2:$AW$41,2,FALSE))/(100*100)*'Formula Data'!$AB$22</f>
        <v>1.9500748419509808</v>
      </c>
      <c r="U37" s="9">
        <f ca="1">(VLOOKUP(U15,$AT$2:$AU$41,2,FALSE)*VLOOKUP(U59,$AV$2:$AW$41,2,FALSE))/(100*100)*'Formula Data'!$AB$22</f>
        <v>1.3185992973003593</v>
      </c>
      <c r="V37" s="9">
        <f ca="1">(VLOOKUP(V15,$AT$2:$AU$41,2,FALSE)*VLOOKUP(V59,$AV$2:$AW$41,2,FALSE))/(100*100)*'Formula Data'!$AB$22</f>
        <v>0.88761371429624092</v>
      </c>
      <c r="W37" s="9">
        <f ca="1">(VLOOKUP(W15,$AT$2:$AU$41,2,FALSE)*VLOOKUP(W59,$AV$2:$AW$41,2,FALSE))/(100*100)*'Formula Data'!$AB$22</f>
        <v>2.5120820873931491</v>
      </c>
      <c r="X37" s="9">
        <f ca="1">(VLOOKUP(X15,$AT$2:$AU$41,2,FALSE)*VLOOKUP(X59,$AV$2:$AW$41,2,FALSE))/(100*100)*'Formula Data'!$AB$22</f>
        <v>1.0482693139514578</v>
      </c>
      <c r="Y37" s="9">
        <f ca="1">(VLOOKUP(Y15,$AT$2:$AU$41,2,FALSE)*VLOOKUP(Y59,$AV$2:$AW$41,2,FALSE))/(100*100)*'Formula Data'!$AB$22</f>
        <v>1.9697594441153519</v>
      </c>
      <c r="Z37" s="83">
        <f ca="1">(VLOOKUP(Z15,$AT$2:$AU$41,2,FALSE)*VLOOKUP(Z59,$AV$2:$AW$41,2,FALSE))/(100*100)*'Formula Data'!$AB$22</f>
        <v>1.4149178799882423</v>
      </c>
      <c r="AA37" s="83">
        <f ca="1">(VLOOKUP(AA15,$AT$2:$AU$41,2,FALSE)*VLOOKUP(AA59,$AV$2:$AW$41,2,FALSE))/(100*100)*'Formula Data'!$AB$22</f>
        <v>2.0749977432687898</v>
      </c>
      <c r="AB37" s="84">
        <f ca="1">(VLOOKUP(AB15,$AT$2:$AU$41,2,FALSE)*VLOOKUP(AB59,$AV$2:$AW$41,2,FALSE))/(100*100)*'Formula Data'!$AB$22</f>
        <v>2.1372004371218156</v>
      </c>
      <c r="AC37" s="84">
        <f ca="1">(VLOOKUP(AC15,$AT$2:$AU$41,2,FALSE)*VLOOKUP(AC59,$AV$2:$AW$41,2,FALSE))/(100*100)*'Formula Data'!$AB$22</f>
        <v>1.7184116111477725</v>
      </c>
      <c r="AD37" s="84">
        <f ca="1">(VLOOKUP(AD15,$AT$2:$AU$41,2,FALSE)*VLOOKUP(AD59,$AV$2:$AW$41,2,FALSE))/(100*100)*'Formula Data'!$AB$22</f>
        <v>1.745502654889316</v>
      </c>
      <c r="AE37" s="84">
        <f ca="1">(VLOOKUP(AE15,$AT$2:$AU$41,2,FALSE)*VLOOKUP(AE59,$AV$2:$AW$41,2,FALSE))/(100*100)*'Formula Data'!$AB$22</f>
        <v>1.4908168492927805</v>
      </c>
      <c r="AF37" s="84">
        <f ca="1">(VLOOKUP(AF15,$AT$2:$AU$41,2,FALSE)*VLOOKUP(AF59,$AV$2:$AW$41,2,FALSE))/(100*100)*'Formula Data'!$AB$22</f>
        <v>1.4390189089701537</v>
      </c>
      <c r="AG37" s="84">
        <f ca="1">(VLOOKUP(AG15,$AT$2:$AU$41,2,FALSE)*VLOOKUP(AG59,$AV$2:$AW$41,2,FALSE))/(100*100)*'Formula Data'!$AB$22</f>
        <v>1.8839272226967774</v>
      </c>
      <c r="AH37" s="84">
        <f ca="1">(VLOOKUP(AH15,$AT$2:$AU$41,2,FALSE)*VLOOKUP(AH59,$AV$2:$AW$41,2,FALSE))/(100*100)*'Formula Data'!$AB$22</f>
        <v>1.3341804825097476</v>
      </c>
      <c r="AI37" s="84">
        <f ca="1">(VLOOKUP(AI15,$AT$2:$AU$41,2,FALSE)*VLOOKUP(AI59,$AV$2:$AW$41,2,FALSE))/(100*100)*'Formula Data'!$AB$22</f>
        <v>1.7871529346621549</v>
      </c>
      <c r="AJ37" s="84">
        <f ca="1">(VLOOKUP(AJ15,$AT$2:$AU$41,2,FALSE)*VLOOKUP(AJ59,$AV$2:$AW$41,2,FALSE))/(100*100)*'Formula Data'!$AB$22</f>
        <v>1.2693117829347484</v>
      </c>
      <c r="AK37" s="9">
        <f ca="1">(VLOOKUP(AK15,$AT$2:$AU$41,2,FALSE)*VLOOKUP(AK59,$AV$2:$AW$41,2,FALSE))/(100*100)*'Formula Data'!$AB$22</f>
        <v>2.7139023604703501</v>
      </c>
      <c r="AL37" s="9">
        <f ca="1">(VLOOKUP(AL15,$AT$2:$AU$41,2,FALSE)*VLOOKUP(AL59,$AV$2:$AW$41,2,FALSE))/(100*100)*'Formula Data'!$AB$22</f>
        <v>1.1838604359528169</v>
      </c>
      <c r="AM37" s="9">
        <f ca="1">(VLOOKUP(AM15,$AT$2:$AU$41,2,FALSE)*VLOOKUP(AM59,$AV$2:$AW$41,2,FALSE))/(100*100)*'Formula Data'!$AB$22</f>
        <v>3.6419133369748335</v>
      </c>
      <c r="AN37" s="9">
        <f ca="1">IF(OR(Fixtures!$D$6&lt;=0,Fixtures!$D$6&gt;39),AVERAGE(B37:AM37),AVERAGE(OFFSET(A37,0,Fixtures!$D$6,1,38-Fixtures!$D$6+1)))</f>
        <v>1.8784766739147736</v>
      </c>
      <c r="AO37" s="41" t="str">
        <f t="shared" si="1"/>
        <v>NOR</v>
      </c>
      <c r="AP37" s="65">
        <f ca="1">AVERAGE(OFFSET(A37,0,Fixtures!$D$6,1,9))</f>
        <v>1.7345787605065899</v>
      </c>
      <c r="AQ37" s="65">
        <f ca="1">AVERAGE(OFFSET(A37,0,Fixtures!$D$6,1,6))</f>
        <v>1.7676580341151047</v>
      </c>
      <c r="AR37" s="65">
        <f ca="1">AVERAGE(OFFSET(A37,0,Fixtures!$D$6,1,3))</f>
        <v>1.9768699305127928</v>
      </c>
      <c r="AS37" s="62"/>
      <c r="AT37" s="72" t="str">
        <f>CONCATENATE("@",Schedule!A17)</f>
        <v>@SOU</v>
      </c>
      <c r="AU37" s="3">
        <f ca="1">VLOOKUP(RIGHT(AT37,3),'Team Ratings'!$A$2:$H$21,7,FALSE)*(1+Fixtures!$D$3)</f>
        <v>116.486252207014</v>
      </c>
      <c r="AV37" s="72" t="str">
        <f>CONCATENATE("@",Schedule!A17)</f>
        <v>@SOU</v>
      </c>
      <c r="AW37" s="3">
        <f ca="1">VLOOKUP(RIGHT(AV37,3),'Team Ratings'!$A$2:$H$21,4,FALSE)*(1-Fixtures!$D$3)</f>
        <v>93.586139506556705</v>
      </c>
      <c r="AY37" s="62"/>
      <c r="AZ37" s="62"/>
      <c r="BA37" s="66"/>
    </row>
    <row r="38" spans="1:53" x14ac:dyDescent="0.25">
      <c r="A38" s="41" t="str">
        <f t="shared" si="0"/>
        <v>SHU</v>
      </c>
      <c r="B38" s="9">
        <f ca="1">(VLOOKUP(B16,$AT$2:$AU$41,2,FALSE)*VLOOKUP(B60,$AV$2:$AW$41,2,FALSE))/(100*100)*'Formula Data'!$AB$22</f>
        <v>1.0668625129563987</v>
      </c>
      <c r="C38" s="9">
        <f ca="1">(VLOOKUP(C16,$AT$2:$AU$41,2,FALSE)*VLOOKUP(C60,$AV$2:$AW$41,2,FALSE))/(100*100)*'Formula Data'!$AB$22</f>
        <v>0.60472682633076236</v>
      </c>
      <c r="D38" s="9">
        <f ca="1">(VLOOKUP(D16,$AT$2:$AU$41,2,FALSE)*VLOOKUP(D60,$AV$2:$AW$41,2,FALSE))/(100*100)*'Formula Data'!$AB$22</f>
        <v>1.1707453177007832</v>
      </c>
      <c r="E38" s="9">
        <f ca="1">(VLOOKUP(E16,$AT$2:$AU$41,2,FALSE)*VLOOKUP(E60,$AV$2:$AW$41,2,FALSE))/(100*100)*'Formula Data'!$AB$22</f>
        <v>1.8489682335744755</v>
      </c>
      <c r="F38" s="9">
        <f ca="1">(VLOOKUP(F16,$AT$2:$AU$41,2,FALSE)*VLOOKUP(F60,$AV$2:$AW$41,2,FALSE))/(100*100)*'Formula Data'!$AB$22</f>
        <v>1.0156861339485364</v>
      </c>
      <c r="G38" s="9">
        <f ca="1">(VLOOKUP(G16,$AT$2:$AU$41,2,FALSE)*VLOOKUP(G60,$AV$2:$AW$41,2,FALSE))/(100*100)*'Formula Data'!$AB$22</f>
        <v>1.464542850757115</v>
      </c>
      <c r="H38" s="9">
        <f ca="1">(VLOOKUP(H16,$AT$2:$AU$41,2,FALSE)*VLOOKUP(H60,$AV$2:$AW$41,2,FALSE))/(100*100)*'Formula Data'!$AB$22</f>
        <v>1.4136856829947964</v>
      </c>
      <c r="I38" s="9">
        <f ca="1">(VLOOKUP(I16,$AT$2:$AU$41,2,FALSE)*VLOOKUP(I60,$AV$2:$AW$41,2,FALSE))/(100*100)*'Formula Data'!$AB$22</f>
        <v>1.2175784408680925</v>
      </c>
      <c r="J38" s="9">
        <f ca="1">(VLOOKUP(J16,$AT$2:$AU$41,2,FALSE)*VLOOKUP(J60,$AV$2:$AW$41,2,FALSE))/(100*100)*'Formula Data'!$AB$22</f>
        <v>0.85920936359467204</v>
      </c>
      <c r="K38" s="9">
        <f ca="1">(VLOOKUP(K16,$AT$2:$AU$41,2,FALSE)*VLOOKUP(K60,$AV$2:$AW$41,2,FALSE))/(100*100)*'Formula Data'!$AB$22</f>
        <v>1.291825621950468</v>
      </c>
      <c r="L38" s="9">
        <f ca="1">(VLOOKUP(L16,$AT$2:$AU$41,2,FALSE)*VLOOKUP(L60,$AV$2:$AW$41,2,FALSE))/(100*100)*'Formula Data'!$AB$22</f>
        <v>0.80655825019549454</v>
      </c>
      <c r="M38" s="9">
        <f ca="1">(VLOOKUP(M16,$AT$2:$AU$41,2,FALSE)*VLOOKUP(M60,$AV$2:$AW$41,2,FALSE))/(100*100)*'Formula Data'!$AB$22</f>
        <v>1.3419873511298315</v>
      </c>
      <c r="N38" s="9">
        <f ca="1">(VLOOKUP(N16,$AT$2:$AU$41,2,FALSE)*VLOOKUP(N60,$AV$2:$AW$41,2,FALSE))/(100*100)*'Formula Data'!$AB$22</f>
        <v>1.1456941784178696</v>
      </c>
      <c r="O38" s="9">
        <f ca="1">(VLOOKUP(O16,$AT$2:$AU$41,2,FALSE)*VLOOKUP(O60,$AV$2:$AW$41,2,FALSE))/(100*100)*'Formula Data'!$AB$22</f>
        <v>1.4560640701660543</v>
      </c>
      <c r="P38" s="9">
        <f ca="1">(VLOOKUP(P16,$AT$2:$AU$41,2,FALSE)*VLOOKUP(P60,$AV$2:$AW$41,2,FALSE))/(100*100)*'Formula Data'!$AB$22</f>
        <v>0.64530661086959185</v>
      </c>
      <c r="Q38" s="9">
        <f ca="1">(VLOOKUP(Q16,$AT$2:$AU$41,2,FALSE)*VLOOKUP(Q60,$AV$2:$AW$41,2,FALSE))/(100*100)*'Formula Data'!$AB$22</f>
        <v>1.1594280361628762</v>
      </c>
      <c r="R38" s="9">
        <f ca="1">(VLOOKUP(R16,$AT$2:$AU$41,2,FALSE)*VLOOKUP(R60,$AV$2:$AW$41,2,FALSE))/(100*100)*'Formula Data'!$AB$22</f>
        <v>0.8893775426824766</v>
      </c>
      <c r="S38" s="9">
        <f ca="1">(VLOOKUP(S16,$AT$2:$AU$41,2,FALSE)*VLOOKUP(S60,$AV$2:$AW$41,2,FALSE))/(100*100)*'Formula Data'!$AB$22</f>
        <v>1.357844900507736</v>
      </c>
      <c r="T38" s="9">
        <f ca="1">(VLOOKUP(T16,$AT$2:$AU$41,2,FALSE)*VLOOKUP(T60,$AV$2:$AW$41,2,FALSE))/(100*100)*'Formula Data'!$AB$22</f>
        <v>0.81507317115963207</v>
      </c>
      <c r="U38" s="9">
        <f ca="1">(VLOOKUP(U16,$AT$2:$AU$41,2,FALSE)*VLOOKUP(U60,$AV$2:$AW$41,2,FALSE))/(100*100)*'Formula Data'!$AB$22</f>
        <v>2.4812175145205448</v>
      </c>
      <c r="V38" s="9">
        <f ca="1">(VLOOKUP(V16,$AT$2:$AU$41,2,FALSE)*VLOOKUP(V60,$AV$2:$AW$41,2,FALSE))/(100*100)*'Formula Data'!$AB$22</f>
        <v>2.1118020696588933</v>
      </c>
      <c r="W38" s="9">
        <f ca="1">(VLOOKUP(W16,$AT$2:$AU$41,2,FALSE)*VLOOKUP(W60,$AV$2:$AW$41,2,FALSE))/(100*100)*'Formula Data'!$AB$22</f>
        <v>0.86477582957014776</v>
      </c>
      <c r="X38" s="9">
        <f ca="1">(VLOOKUP(X16,$AT$2:$AU$41,2,FALSE)*VLOOKUP(X60,$AV$2:$AW$41,2,FALSE))/(100*100)*'Formula Data'!$AB$22</f>
        <v>1.2835102838883374</v>
      </c>
      <c r="Y38" s="9">
        <f ca="1">(VLOOKUP(Y16,$AT$2:$AU$41,2,FALSE)*VLOOKUP(Y60,$AV$2:$AW$41,2,FALSE))/(100*100)*'Formula Data'!$AB$22</f>
        <v>1.66098031963772</v>
      </c>
      <c r="Z38" s="83">
        <f ca="1">(VLOOKUP(Z16,$AT$2:$AU$41,2,FALSE)*VLOOKUP(Z60,$AV$2:$AW$41,2,FALSE))/(100*100)*'Formula Data'!$AB$22</f>
        <v>0.90335735785212645</v>
      </c>
      <c r="AA38" s="83">
        <f ca="1">(VLOOKUP(AA16,$AT$2:$AU$41,2,FALSE)*VLOOKUP(AA60,$AV$2:$AW$41,2,FALSE))/(100*100)*'Formula Data'!$AB$22</f>
        <v>0.71418069049147337</v>
      </c>
      <c r="AB38" s="84">
        <f ca="1">(VLOOKUP(AB16,$AT$2:$AU$41,2,FALSE)*VLOOKUP(AB60,$AV$2:$AW$41,2,FALSE))/(100*100)*'Formula Data'!$AB$22</f>
        <v>0.90897055323245113</v>
      </c>
      <c r="AC38" s="131">
        <f ca="1">(VLOOKUP(AC16,$AT$2:$AU$41,2,FALSE)*VLOOKUP(AC60,$AV$2:$AW$41,2,FALSE))/(100*100)*'Formula Data'!$AB$22</f>
        <v>1.3285763291923416</v>
      </c>
      <c r="AD38" s="84">
        <f ca="1">(VLOOKUP(AD16,$AT$2:$AU$41,2,FALSE)*VLOOKUP(AD60,$AV$2:$AW$41,2,FALSE))/(100*100)*'Formula Data'!$AB$22</f>
        <v>0.77614604073713178</v>
      </c>
      <c r="AE38" s="84">
        <f ca="1">(VLOOKUP(AE16,$AT$2:$AU$41,2,FALSE)*VLOOKUP(AE60,$AV$2:$AW$41,2,FALSE))/(100*100)*'Formula Data'!$AB$22</f>
        <v>0.96397654216321749</v>
      </c>
      <c r="AF38" s="84">
        <f ca="1">(VLOOKUP(AF16,$AT$2:$AU$41,2,FALSE)*VLOOKUP(AF60,$AV$2:$AW$41,2,FALSE))/(100*100)*'Formula Data'!$AB$22</f>
        <v>1.7114690813402742</v>
      </c>
      <c r="AG38" s="84">
        <f ca="1">(VLOOKUP(AG16,$AT$2:$AU$41,2,FALSE)*VLOOKUP(AG60,$AV$2:$AW$41,2,FALSE))/(100*100)*'Formula Data'!$AB$22</f>
        <v>0.89835516893815159</v>
      </c>
      <c r="AH38" s="84">
        <f ca="1">(VLOOKUP(AH16,$AT$2:$AU$41,2,FALSE)*VLOOKUP(AH60,$AV$2:$AW$41,2,FALSE))/(100*100)*'Formula Data'!$AB$22</f>
        <v>1.2048586206624057</v>
      </c>
      <c r="AI38" s="84">
        <f ca="1">(VLOOKUP(AI16,$AT$2:$AU$41,2,FALSE)*VLOOKUP(AI60,$AV$2:$AW$41,2,FALSE))/(100*100)*'Formula Data'!$AB$22</f>
        <v>0.97472057589628414</v>
      </c>
      <c r="AJ38" s="84">
        <f ca="1">(VLOOKUP(AJ16,$AT$2:$AU$41,2,FALSE)*VLOOKUP(AJ60,$AV$2:$AW$41,2,FALSE))/(100*100)*'Formula Data'!$AB$22</f>
        <v>1.2377390654506819</v>
      </c>
      <c r="AK38" s="9">
        <f ca="1">(VLOOKUP(AK16,$AT$2:$AU$41,2,FALSE)*VLOOKUP(AK60,$AV$2:$AW$41,2,FALSE))/(100*100)*'Formula Data'!$AB$22</f>
        <v>1.7488911536024043</v>
      </c>
      <c r="AL38" s="9">
        <f ca="1">(VLOOKUP(AL16,$AT$2:$AU$41,2,FALSE)*VLOOKUP(AL60,$AV$2:$AW$41,2,FALSE))/(100*100)*'Formula Data'!$AB$22</f>
        <v>0.98039645381261387</v>
      </c>
      <c r="AM38" s="9">
        <f ca="1">(VLOOKUP(AM16,$AT$2:$AU$41,2,FALSE)*VLOOKUP(AM60,$AV$2:$AW$41,2,FALSE))/(100*100)*'Formula Data'!$AB$22</f>
        <v>1.5172595334292953</v>
      </c>
      <c r="AN38" s="9">
        <f ca="1">IF(OR(Fixtures!$D$6&lt;=0,Fixtures!$D$6&gt;39),AVERAGE(B38:AM38),AVERAGE(OFFSET(A38,0,Fixtures!$D$6,1,38-Fixtures!$D$6+1)))</f>
        <v>1.1511953699191328</v>
      </c>
      <c r="AO38" s="41" t="str">
        <f t="shared" si="1"/>
        <v>SHU</v>
      </c>
      <c r="AP38" s="65">
        <f ca="1">AVERAGE(OFFSET(A38,0,Fixtures!$D$6,1,9))</f>
        <v>1.0534726225170814</v>
      </c>
      <c r="AQ38" s="65">
        <f ca="1">AVERAGE(OFFSET(A38,0,Fixtures!$D$6,1,6))</f>
        <v>1.0672198728594815</v>
      </c>
      <c r="AR38" s="65">
        <f ca="1">AVERAGE(OFFSET(A38,0,Fixtures!$D$6,1,3))</f>
        <v>0.98390919097208884</v>
      </c>
      <c r="AS38" s="62"/>
      <c r="AT38" s="72" t="str">
        <f>CONCATENATE("@",Schedule!A18)</f>
        <v>@TOT</v>
      </c>
      <c r="AU38" s="3">
        <f ca="1">VLOOKUP(RIGHT(AT38,3),'Team Ratings'!$A$2:$H$21,7,FALSE)*(1+Fixtures!$D$3)</f>
        <v>103.02988618500378</v>
      </c>
      <c r="AV38" s="72" t="str">
        <f>CONCATENATE("@",Schedule!A18)</f>
        <v>@TOT</v>
      </c>
      <c r="AW38" s="3">
        <f ca="1">VLOOKUP(RIGHT(AV38,3),'Team Ratings'!$A$2:$H$21,4,FALSE)*(1-Fixtures!$D$3)</f>
        <v>84.612794414449652</v>
      </c>
      <c r="AY38" s="62"/>
      <c r="AZ38" s="62"/>
      <c r="BA38" s="66"/>
    </row>
    <row r="39" spans="1:53" x14ac:dyDescent="0.25">
      <c r="A39" s="41" t="str">
        <f t="shared" si="0"/>
        <v>SOU</v>
      </c>
      <c r="B39" s="9">
        <f ca="1">(VLOOKUP(B17,$AT$2:$AU$41,2,FALSE)*VLOOKUP(B61,$AV$2:$AW$41,2,FALSE))/(100*100)*'Formula Data'!$AB$22</f>
        <v>1.4622466613692404</v>
      </c>
      <c r="C39" s="9">
        <f ca="1">(VLOOKUP(C17,$AT$2:$AU$41,2,FALSE)*VLOOKUP(C61,$AV$2:$AW$41,2,FALSE))/(100*100)*'Formula Data'!$AB$22</f>
        <v>1.7156844253213348</v>
      </c>
      <c r="D39" s="9">
        <f ca="1">(VLOOKUP(D17,$AT$2:$AU$41,2,FALSE)*VLOOKUP(D61,$AV$2:$AW$41,2,FALSE))/(100*100)*'Formula Data'!$AB$22</f>
        <v>1.6479146502127342</v>
      </c>
      <c r="E39" s="9">
        <f ca="1">(VLOOKUP(E17,$AT$2:$AU$41,2,FALSE)*VLOOKUP(E61,$AV$2:$AW$41,2,FALSE))/(100*100)*'Formula Data'!$AB$22</f>
        <v>1.3904432093623296</v>
      </c>
      <c r="F39" s="9">
        <f ca="1">(VLOOKUP(F17,$AT$2:$AU$41,2,FALSE)*VLOOKUP(F61,$AV$2:$AW$41,2,FALSE))/(100*100)*'Formula Data'!$AB$22</f>
        <v>1.4432457717438156</v>
      </c>
      <c r="G39" s="9">
        <f ca="1">(VLOOKUP(G17,$AT$2:$AU$41,2,FALSE)*VLOOKUP(G61,$AV$2:$AW$41,2,FALSE))/(100*100)*'Formula Data'!$AB$22</f>
        <v>0.86674761036394266</v>
      </c>
      <c r="H39" s="9">
        <f ca="1">(VLOOKUP(H17,$AT$2:$AU$41,2,FALSE)*VLOOKUP(H61,$AV$2:$AW$41,2,FALSE))/(100*100)*'Formula Data'!$AB$22</f>
        <v>1.6286695302976768</v>
      </c>
      <c r="I39" s="9">
        <f ca="1">(VLOOKUP(I17,$AT$2:$AU$41,2,FALSE)*VLOOKUP(I61,$AV$2:$AW$41,2,FALSE))/(100*100)*'Formula Data'!$AB$22</f>
        <v>1.5021511943920109</v>
      </c>
      <c r="J39" s="9">
        <f ca="1">(VLOOKUP(J17,$AT$2:$AU$41,2,FALSE)*VLOOKUP(J61,$AV$2:$AW$41,2,FALSE))/(100*100)*'Formula Data'!$AB$22</f>
        <v>1.7671158995978076</v>
      </c>
      <c r="K39" s="9">
        <f ca="1">(VLOOKUP(K17,$AT$2:$AU$41,2,FALSE)*VLOOKUP(K61,$AV$2:$AW$41,2,FALSE))/(100*100)*'Formula Data'!$AB$22</f>
        <v>1.4208459007252359</v>
      </c>
      <c r="L39" s="9">
        <f ca="1">(VLOOKUP(L17,$AT$2:$AU$41,2,FALSE)*VLOOKUP(L61,$AV$2:$AW$41,2,FALSE))/(100*100)*'Formula Data'!$AB$22</f>
        <v>3.0112678487903177</v>
      </c>
      <c r="M39" s="9">
        <f ca="1">(VLOOKUP(M17,$AT$2:$AU$41,2,FALSE)*VLOOKUP(M61,$AV$2:$AW$41,2,FALSE))/(100*100)*'Formula Data'!$AB$22</f>
        <v>1.1898337421676786</v>
      </c>
      <c r="N39" s="9">
        <f ca="1">(VLOOKUP(N17,$AT$2:$AU$41,2,FALSE)*VLOOKUP(N61,$AV$2:$AW$41,2,FALSE))/(100*100)*'Formula Data'!$AB$22</f>
        <v>1.5577002938460764</v>
      </c>
      <c r="O39" s="9">
        <f ca="1">(VLOOKUP(O17,$AT$2:$AU$41,2,FALSE)*VLOOKUP(O61,$AV$2:$AW$41,2,FALSE))/(100*100)*'Formula Data'!$AB$22</f>
        <v>0.98919325708485584</v>
      </c>
      <c r="P39" s="9">
        <f ca="1">(VLOOKUP(P17,$AT$2:$AU$41,2,FALSE)*VLOOKUP(P61,$AV$2:$AW$41,2,FALSE))/(100*100)*'Formula Data'!$AB$22</f>
        <v>0.9419503146177205</v>
      </c>
      <c r="Q39" s="9">
        <f ca="1">(VLOOKUP(Q17,$AT$2:$AU$41,2,FALSE)*VLOOKUP(Q61,$AV$2:$AW$41,2,FALSE))/(100*100)*'Formula Data'!$AB$22</f>
        <v>1.1699061252858673</v>
      </c>
      <c r="R39" s="9">
        <f ca="1">(VLOOKUP(R17,$AT$2:$AU$41,2,FALSE)*VLOOKUP(R61,$AV$2:$AW$41,2,FALSE))/(100*100)*'Formula Data'!$AB$22</f>
        <v>1.0495136507605851</v>
      </c>
      <c r="S39" s="9">
        <f ca="1">(VLOOKUP(S17,$AT$2:$AU$41,2,FALSE)*VLOOKUP(S61,$AV$2:$AW$41,2,FALSE))/(100*100)*'Formula Data'!$AB$22</f>
        <v>1.6123935774868294</v>
      </c>
      <c r="T39" s="9">
        <f ca="1">(VLOOKUP(T17,$AT$2:$AU$41,2,FALSE)*VLOOKUP(T61,$AV$2:$AW$41,2,FALSE))/(100*100)*'Formula Data'!$AB$22</f>
        <v>2.2439542533510286</v>
      </c>
      <c r="U39" s="9">
        <f ca="1">(VLOOKUP(U17,$AT$2:$AU$41,2,FALSE)*VLOOKUP(U61,$AV$2:$AW$41,2,FALSE))/(100*100)*'Formula Data'!$AB$22</f>
        <v>0.7339116537643452</v>
      </c>
      <c r="V39" s="9">
        <f ca="1">(VLOOKUP(V17,$AT$2:$AU$41,2,FALSE)*VLOOKUP(V61,$AV$2:$AW$41,2,FALSE))/(100*100)*'Formula Data'!$AB$22</f>
        <v>1.0902663797860481</v>
      </c>
      <c r="W39" s="9">
        <f ca="1">(VLOOKUP(W17,$AT$2:$AU$41,2,FALSE)*VLOOKUP(W61,$AV$2:$AW$41,2,FALSE))/(100*100)*'Formula Data'!$AB$22</f>
        <v>2.1224981973796737</v>
      </c>
      <c r="X39" s="9">
        <f ca="1">(VLOOKUP(X17,$AT$2:$AU$41,2,FALSE)*VLOOKUP(X61,$AV$2:$AW$41,2,FALSE))/(100*100)*'Formula Data'!$AB$22</f>
        <v>1.1829453542762183</v>
      </c>
      <c r="Y39" s="9">
        <f ca="1">(VLOOKUP(Y17,$AT$2:$AU$41,2,FALSE)*VLOOKUP(Y61,$AV$2:$AW$41,2,FALSE))/(100*100)*'Formula Data'!$AB$22</f>
        <v>1.0963371617961206</v>
      </c>
      <c r="Z39" s="83">
        <f ca="1">(VLOOKUP(Z17,$AT$2:$AU$41,2,FALSE)*VLOOKUP(Z61,$AV$2:$AW$41,2,FALSE))/(100*100)*'Formula Data'!$AB$22</f>
        <v>2.5629359933812537</v>
      </c>
      <c r="AA39" s="83">
        <f ca="1">(VLOOKUP(AA17,$AT$2:$AU$41,2,FALSE)*VLOOKUP(AA61,$AV$2:$AW$41,2,FALSE))/(100*100)*'Formula Data'!$AB$22</f>
        <v>0.97885933529676428</v>
      </c>
      <c r="AB39" s="84">
        <f ca="1">(VLOOKUP(AB17,$AT$2:$AU$41,2,FALSE)*VLOOKUP(AB61,$AV$2:$AW$41,2,FALSE))/(100*100)*'Formula Data'!$AB$22</f>
        <v>1.0793709072432496</v>
      </c>
      <c r="AC39" s="84">
        <f ca="1">(VLOOKUP(AC17,$AT$2:$AU$41,2,FALSE)*VLOOKUP(AC61,$AV$2:$AW$41,2,FALSE))/(100*100)*'Formula Data'!$AB$22</f>
        <v>1.5677919968151952</v>
      </c>
      <c r="AD39" s="84">
        <f ca="1">(VLOOKUP(AD17,$AT$2:$AU$41,2,FALSE)*VLOOKUP(AD61,$AV$2:$AW$41,2,FALSE))/(100*100)*'Formula Data'!$AB$22</f>
        <v>0.78316029874508486</v>
      </c>
      <c r="AE39" s="84">
        <f ca="1">(VLOOKUP(AE17,$AT$2:$AU$41,2,FALSE)*VLOOKUP(AE61,$AV$2:$AW$41,2,FALSE))/(100*100)*'Formula Data'!$AB$22</f>
        <v>1.4071109638116563</v>
      </c>
      <c r="AF39" s="84">
        <f ca="1">(VLOOKUP(AF17,$AT$2:$AU$41,2,FALSE)*VLOOKUP(AF61,$AV$2:$AW$41,2,FALSE))/(100*100)*'Formula Data'!$AB$22</f>
        <v>1.042758047946547</v>
      </c>
      <c r="AG39" s="84">
        <f ca="1">(VLOOKUP(AG17,$AT$2:$AU$41,2,FALSE)*VLOOKUP(AG61,$AV$2:$AW$41,2,FALSE))/(100*100)*'Formula Data'!$AB$22</f>
        <v>1.4776837544107106</v>
      </c>
      <c r="AH39" s="84">
        <f ca="1">(VLOOKUP(AH17,$AT$2:$AU$41,2,FALSE)*VLOOKUP(AH61,$AV$2:$AW$41,2,FALSE))/(100*100)*'Formula Data'!$AB$22</f>
        <v>2.0158074029092208</v>
      </c>
      <c r="AI39" s="84">
        <f ca="1">(VLOOKUP(AI17,$AT$2:$AU$41,2,FALSE)*VLOOKUP(AI61,$AV$2:$AW$41,2,FALSE))/(100*100)*'Formula Data'!$AB$22</f>
        <v>1.7774059605220882</v>
      </c>
      <c r="AJ39" s="84">
        <f ca="1">(VLOOKUP(AJ17,$AT$2:$AU$41,2,FALSE)*VLOOKUP(AJ61,$AV$2:$AW$41,2,FALSE))/(100*100)*'Formula Data'!$AB$22</f>
        <v>2.0770818312696528</v>
      </c>
      <c r="AK39" s="9">
        <f ca="1">(VLOOKUP(AK17,$AT$2:$AU$41,2,FALSE)*VLOOKUP(AK61,$AV$2:$AW$41,2,FALSE))/(100*100)*'Formula Data'!$AB$22</f>
        <v>1.1031494765886898</v>
      </c>
      <c r="AL39" s="9">
        <f ca="1">(VLOOKUP(AL17,$AT$2:$AU$41,2,FALSE)*VLOOKUP(AL61,$AV$2:$AW$41,2,FALSE))/(100*100)*'Formula Data'!$AB$22</f>
        <v>1.2947711216547786</v>
      </c>
      <c r="AM39" s="9">
        <f ca="1">(VLOOKUP(AM17,$AT$2:$AU$41,2,FALSE)*VLOOKUP(AM61,$AV$2:$AW$41,2,FALSE))/(100*100)*'Formula Data'!$AB$22</f>
        <v>0.96613973149792609</v>
      </c>
      <c r="AN39" s="9">
        <f ca="1">IF(OR(Fixtures!$D$6&lt;=0,Fixtures!$D$6&gt;39),AVERAGE(B39:AM39),AVERAGE(OFFSET(A39,0,Fixtures!$D$6,1,38-Fixtures!$D$6+1)))</f>
        <v>1.3516223714393512</v>
      </c>
      <c r="AO39" s="41" t="str">
        <f t="shared" si="1"/>
        <v>SOU</v>
      </c>
      <c r="AP39" s="65">
        <f ca="1">AVERAGE(OFFSET(A39,0,Fixtures!$D$6,1,9))</f>
        <v>1.3477720741889465</v>
      </c>
      <c r="AQ39" s="65">
        <f ca="1">AVERAGE(OFFSET(A39,0,Fixtures!$D$6,1,6))</f>
        <v>1.1431752583097496</v>
      </c>
      <c r="AR39" s="65">
        <f ca="1">AVERAGE(OFFSET(A39,0,Fixtures!$D$6,1,3))</f>
        <v>1.2086740797850697</v>
      </c>
      <c r="AS39" s="62"/>
      <c r="AT39" s="72" t="str">
        <f>CONCATENATE("@",Schedule!A19)</f>
        <v>@WAT</v>
      </c>
      <c r="AU39" s="3">
        <f ca="1">VLOOKUP(RIGHT(AT39,3),'Team Ratings'!$A$2:$H$21,7,FALSE)*(1+Fixtures!$D$3)</f>
        <v>93.478502668701722</v>
      </c>
      <c r="AV39" s="72" t="str">
        <f>CONCATENATE("@",Schedule!A19)</f>
        <v>@WAT</v>
      </c>
      <c r="AW39" s="3">
        <f ca="1">VLOOKUP(RIGHT(AV39,3),'Team Ratings'!$A$2:$H$21,4,FALSE)*(1-Fixtures!$D$3)</f>
        <v>100.10192666977407</v>
      </c>
      <c r="AY39" s="62"/>
      <c r="AZ39" s="62"/>
      <c r="BA39" s="66"/>
    </row>
    <row r="40" spans="1:53" x14ac:dyDescent="0.25">
      <c r="A40" s="41" t="str">
        <f t="shared" si="0"/>
        <v>TOT</v>
      </c>
      <c r="B40" s="9">
        <f ca="1">(VLOOKUP(B18,$AT$2:$AU$41,2,FALSE)*VLOOKUP(B62,$AV$2:$AW$41,2,FALSE))/(100*100)*'Formula Data'!$AB$22</f>
        <v>0.97587729500384557</v>
      </c>
      <c r="C40" s="9">
        <f ca="1">(VLOOKUP(C18,$AT$2:$AU$41,2,FALSE)*VLOOKUP(C62,$AV$2:$AW$41,2,FALSE))/(100*100)*'Formula Data'!$AB$22</f>
        <v>2.7225376402954025</v>
      </c>
      <c r="D40" s="9">
        <f ca="1">(VLOOKUP(D18,$AT$2:$AU$41,2,FALSE)*VLOOKUP(D62,$AV$2:$AW$41,2,FALSE))/(100*100)*'Formula Data'!$AB$22</f>
        <v>0.70806832828737676</v>
      </c>
      <c r="E40" s="9">
        <f ca="1">(VLOOKUP(E18,$AT$2:$AU$41,2,FALSE)*VLOOKUP(E62,$AV$2:$AW$41,2,FALSE))/(100*100)*'Formula Data'!$AB$22</f>
        <v>1.4083428958333277</v>
      </c>
      <c r="F40" s="9">
        <f ca="1">(VLOOKUP(F18,$AT$2:$AU$41,2,FALSE)*VLOOKUP(F62,$AV$2:$AW$41,2,FALSE))/(100*100)*'Formula Data'!$AB$22</f>
        <v>0.66354180443548105</v>
      </c>
      <c r="G40" s="9">
        <f ca="1">(VLOOKUP(G18,$AT$2:$AU$41,2,FALSE)*VLOOKUP(G62,$AV$2:$AW$41,2,FALSE))/(100*100)*'Formula Data'!$AB$22</f>
        <v>1.9189861294293915</v>
      </c>
      <c r="H40" s="9">
        <f ca="1">(VLOOKUP(H18,$AT$2:$AU$41,2,FALSE)*VLOOKUP(H62,$AV$2:$AW$41,2,FALSE))/(100*100)*'Formula Data'!$AB$22</f>
        <v>1.1144705025731478</v>
      </c>
      <c r="I40" s="9">
        <f ca="1">(VLOOKUP(I18,$AT$2:$AU$41,2,FALSE)*VLOOKUP(I62,$AV$2:$AW$41,2,FALSE))/(100*100)*'Formula Data'!$AB$22</f>
        <v>1.4899072047014068</v>
      </c>
      <c r="J40" s="9">
        <f ca="1">(VLOOKUP(J18,$AT$2:$AU$41,2,FALSE)*VLOOKUP(J62,$AV$2:$AW$41,2,FALSE))/(100*100)*'Formula Data'!$AB$22</f>
        <v>0.8943461728327492</v>
      </c>
      <c r="K40" s="9">
        <f ca="1">(VLOOKUP(K18,$AT$2:$AU$41,2,FALSE)*VLOOKUP(K62,$AV$2:$AW$41,2,FALSE))/(100*100)*'Formula Data'!$AB$22</f>
        <v>2.317193309273839</v>
      </c>
      <c r="L40" s="9">
        <f ca="1">(VLOOKUP(L18,$AT$2:$AU$41,2,FALSE)*VLOOKUP(L62,$AV$2:$AW$41,2,FALSE))/(100*100)*'Formula Data'!$AB$22</f>
        <v>1.6069824647285122</v>
      </c>
      <c r="M40" s="9">
        <f ca="1">(VLOOKUP(M18,$AT$2:$AU$41,2,FALSE)*VLOOKUP(M62,$AV$2:$AW$41,2,FALSE))/(100*100)*'Formula Data'!$AB$22</f>
        <v>0.8735030946664738</v>
      </c>
      <c r="N40" s="9">
        <f ca="1">(VLOOKUP(N18,$AT$2:$AU$41,2,FALSE)*VLOOKUP(N62,$AV$2:$AW$41,2,FALSE))/(100*100)*'Formula Data'!$AB$22</f>
        <v>1.4174669733208698</v>
      </c>
      <c r="O40" s="9">
        <f ca="1">(VLOOKUP(O18,$AT$2:$AU$41,2,FALSE)*VLOOKUP(O62,$AV$2:$AW$41,2,FALSE))/(100*100)*'Formula Data'!$AB$22</f>
        <v>0.78364101512918682</v>
      </c>
      <c r="P40" s="9">
        <f ca="1">(VLOOKUP(P18,$AT$2:$AU$41,2,FALSE)*VLOOKUP(P62,$AV$2:$AW$41,2,FALSE))/(100*100)*'Formula Data'!$AB$22</f>
        <v>1.8779244330181477</v>
      </c>
      <c r="Q40" s="9">
        <f ca="1">(VLOOKUP(Q18,$AT$2:$AU$41,2,FALSE)*VLOOKUP(Q62,$AV$2:$AW$41,2,FALSE))/(100*100)*'Formula Data'!$AB$22</f>
        <v>0.88500310125867787</v>
      </c>
      <c r="R40" s="9">
        <f ca="1">(VLOOKUP(R18,$AT$2:$AU$41,2,FALSE)*VLOOKUP(R62,$AV$2:$AW$41,2,FALSE))/(100*100)*'Formula Data'!$AB$22</f>
        <v>1.5976790484952001</v>
      </c>
      <c r="S40" s="9">
        <f ca="1">(VLOOKUP(S18,$AT$2:$AU$41,2,FALSE)*VLOOKUP(S62,$AV$2:$AW$41,2,FALSE))/(100*100)*'Formula Data'!$AB$22</f>
        <v>1.3581200256861374</v>
      </c>
      <c r="T40" s="9">
        <f ca="1">(VLOOKUP(T18,$AT$2:$AU$41,2,FALSE)*VLOOKUP(T62,$AV$2:$AW$41,2,FALSE))/(100*100)*'Formula Data'!$AB$22</f>
        <v>0.99737589736209864</v>
      </c>
      <c r="U40" s="9">
        <f ca="1">(VLOOKUP(U18,$AT$2:$AU$41,2,FALSE)*VLOOKUP(U62,$AV$2:$AW$41,2,FALSE))/(100*100)*'Formula Data'!$AB$22</f>
        <v>1.2721925632050717</v>
      </c>
      <c r="V40" s="9">
        <f ca="1">(VLOOKUP(V18,$AT$2:$AU$41,2,FALSE)*VLOOKUP(V62,$AV$2:$AW$41,2,FALSE))/(100*100)*'Formula Data'!$AB$22</f>
        <v>1.6648263063129742</v>
      </c>
      <c r="W40" s="9">
        <f ca="1">(VLOOKUP(W18,$AT$2:$AU$41,2,FALSE)*VLOOKUP(W62,$AV$2:$AW$41,2,FALSE))/(100*100)*'Formula Data'!$AB$22</f>
        <v>1.5511789921585202</v>
      </c>
      <c r="X40" s="9">
        <f ca="1">(VLOOKUP(X18,$AT$2:$AU$41,2,FALSE)*VLOOKUP(X62,$AV$2:$AW$41,2,FALSE))/(100*100)*'Formula Data'!$AB$22</f>
        <v>1.3359986038612672</v>
      </c>
      <c r="Y40" s="9">
        <f ca="1">(VLOOKUP(Y18,$AT$2:$AU$41,2,FALSE)*VLOOKUP(Y62,$AV$2:$AW$41,2,FALSE))/(100*100)*'Formula Data'!$AB$22</f>
        <v>0.85163303817860181</v>
      </c>
      <c r="Z40" s="83">
        <f ca="1">(VLOOKUP(Z18,$AT$2:$AU$41,2,FALSE)*VLOOKUP(Z62,$AV$2:$AW$41,2,FALSE))/(100*100)*'Formula Data'!$AB$22</f>
        <v>1.822525197222542</v>
      </c>
      <c r="AA40" s="83">
        <f ca="1">(VLOOKUP(AA18,$AT$2:$AU$41,2,FALSE)*VLOOKUP(AA62,$AV$2:$AW$41,2,FALSE))/(100*100)*'Formula Data'!$AB$22</f>
        <v>1.4577920085859915</v>
      </c>
      <c r="AB40" s="84">
        <f ca="1">(VLOOKUP(AB18,$AT$2:$AU$41,2,FALSE)*VLOOKUP(AB62,$AV$2:$AW$41,2,FALSE))/(100*100)*'Formula Data'!$AB$22</f>
        <v>2.0287965815805262</v>
      </c>
      <c r="AC40" s="84">
        <f ca="1">(VLOOKUP(AC18,$AT$2:$AU$41,2,FALSE)*VLOOKUP(AC62,$AV$2:$AW$41,2,FALSE))/(100*100)*'Formula Data'!$AB$22</f>
        <v>1.0695206853562909</v>
      </c>
      <c r="AD40" s="84">
        <f ca="1">(VLOOKUP(AD18,$AT$2:$AU$41,2,FALSE)*VLOOKUP(AD62,$AV$2:$AW$41,2,FALSE))/(100*100)*'Formula Data'!$AB$22</f>
        <v>1.3220416697814819</v>
      </c>
      <c r="AE40" s="84">
        <f ca="1">(VLOOKUP(AE18,$AT$2:$AU$41,2,FALSE)*VLOOKUP(AE62,$AV$2:$AW$41,2,FALSE))/(100*100)*'Formula Data'!$AB$22</f>
        <v>1.2571229675576028</v>
      </c>
      <c r="AF40" s="84">
        <f ca="1">(VLOOKUP(AF18,$AT$2:$AU$41,2,FALSE)*VLOOKUP(AF62,$AV$2:$AW$41,2,FALSE))/(100*100)*'Formula Data'!$AB$22</f>
        <v>0.94888284990901195</v>
      </c>
      <c r="AG40" s="84">
        <f ca="1">(VLOOKUP(AG18,$AT$2:$AU$41,2,FALSE)*VLOOKUP(AG62,$AV$2:$AW$41,2,FALSE))/(100*100)*'Formula Data'!$AB$22</f>
        <v>1.3048626475881893</v>
      </c>
      <c r="AH40" s="84">
        <f ca="1">(VLOOKUP(AH18,$AT$2:$AU$41,2,FALSE)*VLOOKUP(AH62,$AV$2:$AW$41,2,FALSE))/(100*100)*'Formula Data'!$AB$22</f>
        <v>1.0757485920909873</v>
      </c>
      <c r="AI40" s="84">
        <f ca="1">(VLOOKUP(AI18,$AT$2:$AU$41,2,FALSE)*VLOOKUP(AI62,$AV$2:$AW$41,2,FALSE))/(100*100)*'Formula Data'!$AB$22</f>
        <v>1.1706242324769334</v>
      </c>
      <c r="AJ40" s="84">
        <f ca="1">(VLOOKUP(AJ18,$AT$2:$AU$41,2,FALSE)*VLOOKUP(AJ62,$AV$2:$AW$41,2,FALSE))/(100*100)*'Formula Data'!$AB$22</f>
        <v>0.94277499638429374</v>
      </c>
      <c r="AK40" s="9">
        <f ca="1">(VLOOKUP(AK18,$AT$2:$AU$41,2,FALSE)*VLOOKUP(AK62,$AV$2:$AW$41,2,FALSE))/(100*100)*'Formula Data'!$AB$22</f>
        <v>1.0577317002811431</v>
      </c>
      <c r="AL40" s="9">
        <f ca="1">(VLOOKUP(AL18,$AT$2:$AU$41,2,FALSE)*VLOOKUP(AL62,$AV$2:$AW$41,2,FALSE))/(100*100)*'Formula Data'!$AB$22</f>
        <v>1.2846105494527331</v>
      </c>
      <c r="AM40" s="9">
        <f ca="1">(VLOOKUP(AM18,$AT$2:$AU$41,2,FALSE)*VLOOKUP(AM62,$AV$2:$AW$41,2,FALSE))/(100*100)*'Formula Data'!$AB$22</f>
        <v>0.991216769588805</v>
      </c>
      <c r="AN40" s="9">
        <f ca="1">IF(OR(Fixtures!$D$6&lt;=0,Fixtures!$D$6&gt;39),AVERAGE(B40:AM40),AVERAGE(OFFSET(A40,0,Fixtures!$D$6,1,38-Fixtures!$D$6+1)))</f>
        <v>1.2239789423564607</v>
      </c>
      <c r="AO40" s="41" t="str">
        <f t="shared" si="1"/>
        <v>TOT</v>
      </c>
      <c r="AP40" s="65">
        <f ca="1">AVERAGE(OFFSET(A40,0,Fixtures!$D$6,1,9))</f>
        <v>1.2928213594363349</v>
      </c>
      <c r="AQ40" s="65">
        <f ca="1">AVERAGE(OFFSET(A40,0,Fixtures!$D$6,1,6))</f>
        <v>1.3473594604618173</v>
      </c>
      <c r="AR40" s="65">
        <f ca="1">AVERAGE(OFFSET(A40,0,Fixtures!$D$6,1,3))</f>
        <v>1.5187030918409361</v>
      </c>
      <c r="AS40" s="62"/>
      <c r="AT40" s="72" t="str">
        <f>CONCATENATE("@",Schedule!A20)</f>
        <v>@WHU</v>
      </c>
      <c r="AU40" s="3">
        <f ca="1">VLOOKUP(RIGHT(AT40,3),'Team Ratings'!$A$2:$H$21,7,FALSE)*(1+Fixtures!$D$3)</f>
        <v>99.178764008746526</v>
      </c>
      <c r="AV40" s="72" t="str">
        <f>CONCATENATE("@",Schedule!A20)</f>
        <v>@WHU</v>
      </c>
      <c r="AW40" s="3">
        <f ca="1">VLOOKUP(RIGHT(AV40,3),'Team Ratings'!$A$2:$H$21,4,FALSE)*(1-Fixtures!$D$3)</f>
        <v>125.44932940101876</v>
      </c>
      <c r="AY40" s="62"/>
      <c r="AZ40" s="62"/>
      <c r="BA40" s="66"/>
    </row>
    <row r="41" spans="1:53" x14ac:dyDescent="0.25">
      <c r="A41" s="41" t="str">
        <f t="shared" si="0"/>
        <v>WAT</v>
      </c>
      <c r="B41" s="9">
        <f ca="1">(VLOOKUP(B19,$AT$2:$AU$41,2,FALSE)*VLOOKUP(B63,$AV$2:$AW$41,2,FALSE))/(100*100)*'Formula Data'!$AB$22</f>
        <v>1.1799545167000298</v>
      </c>
      <c r="C41" s="9">
        <f ca="1">(VLOOKUP(C19,$AT$2:$AU$41,2,FALSE)*VLOOKUP(C63,$AV$2:$AW$41,2,FALSE))/(100*100)*'Formula Data'!$AB$22</f>
        <v>1.9011550434788063</v>
      </c>
      <c r="D41" s="9">
        <f ca="1">(VLOOKUP(D19,$AT$2:$AU$41,2,FALSE)*VLOOKUP(D63,$AV$2:$AW$41,2,FALSE))/(100*100)*'Formula Data'!$AB$22</f>
        <v>1.1225843812053227</v>
      </c>
      <c r="E41" s="9">
        <f ca="1">(VLOOKUP(E19,$AT$2:$AU$41,2,FALSE)*VLOOKUP(E63,$AV$2:$AW$41,2,FALSE))/(100*100)*'Formula Data'!$AB$22</f>
        <v>1.2513589916344463</v>
      </c>
      <c r="F41" s="9">
        <f ca="1">(VLOOKUP(F19,$AT$2:$AU$41,2,FALSE)*VLOOKUP(F63,$AV$2:$AW$41,2,FALSE))/(100*100)*'Formula Data'!$AB$22</f>
        <v>1.1153584302144328</v>
      </c>
      <c r="G41" s="9">
        <f ca="1">(VLOOKUP(G19,$AT$2:$AU$41,2,FALSE)*VLOOKUP(G63,$AV$2:$AW$41,2,FALSE))/(100*100)*'Formula Data'!$AB$22</f>
        <v>3.2209226170883793</v>
      </c>
      <c r="H41" s="9">
        <f ca="1">(VLOOKUP(H19,$AT$2:$AU$41,2,FALSE)*VLOOKUP(H63,$AV$2:$AW$41,2,FALSE))/(100*100)*'Formula Data'!$AB$22</f>
        <v>1.8901485533136928</v>
      </c>
      <c r="I41" s="9">
        <f ca="1">(VLOOKUP(I19,$AT$2:$AU$41,2,FALSE)*VLOOKUP(I63,$AV$2:$AW$41,2,FALSE))/(100*100)*'Formula Data'!$AB$22</f>
        <v>1.0334056844858408</v>
      </c>
      <c r="J41" s="9">
        <f ca="1">(VLOOKUP(J19,$AT$2:$AU$41,2,FALSE)*VLOOKUP(J63,$AV$2:$AW$41,2,FALSE))/(100*100)*'Formula Data'!$AB$22</f>
        <v>1.74206307419841</v>
      </c>
      <c r="K41" s="9">
        <f ca="1">(VLOOKUP(K19,$AT$2:$AU$41,2,FALSE)*VLOOKUP(K63,$AV$2:$AW$41,2,FALSE))/(100*100)*'Formula Data'!$AB$22</f>
        <v>0.92709354388717602</v>
      </c>
      <c r="L41" s="9">
        <f ca="1">(VLOOKUP(L19,$AT$2:$AU$41,2,FALSE)*VLOOKUP(L63,$AV$2:$AW$41,2,FALSE))/(100*100)*'Formula Data'!$AB$22</f>
        <v>1.6067360989648232</v>
      </c>
      <c r="M41" s="9">
        <f ca="1">(VLOOKUP(M19,$AT$2:$AU$41,2,FALSE)*VLOOKUP(M63,$AV$2:$AW$41,2,FALSE))/(100*100)*'Formula Data'!$AB$22</f>
        <v>1.5050788424266739</v>
      </c>
      <c r="N41" s="9">
        <f ca="1">(VLOOKUP(N19,$AT$2:$AU$41,2,FALSE)*VLOOKUP(N63,$AV$2:$AW$41,2,FALSE))/(100*100)*'Formula Data'!$AB$22</f>
        <v>1.0470108706111929</v>
      </c>
      <c r="O41" s="9">
        <f ca="1">(VLOOKUP(O19,$AT$2:$AU$41,2,FALSE)*VLOOKUP(O63,$AV$2:$AW$41,2,FALSE))/(100*100)*'Formula Data'!$AB$22</f>
        <v>1.9695877199866163</v>
      </c>
      <c r="P41" s="9">
        <f ca="1">(VLOOKUP(P19,$AT$2:$AU$41,2,FALSE)*VLOOKUP(P63,$AV$2:$AW$41,2,FALSE))/(100*100)*'Formula Data'!$AB$22</f>
        <v>2.2702737823258778</v>
      </c>
      <c r="Q41" s="9">
        <f ca="1">(VLOOKUP(Q19,$AT$2:$AU$41,2,FALSE)*VLOOKUP(Q63,$AV$2:$AW$41,2,FALSE))/(100*100)*'Formula Data'!$AB$22</f>
        <v>0.78500909359621596</v>
      </c>
      <c r="R41" s="9">
        <f ca="1">(VLOOKUP(R19,$AT$2:$AU$41,2,FALSE)*VLOOKUP(R63,$AV$2:$AW$41,2,FALSE))/(100*100)*'Formula Data'!$AB$22</f>
        <v>2.7413763642937785</v>
      </c>
      <c r="S41" s="9">
        <f ca="1">(VLOOKUP(S19,$AT$2:$AU$41,2,FALSE)*VLOOKUP(S63,$AV$2:$AW$41,2,FALSE))/(100*100)*'Formula Data'!$AB$22</f>
        <v>1.4872506218970787</v>
      </c>
      <c r="T41" s="9">
        <f ca="1">(VLOOKUP(T19,$AT$2:$AU$41,2,FALSE)*VLOOKUP(T63,$AV$2:$AW$41,2,FALSE))/(100*100)*'Formula Data'!$AB$22</f>
        <v>1.5437294792936638</v>
      </c>
      <c r="U41" s="9">
        <f ca="1">(VLOOKUP(U19,$AT$2:$AU$41,2,FALSE)*VLOOKUP(U63,$AV$2:$AW$41,2,FALSE))/(100*100)*'Formula Data'!$AB$22</f>
        <v>1.154520402017239</v>
      </c>
      <c r="V41" s="9">
        <f ca="1">(VLOOKUP(V19,$AT$2:$AU$41,2,FALSE)*VLOOKUP(V63,$AV$2:$AW$41,2,FALSE))/(100*100)*'Formula Data'!$AB$22</f>
        <v>1.2653060563504883</v>
      </c>
      <c r="W41" s="9">
        <f ca="1">(VLOOKUP(W19,$AT$2:$AU$41,2,FALSE)*VLOOKUP(W63,$AV$2:$AW$41,2,FALSE))/(100*100)*'Formula Data'!$AB$22</f>
        <v>1.3849175161771397</v>
      </c>
      <c r="X41" s="9">
        <f ca="1">(VLOOKUP(X19,$AT$2:$AU$41,2,FALSE)*VLOOKUP(X63,$AV$2:$AW$41,2,FALSE))/(100*100)*'Formula Data'!$AB$22</f>
        <v>1.1661744546286876</v>
      </c>
      <c r="Y41" s="9">
        <f ca="1">(VLOOKUP(Y19,$AT$2:$AU$41,2,FALSE)*VLOOKUP(Y63,$AV$2:$AW$41,2,FALSE))/(100*100)*'Formula Data'!$AB$22</f>
        <v>1.7246539338776041</v>
      </c>
      <c r="Z41" s="83">
        <f ca="1">(VLOOKUP(Z19,$AT$2:$AU$41,2,FALSE)*VLOOKUP(Z63,$AV$2:$AW$41,2,FALSE))/(100*100)*'Formula Data'!$AB$22</f>
        <v>1.2726740373701098</v>
      </c>
      <c r="AA41" s="83">
        <f ca="1">(VLOOKUP(AA19,$AT$2:$AU$41,2,FALSE)*VLOOKUP(AA63,$AV$2:$AW$41,2,FALSE))/(100*100)*'Formula Data'!$AB$22</f>
        <v>1.7626481051938716</v>
      </c>
      <c r="AB41" s="84">
        <f ca="1">(VLOOKUP(AB19,$AT$2:$AU$41,2,FALSE)*VLOOKUP(AB63,$AV$2:$AW$41,2,FALSE))/(100*100)*'Formula Data'!$AB$22</f>
        <v>2.2216953734511922</v>
      </c>
      <c r="AC41" s="84">
        <f ca="1">(VLOOKUP(AC19,$AT$2:$AU$41,2,FALSE)*VLOOKUP(AC63,$AV$2:$AW$41,2,FALSE))/(100*100)*'Formula Data'!$AB$22</f>
        <v>1.8351362438660834</v>
      </c>
      <c r="AD41" s="84">
        <f ca="1">(VLOOKUP(AD19,$AT$2:$AU$41,2,FALSE)*VLOOKUP(AD63,$AV$2:$AW$41,2,FALSE))/(100*100)*'Formula Data'!$AB$22</f>
        <v>1.1726679052486684</v>
      </c>
      <c r="AE41" s="84">
        <f ca="1">(VLOOKUP(AE19,$AT$2:$AU$41,2,FALSE)*VLOOKUP(AE63,$AV$2:$AW$41,2,FALSE))/(100*100)*'Formula Data'!$AB$22</f>
        <v>1.5197700526313724</v>
      </c>
      <c r="AF41" s="84">
        <f ca="1">(VLOOKUP(AF19,$AT$2:$AU$41,2,FALSE)*VLOOKUP(AF63,$AV$2:$AW$41,2,FALSE))/(100*100)*'Formula Data'!$AB$22</f>
        <v>1.5640532758512884</v>
      </c>
      <c r="AG41" s="84">
        <f ca="1">(VLOOKUP(AG19,$AT$2:$AU$41,2,FALSE)*VLOOKUP(AG63,$AV$2:$AW$41,2,FALSE))/(100*100)*'Formula Data'!$AB$22</f>
        <v>1.3184843414786438</v>
      </c>
      <c r="AH41" s="84">
        <f ca="1">(VLOOKUP(AH19,$AT$2:$AU$41,2,FALSE)*VLOOKUP(AH63,$AV$2:$AW$41,2,FALSE))/(100*100)*'Formula Data'!$AB$22</f>
        <v>2.400186024379551</v>
      </c>
      <c r="AI41" s="84">
        <f ca="1">(VLOOKUP(AI19,$AT$2:$AU$41,2,FALSE)*VLOOKUP(AI63,$AV$2:$AW$41,2,FALSE))/(100*100)*'Formula Data'!$AB$22</f>
        <v>1.0075321176575254</v>
      </c>
      <c r="AJ41" s="84">
        <f ca="1">(VLOOKUP(AJ19,$AT$2:$AU$41,2,FALSE)*VLOOKUP(AJ63,$AV$2:$AW$41,2,FALSE))/(100*100)*'Formula Data'!$AB$22</f>
        <v>0.83768659770570375</v>
      </c>
      <c r="AK41" s="9">
        <f ca="1">(VLOOKUP(AK19,$AT$2:$AU$41,2,FALSE)*VLOOKUP(AK63,$AV$2:$AW$41,2,FALSE))/(100*100)*'Formula Data'!$AB$22</f>
        <v>1.6769470385906673</v>
      </c>
      <c r="AL41" s="9">
        <f ca="1">(VLOOKUP(AL19,$AT$2:$AU$41,2,FALSE)*VLOOKUP(AL63,$AV$2:$AW$41,2,FALSE))/(100*100)*'Formula Data'!$AB$22</f>
        <v>2.1561548097864356</v>
      </c>
      <c r="AM41" s="9">
        <f ca="1">(VLOOKUP(AM19,$AT$2:$AU$41,2,FALSE)*VLOOKUP(AM63,$AV$2:$AW$41,2,FALSE))/(100*100)*'Formula Data'!$AB$22</f>
        <v>1.6661527167400789</v>
      </c>
      <c r="AN41" s="9">
        <f ca="1">IF(OR(Fixtures!$D$6&lt;=0,Fixtures!$D$6&gt;39),AVERAGE(B41:AM41),AVERAGE(OFFSET(A41,0,Fixtures!$D$6,1,38-Fixtures!$D$6+1)))</f>
        <v>1.6260857386600835</v>
      </c>
      <c r="AO41" s="41" t="str">
        <f t="shared" si="1"/>
        <v>WAT</v>
      </c>
      <c r="AP41" s="65">
        <f ca="1">AVERAGE(OFFSET(A41,0,Fixtures!$D$6,1,9))</f>
        <v>1.6446859377509109</v>
      </c>
      <c r="AQ41" s="65">
        <f ca="1">AVERAGE(OFFSET(A41,0,Fixtures!$D$6,1,6))</f>
        <v>1.6793284927070795</v>
      </c>
      <c r="AR41" s="65">
        <f ca="1">AVERAGE(OFFSET(A41,0,Fixtures!$D$6,1,3))</f>
        <v>1.9398265741703824</v>
      </c>
      <c r="AS41" s="62"/>
      <c r="AT41" s="72" t="str">
        <f>CONCATENATE("@",Schedule!A21)</f>
        <v>@WOL</v>
      </c>
      <c r="AU41" s="3">
        <f ca="1">VLOOKUP(RIGHT(AT41,3),'Team Ratings'!$A$2:$H$21,7,FALSE)*(1+Fixtures!$D$3)</f>
        <v>111.78802490275358</v>
      </c>
      <c r="AV41" s="72" t="str">
        <f>CONCATENATE("@",Schedule!A21)</f>
        <v>@WOL</v>
      </c>
      <c r="AW41" s="3">
        <f ca="1">VLOOKUP(RIGHT(AV41,3),'Team Ratings'!$A$2:$H$21,4,FALSE)*(1-Fixtures!$D$3)</f>
        <v>70.801069685433504</v>
      </c>
      <c r="AY41" s="62"/>
      <c r="AZ41" s="62"/>
      <c r="BA41" s="66"/>
    </row>
    <row r="42" spans="1:53" x14ac:dyDescent="0.3">
      <c r="A42" s="41" t="str">
        <f t="shared" si="0"/>
        <v>WHU</v>
      </c>
      <c r="B42" s="9">
        <f ca="1">(VLOOKUP(B20,$AT$2:$AU$41,2,FALSE)*VLOOKUP(B64,$AV$2:$AW$41,2,FALSE))/(100*100)*'Formula Data'!$AB$22</f>
        <v>2.7021275610888291</v>
      </c>
      <c r="C42" s="9">
        <f ca="1">(VLOOKUP(C20,$AT$2:$AU$41,2,FALSE)*VLOOKUP(C64,$AV$2:$AW$41,2,FALSE))/(100*100)*'Formula Data'!$AB$22</f>
        <v>2.2089786892515026</v>
      </c>
      <c r="D42" s="9">
        <f ca="1">(VLOOKUP(D20,$AT$2:$AU$41,2,FALSE)*VLOOKUP(D64,$AV$2:$AW$41,2,FALSE))/(100*100)*'Formula Data'!$AB$22</f>
        <v>1.9807894313731778</v>
      </c>
      <c r="E42" s="9">
        <f ca="1">(VLOOKUP(E20,$AT$2:$AU$41,2,FALSE)*VLOOKUP(E64,$AV$2:$AW$41,2,FALSE))/(100*100)*'Formula Data'!$AB$22</f>
        <v>1.2626553026005825</v>
      </c>
      <c r="F42" s="9">
        <f ca="1">(VLOOKUP(F20,$AT$2:$AU$41,2,FALSE)*VLOOKUP(F64,$AV$2:$AW$41,2,FALSE))/(100*100)*'Formula Data'!$AB$22</f>
        <v>2.161363788406518</v>
      </c>
      <c r="G42" s="9">
        <f ca="1">(VLOOKUP(G20,$AT$2:$AU$41,2,FALSE)*VLOOKUP(G64,$AV$2:$AW$41,2,FALSE))/(100*100)*'Formula Data'!$AB$22</f>
        <v>1.8638461753461246</v>
      </c>
      <c r="H42" s="9">
        <f ca="1">(VLOOKUP(H20,$AT$2:$AU$41,2,FALSE)*VLOOKUP(H64,$AV$2:$AW$41,2,FALSE))/(100*100)*'Formula Data'!$AB$22</f>
        <v>1.7356006968106323</v>
      </c>
      <c r="I42" s="9">
        <f ca="1">(VLOOKUP(I20,$AT$2:$AU$41,2,FALSE)*VLOOKUP(I64,$AV$2:$AW$41,2,FALSE))/(100*100)*'Formula Data'!$AB$22</f>
        <v>0.9837859034443811</v>
      </c>
      <c r="J42" s="9">
        <f ca="1">(VLOOKUP(J20,$AT$2:$AU$41,2,FALSE)*VLOOKUP(J64,$AV$2:$AW$41,2,FALSE))/(100*100)*'Formula Data'!$AB$22</f>
        <v>2.3825577911058917</v>
      </c>
      <c r="K42" s="9">
        <f ca="1">(VLOOKUP(K20,$AT$2:$AU$41,2,FALSE)*VLOOKUP(K64,$AV$2:$AW$41,2,FALSE))/(100*100)*'Formula Data'!$AB$22</f>
        <v>1.2950804687867663</v>
      </c>
      <c r="L42" s="9">
        <f ca="1">(VLOOKUP(L20,$AT$2:$AU$41,2,FALSE)*VLOOKUP(L64,$AV$2:$AW$41,2,FALSE))/(100*100)*'Formula Data'!$AB$22</f>
        <v>1.049802190891624</v>
      </c>
      <c r="M42" s="9">
        <f ca="1">(VLOOKUP(M20,$AT$2:$AU$41,2,FALSE)*VLOOKUP(M64,$AV$2:$AW$41,2,FALSE))/(100*100)*'Formula Data'!$AB$22</f>
        <v>1.9600964849586304</v>
      </c>
      <c r="N42" s="9">
        <f ca="1">(VLOOKUP(N20,$AT$2:$AU$41,2,FALSE)*VLOOKUP(N64,$AV$2:$AW$41,2,FALSE))/(100*100)*'Formula Data'!$AB$22</f>
        <v>1.4614684069007222</v>
      </c>
      <c r="O42" s="9">
        <f ca="1">(VLOOKUP(O20,$AT$2:$AU$41,2,FALSE)*VLOOKUP(O64,$AV$2:$AW$41,2,FALSE))/(100*100)*'Formula Data'!$AB$22</f>
        <v>3.0079513673040021</v>
      </c>
      <c r="P42" s="9">
        <f ca="1">(VLOOKUP(P20,$AT$2:$AU$41,2,FALSE)*VLOOKUP(P64,$AV$2:$AW$41,2,FALSE))/(100*100)*'Formula Data'!$AB$22</f>
        <v>2.3687642822673722</v>
      </c>
      <c r="Q42" s="9">
        <f ca="1">(VLOOKUP(Q20,$AT$2:$AU$41,2,FALSE)*VLOOKUP(Q64,$AV$2:$AW$41,2,FALSE))/(100*100)*'Formula Data'!$AB$22</f>
        <v>1.3977849554660262</v>
      </c>
      <c r="R42" s="9">
        <f ca="1">(VLOOKUP(R20,$AT$2:$AU$41,2,FALSE)*VLOOKUP(R64,$AV$2:$AW$41,2,FALSE))/(100*100)*'Formula Data'!$AB$22</f>
        <v>2.4683187116258547</v>
      </c>
      <c r="S42" s="91">
        <f ca="1">(VLOOKUP(S20,$AT$2:$AU$41,2,FALSE)*VLOOKUP(S64,$AV$2:$AW$41,2,FALSE))/(100*100)*'Formula Data'!$AB$22</f>
        <v>2.2998219795705377</v>
      </c>
      <c r="T42" s="9">
        <f ca="1">(VLOOKUP(T20,$AT$2:$AU$41,2,FALSE)*VLOOKUP(T64,$AV$2:$AW$41,2,FALSE))/(100*100)*'Formula Data'!$AB$22</f>
        <v>1.4696061026761742</v>
      </c>
      <c r="U42" s="9">
        <f ca="1">(VLOOKUP(U20,$AT$2:$AU$41,2,FALSE)*VLOOKUP(U64,$AV$2:$AW$41,2,FALSE))/(100*100)*'Formula Data'!$AB$22</f>
        <v>1.9046000440661346</v>
      </c>
      <c r="V42" s="9">
        <f ca="1">(VLOOKUP(V20,$AT$2:$AU$41,2,FALSE)*VLOOKUP(V64,$AV$2:$AW$41,2,FALSE))/(100*100)*'Formula Data'!$AB$22</f>
        <v>1.1618484003443075</v>
      </c>
      <c r="W42" s="9">
        <f ca="1">(VLOOKUP(W20,$AT$2:$AU$41,2,FALSE)*VLOOKUP(W64,$AV$2:$AW$41,2,FALSE))/(100*100)*'Formula Data'!$AB$22</f>
        <v>1.9346263792987497</v>
      </c>
      <c r="X42" s="9">
        <f ca="1">(VLOOKUP(X20,$AT$2:$AU$41,2,FALSE)*VLOOKUP(X64,$AV$2:$AW$41,2,FALSE))/(100*100)*'Formula Data'!$AB$22</f>
        <v>1.5949353808229523</v>
      </c>
      <c r="Y42" s="91">
        <f ca="1">(VLOOKUP(Y20,$AT$2:$AU$41,2,FALSE)*VLOOKUP(Y64,$AV$2:$AW$41,2,FALSE))/(100*100)*'Formula Data'!$AB$22</f>
        <v>2.8451432757037325</v>
      </c>
      <c r="Z42" s="83">
        <f ca="1">(VLOOKUP(Z20,$AT$2:$AU$41,2,FALSE)*VLOOKUP(Z64,$AV$2:$AW$41,2,FALSE))/(100*100)*'Formula Data'!$AB$22</f>
        <v>1.4787378002427414</v>
      </c>
      <c r="AA42" s="83">
        <f ca="1">(VLOOKUP(AA20,$AT$2:$AU$41,2,FALSE)*VLOOKUP(AA64,$AV$2:$AW$41,2,FALSE))/(100*100)*'Formula Data'!$AB$22</f>
        <v>4.0365115418734367</v>
      </c>
      <c r="AB42" s="84">
        <f ca="1">(VLOOKUP(AB20,$AT$2:$AU$41,2,FALSE)*VLOOKUP(AB64,$AV$2:$AW$41,2,FALSE))/(100*100)*'Formula Data'!$AB$22</f>
        <v>3.4355365373831481</v>
      </c>
      <c r="AC42" s="84">
        <f ca="1">(VLOOKUP(AC20,$AT$2:$AU$41,2,FALSE)*VLOOKUP(AC64,$AV$2:$AW$41,2,FALSE))/(100*100)*'Formula Data'!$AB$22</f>
        <v>1.6523455838156544</v>
      </c>
      <c r="AD42" s="84">
        <f ca="1">(VLOOKUP(AD20,$AT$2:$AU$41,2,FALSE)*VLOOKUP(AD64,$AV$2:$AW$41,2,FALSE))/(100*100)*'Formula Data'!$AB$22</f>
        <v>2.088049131004805</v>
      </c>
      <c r="AE42" s="84">
        <f ca="1">(VLOOKUP(AE20,$AT$2:$AU$41,2,FALSE)*VLOOKUP(AE64,$AV$2:$AW$41,2,FALSE))/(100*100)*'Formula Data'!$AB$22</f>
        <v>1.5857017096170014</v>
      </c>
      <c r="AF42" s="84">
        <f ca="1">(VLOOKUP(AF20,$AT$2:$AU$41,2,FALSE)*VLOOKUP(AF64,$AV$2:$AW$41,2,FALSE))/(100*100)*'Formula Data'!$AB$22</f>
        <v>2.1831812004319433</v>
      </c>
      <c r="AG42" s="84">
        <f ca="1">(VLOOKUP(AG20,$AT$2:$AU$41,2,FALSE)*VLOOKUP(AG64,$AV$2:$AW$41,2,FALSE))/(100*100)*'Formula Data'!$AB$22</f>
        <v>2.0135872789390428</v>
      </c>
      <c r="AH42" s="84">
        <f ca="1">(VLOOKUP(AH20,$AT$2:$AU$41,2,FALSE)*VLOOKUP(AH64,$AV$2:$AW$41,2,FALSE))/(100*100)*'Formula Data'!$AB$22</f>
        <v>1.5682230258998335</v>
      </c>
      <c r="AI42" s="84">
        <f ca="1">(VLOOKUP(AI20,$AT$2:$AU$41,2,FALSE)*VLOOKUP(AI64,$AV$2:$AW$41,2,FALSE))/(100*100)*'Formula Data'!$AB$22</f>
        <v>1.3121307048070168</v>
      </c>
      <c r="AJ42" s="84">
        <f ca="1">(VLOOKUP(AJ20,$AT$2:$AU$41,2,FALSE)*VLOOKUP(AJ64,$AV$2:$AW$41,2,FALSE))/(100*100)*'Formula Data'!$AB$22</f>
        <v>1.886188785366302</v>
      </c>
      <c r="AK42" s="9">
        <f ca="1">(VLOOKUP(AK20,$AT$2:$AU$41,2,FALSE)*VLOOKUP(AK64,$AV$2:$AW$41,2,FALSE))/(100*100)*'Formula Data'!$AB$22</f>
        <v>1.3259830077787387</v>
      </c>
      <c r="AL42" s="9">
        <f ca="1">(VLOOKUP(AL20,$AT$2:$AU$41,2,FALSE)*VLOOKUP(AL64,$AV$2:$AW$41,2,FALSE))/(100*100)*'Formula Data'!$AB$22</f>
        <v>2.7842640397145817</v>
      </c>
      <c r="AM42" s="9">
        <f ca="1">(VLOOKUP(AM20,$AT$2:$AU$41,2,FALSE)*VLOOKUP(AM64,$AV$2:$AW$41,2,FALSE))/(100*100)*'Formula Data'!$AB$22</f>
        <v>1.4468633624870082</v>
      </c>
      <c r="AN42" s="9">
        <f ca="1">IF(OR(Fixtures!$D$6&lt;=0,Fixtures!$D$6&gt;39),AVERAGE(B42:AM42),AVERAGE(OFFSET(A42,0,Fixtures!$D$6,1,38-Fixtures!$D$6+1)))</f>
        <v>2.10142814685527</v>
      </c>
      <c r="AO42" s="41" t="str">
        <f t="shared" si="1"/>
        <v>WHU</v>
      </c>
      <c r="AP42" s="65">
        <f ca="1">AVERAGE(OFFSET(A42,0,Fixtures!$D$6,1,9))</f>
        <v>2.2083629681968757</v>
      </c>
      <c r="AQ42" s="65">
        <f ca="1">AVERAGE(OFFSET(A42,0,Fixtures!$D$6,1,6))</f>
        <v>2.4968876173543317</v>
      </c>
      <c r="AR42" s="65">
        <f ca="1">AVERAGE(OFFSET(A42,0,Fixtures!$D$6,1,3))</f>
        <v>3.0414645543574128</v>
      </c>
      <c r="AS42" s="62"/>
      <c r="AY42" s="62"/>
      <c r="AZ42" s="62"/>
      <c r="BA42" s="66"/>
    </row>
    <row r="43" spans="1:53" x14ac:dyDescent="0.3">
      <c r="A43" s="41" t="str">
        <f t="shared" si="0"/>
        <v>WOL</v>
      </c>
      <c r="B43" s="9">
        <f ca="1">(VLOOKUP(B21,$AT$2:$AU$41,2,FALSE)*VLOOKUP(B65,$AV$2:$AW$41,2,FALSE))/(100*100)*'Formula Data'!$AB$22</f>
        <v>1.6057414438957265</v>
      </c>
      <c r="C43" s="9">
        <f ca="1">(VLOOKUP(C21,$AT$2:$AU$41,2,FALSE)*VLOOKUP(C65,$AV$2:$AW$41,2,FALSE))/(100*100)*'Formula Data'!$AB$22</f>
        <v>1.0519171650712549</v>
      </c>
      <c r="D43" s="9">
        <f ca="1">(VLOOKUP(D21,$AT$2:$AU$41,2,FALSE)*VLOOKUP(D65,$AV$2:$AW$41,2,FALSE))/(100*100)*'Formula Data'!$AB$22</f>
        <v>0.74054008826518403</v>
      </c>
      <c r="E43" s="9">
        <f ca="1">(VLOOKUP(E21,$AT$2:$AU$41,2,FALSE)*VLOOKUP(E65,$AV$2:$AW$41,2,FALSE))/(100*100)*'Formula Data'!$AB$22</f>
        <v>1.3446675323263295</v>
      </c>
      <c r="F43" s="9">
        <f ca="1">(VLOOKUP(F21,$AT$2:$AU$41,2,FALSE)*VLOOKUP(F65,$AV$2:$AW$41,2,FALSE))/(100*100)*'Formula Data'!$AB$22</f>
        <v>1.1364280218520471</v>
      </c>
      <c r="G43" s="9">
        <f ca="1">(VLOOKUP(G21,$AT$2:$AU$41,2,FALSE)*VLOOKUP(G65,$AV$2:$AW$41,2,FALSE))/(100*100)*'Formula Data'!$AB$22</f>
        <v>0.82941602464133357</v>
      </c>
      <c r="H43" s="9">
        <f ca="1">(VLOOKUP(H21,$AT$2:$AU$41,2,FALSE)*VLOOKUP(H65,$AV$2:$AW$41,2,FALSE))/(100*100)*'Formula Data'!$AB$22</f>
        <v>0.74835804849412624</v>
      </c>
      <c r="I43" s="9">
        <f ca="1">(VLOOKUP(I21,$AT$2:$AU$41,2,FALSE)*VLOOKUP(I65,$AV$2:$AW$41,2,FALSE))/(100*100)*'Formula Data'!$AB$22</f>
        <v>2.2781256490313049</v>
      </c>
      <c r="J43" s="9">
        <f ca="1">(VLOOKUP(J21,$AT$2:$AU$41,2,FALSE)*VLOOKUP(J65,$AV$2:$AW$41,2,FALSE))/(100*100)*'Formula Data'!$AB$22</f>
        <v>0.93255049973348381</v>
      </c>
      <c r="K43" s="9">
        <f ca="1">(VLOOKUP(K21,$AT$2:$AU$41,2,FALSE)*VLOOKUP(K65,$AV$2:$AW$41,2,FALSE))/(100*100)*'Formula Data'!$AB$22</f>
        <v>0.88507342581405479</v>
      </c>
      <c r="L43" s="9">
        <f ca="1">(VLOOKUP(L21,$AT$2:$AU$41,2,FALSE)*VLOOKUP(L65,$AV$2:$AW$41,2,FALSE))/(100*100)*'Formula Data'!$AB$22</f>
        <v>1.1784527883628486</v>
      </c>
      <c r="M43" s="9">
        <f ca="1">(VLOOKUP(M21,$AT$2:$AU$41,2,FALSE)*VLOOKUP(M65,$AV$2:$AW$41,2,FALSE))/(100*100)*'Formula Data'!$AB$22</f>
        <v>0.81658048107438819</v>
      </c>
      <c r="N43" s="9">
        <f ca="1">(VLOOKUP(N21,$AT$2:$AU$41,2,FALSE)*VLOOKUP(N65,$AV$2:$AW$41,2,FALSE))/(100*100)*'Formula Data'!$AB$22</f>
        <v>0.97953800524643209</v>
      </c>
      <c r="O43" s="9">
        <f ca="1">(VLOOKUP(O21,$AT$2:$AU$41,2,FALSE)*VLOOKUP(O65,$AV$2:$AW$41,2,FALSE))/(100*100)*'Formula Data'!$AB$22</f>
        <v>0.73091727916459548</v>
      </c>
      <c r="P43" s="9">
        <f ca="1">(VLOOKUP(P21,$AT$2:$AU$41,2,FALSE)*VLOOKUP(P65,$AV$2:$AW$41,2,FALSE))/(100*100)*'Formula Data'!$AB$22</f>
        <v>0.7939924599422965</v>
      </c>
      <c r="Q43" s="9">
        <f ca="1">(VLOOKUP(Q21,$AT$2:$AU$41,2,FALSE)*VLOOKUP(Q65,$AV$2:$AW$41,2,FALSE))/(100*100)*'Formula Data'!$AB$22</f>
        <v>1.24670299042717</v>
      </c>
      <c r="R43" s="9">
        <f ca="1">(VLOOKUP(R21,$AT$2:$AU$41,2,FALSE)*VLOOKUP(R65,$AV$2:$AW$41,2,FALSE))/(100*100)*'Formula Data'!$AB$22</f>
        <v>0.82482327338130224</v>
      </c>
      <c r="S43" s="9">
        <f ca="1">(VLOOKUP(S21,$AT$2:$AU$41,2,FALSE)*VLOOKUP(S65,$AV$2:$AW$41,2,FALSE))/(100*100)*'Formula Data'!$AB$22</f>
        <v>1.0645268832462824</v>
      </c>
      <c r="T43" s="9">
        <f ca="1">(VLOOKUP(T21,$AT$2:$AU$41,2,FALSE)*VLOOKUP(T65,$AV$2:$AW$41,2,FALSE))/(100*100)*'Formula Data'!$AB$22</f>
        <v>1.5250262609217826</v>
      </c>
      <c r="U43" s="9">
        <f ca="1">(VLOOKUP(U21,$AT$2:$AU$41,2,FALSE)*VLOOKUP(U65,$AV$2:$AW$41,2,FALSE))/(100*100)*'Formula Data'!$AB$22</f>
        <v>1.9389474854230819</v>
      </c>
      <c r="V43" s="9">
        <f ca="1">(VLOOKUP(V21,$AT$2:$AU$41,2,FALSE)*VLOOKUP(V65,$AV$2:$AW$41,2,FALSE))/(100*100)*'Formula Data'!$AB$22</f>
        <v>1.1179175786146822</v>
      </c>
      <c r="W43" s="9">
        <f ca="1">(VLOOKUP(W21,$AT$2:$AU$41,2,FALSE)*VLOOKUP(W65,$AV$2:$AW$41,2,FALSE))/(100*100)*'Formula Data'!$AB$22</f>
        <v>0.59248716934659873</v>
      </c>
      <c r="X43" s="9">
        <f ca="1">(VLOOKUP(X21,$AT$2:$AU$41,2,FALSE)*VLOOKUP(X65,$AV$2:$AW$41,2,FALSE))/(100*100)*'Formula Data'!$AB$22</f>
        <v>1.3930692650339696</v>
      </c>
      <c r="Y43" s="9">
        <f ca="1">(VLOOKUP(Y21,$AT$2:$AU$41,2,FALSE)*VLOOKUP(Y65,$AV$2:$AW$41,2,FALSE))/(100*100)*'Formula Data'!$AB$22</f>
        <v>1.2979731100766085</v>
      </c>
      <c r="Z43" s="83">
        <f ca="1">(VLOOKUP(Z21,$AT$2:$AU$41,2,FALSE)*VLOOKUP(Z65,$AV$2:$AW$41,2,FALSE))/(100*100)*'Formula Data'!$AB$22</f>
        <v>1.5713824317731091</v>
      </c>
      <c r="AA43" s="83">
        <f ca="1">(VLOOKUP(AA21,$AT$2:$AU$41,2,FALSE)*VLOOKUP(AA65,$AV$2:$AW$41,2,FALSE))/(100*100)*'Formula Data'!$AB$22</f>
        <v>1.0749178260789574</v>
      </c>
      <c r="AB43" s="84">
        <f ca="1">(VLOOKUP(AB21,$AT$2:$AU$41,2,FALSE)*VLOOKUP(AB65,$AV$2:$AW$41,2,FALSE))/(100*100)*'Formula Data'!$AB$22</f>
        <v>0.71261716977643708</v>
      </c>
      <c r="AC43" s="84">
        <f ca="1">(VLOOKUP(AC21,$AT$2:$AU$41,2,FALSE)*VLOOKUP(AC65,$AV$2:$AW$41,2,FALSE))/(100*100)*'Formula Data'!$AB$22</f>
        <v>1.2321434083844143</v>
      </c>
      <c r="AD43" s="84">
        <f ca="1">(VLOOKUP(AD21,$AT$2:$AU$41,2,FALSE)*VLOOKUP(AD65,$AV$2:$AW$41,2,FALSE))/(100*100)*'Formula Data'!$AB$22</f>
        <v>0.83456977045124603</v>
      </c>
      <c r="AE43" s="84">
        <f ca="1">(VLOOKUP(AE21,$AT$2:$AU$41,2,FALSE)*VLOOKUP(AE65,$AV$2:$AW$41,2,FALSE))/(100*100)*'Formula Data'!$AB$22</f>
        <v>1.1860875018891099</v>
      </c>
      <c r="AF43" s="84">
        <f ca="1">(VLOOKUP(AF21,$AT$2:$AU$41,2,FALSE)*VLOOKUP(AF65,$AV$2:$AW$41,2,FALSE))/(100*100)*'Formula Data'!$AB$22</f>
        <v>0.65572378863604142</v>
      </c>
      <c r="AG43" s="84">
        <f ca="1">(VLOOKUP(AG21,$AT$2:$AU$41,2,FALSE)*VLOOKUP(AG65,$AV$2:$AW$41,2,FALSE))/(100*100)*'Formula Data'!$AB$22</f>
        <v>1.2198301013580366</v>
      </c>
      <c r="AH43" s="84">
        <f ca="1">(VLOOKUP(AH21,$AT$2:$AU$41,2,FALSE)*VLOOKUP(AH65,$AV$2:$AW$41,2,FALSE))/(100*100)*'Formula Data'!$AB$22</f>
        <v>0.78888161865612172</v>
      </c>
      <c r="AI43" s="84">
        <f ca="1">(VLOOKUP(AI21,$AT$2:$AU$41,2,FALSE)*VLOOKUP(AI65,$AV$2:$AW$41,2,FALSE))/(100*100)*'Formula Data'!$AB$22</f>
        <v>1.0918640836903217</v>
      </c>
      <c r="AJ43" s="84">
        <f ca="1">(VLOOKUP(AJ21,$AT$2:$AU$41,2,FALSE)*VLOOKUP(AJ65,$AV$2:$AW$41,2,FALSE))/(100*100)*'Formula Data'!$AB$22</f>
        <v>0.90014933982175782</v>
      </c>
      <c r="AK43" s="9">
        <f ca="1">(VLOOKUP(AK21,$AT$2:$AU$41,2,FALSE)*VLOOKUP(AK65,$AV$2:$AW$41,2,FALSE))/(100*100)*'Formula Data'!$AB$22</f>
        <v>1.1062388972850279</v>
      </c>
      <c r="AL43" s="9">
        <f ca="1">(VLOOKUP(AL21,$AT$2:$AU$41,2,FALSE)*VLOOKUP(AL65,$AV$2:$AW$41,2,FALSE))/(100*100)*'Formula Data'!$AB$22</f>
        <v>0.55522890905742162</v>
      </c>
      <c r="AM43" s="9">
        <f ca="1">(VLOOKUP(AM21,$AT$2:$AU$41,2,FALSE)*VLOOKUP(AM65,$AV$2:$AW$41,2,FALSE))/(100*100)*'Formula Data'!$AB$22</f>
        <v>1.6976270449888604</v>
      </c>
      <c r="AN43" s="9">
        <f ca="1">IF(OR(Fixtures!$D$6&lt;=0,Fixtures!$D$6&gt;39),AVERAGE(B43:AM43),AVERAGE(OFFSET(A43,0,Fixtures!$D$6,1,38-Fixtures!$D$6+1)))</f>
        <v>1.0042984200056735</v>
      </c>
      <c r="AO43" s="41" t="str">
        <f t="shared" si="1"/>
        <v>WOL</v>
      </c>
      <c r="AP43" s="65">
        <f ca="1">AVERAGE(OFFSET(A43,0,Fixtures!$D$6,1,9))</f>
        <v>0.97740391876896515</v>
      </c>
      <c r="AQ43" s="65">
        <f ca="1">AVERAGE(OFFSET(A43,0,Fixtures!$D$6,1,6))</f>
        <v>0.94934324420270111</v>
      </c>
      <c r="AR43" s="65">
        <f ca="1">AVERAGE(OFFSET(A43,0,Fixtures!$D$6,1,3))</f>
        <v>1.0065594680799361</v>
      </c>
      <c r="AS43" s="62"/>
      <c r="AY43" s="62"/>
      <c r="AZ43" s="62"/>
      <c r="BA43" s="66"/>
    </row>
    <row r="44" spans="1:53" x14ac:dyDescent="0.3">
      <c r="X44" s="62"/>
      <c r="Y44" s="62"/>
      <c r="Z44" s="87"/>
      <c r="AA44" s="88"/>
      <c r="AB44" s="88"/>
      <c r="AC44" s="88"/>
      <c r="AD44" s="88"/>
      <c r="AE44" s="88"/>
      <c r="AF44" s="89"/>
      <c r="AG44" s="89"/>
      <c r="AH44" s="89"/>
      <c r="AI44" s="89"/>
      <c r="AJ44" s="89"/>
      <c r="AK44" s="34"/>
      <c r="AL44" s="34"/>
      <c r="AM44" s="34"/>
      <c r="AY44" s="62"/>
    </row>
    <row r="45" spans="1:53" x14ac:dyDescent="0.3">
      <c r="A45" s="59" t="s">
        <v>0</v>
      </c>
      <c r="B45" s="59">
        <v>1</v>
      </c>
      <c r="C45" s="59">
        <v>2</v>
      </c>
      <c r="D45" s="59">
        <v>3</v>
      </c>
      <c r="E45" s="59">
        <v>4</v>
      </c>
      <c r="F45" s="59">
        <v>5</v>
      </c>
      <c r="G45" s="59">
        <v>6</v>
      </c>
      <c r="H45" s="59">
        <v>7</v>
      </c>
      <c r="I45" s="59">
        <v>8</v>
      </c>
      <c r="J45" s="59">
        <v>9</v>
      </c>
      <c r="K45" s="59">
        <v>10</v>
      </c>
      <c r="L45" s="59">
        <v>11</v>
      </c>
      <c r="M45" s="59">
        <v>12</v>
      </c>
      <c r="N45" s="59">
        <v>13</v>
      </c>
      <c r="O45" s="59">
        <v>14</v>
      </c>
      <c r="P45" s="59">
        <v>15</v>
      </c>
      <c r="Q45" s="59">
        <v>16</v>
      </c>
      <c r="R45" s="59">
        <v>17</v>
      </c>
      <c r="S45" s="59">
        <v>18</v>
      </c>
      <c r="T45" s="59">
        <v>19</v>
      </c>
      <c r="U45" s="59">
        <v>20</v>
      </c>
      <c r="V45" s="59">
        <v>21</v>
      </c>
      <c r="W45" s="59">
        <v>22</v>
      </c>
      <c r="X45" s="59">
        <v>23</v>
      </c>
      <c r="Y45" s="59">
        <v>24</v>
      </c>
      <c r="Z45" s="59">
        <v>25</v>
      </c>
      <c r="AA45" s="59">
        <v>26</v>
      </c>
      <c r="AB45" s="59">
        <v>27</v>
      </c>
      <c r="AC45" s="59">
        <v>28</v>
      </c>
      <c r="AD45" s="59">
        <v>29</v>
      </c>
      <c r="AE45" s="59">
        <v>30</v>
      </c>
      <c r="AF45" s="33">
        <v>31</v>
      </c>
      <c r="AG45" s="33">
        <v>32</v>
      </c>
      <c r="AH45" s="33">
        <v>33</v>
      </c>
      <c r="AI45" s="33">
        <v>34</v>
      </c>
      <c r="AJ45" s="33">
        <v>35</v>
      </c>
      <c r="AK45" s="33">
        <v>36</v>
      </c>
      <c r="AL45" s="33">
        <v>37</v>
      </c>
      <c r="AM45" s="33">
        <v>38</v>
      </c>
      <c r="AP45" s="66"/>
    </row>
    <row r="46" spans="1:53" x14ac:dyDescent="0.3">
      <c r="A46" s="41" t="str">
        <f>$A24</f>
        <v>ARS</v>
      </c>
      <c r="B46" s="73" t="str">
        <f t="shared" ref="B46:AM52" si="2">IF(IFERROR(FIND("@",B2),0), $A46, CONCATENATE("@", $A46))</f>
        <v>ARS</v>
      </c>
      <c r="C46" s="73" t="str">
        <f t="shared" si="2"/>
        <v>@ARS</v>
      </c>
      <c r="D46" s="73" t="str">
        <f t="shared" si="2"/>
        <v>ARS</v>
      </c>
      <c r="E46" s="73" t="str">
        <f t="shared" si="2"/>
        <v>@ARS</v>
      </c>
      <c r="F46" s="73" t="str">
        <f t="shared" si="2"/>
        <v>ARS</v>
      </c>
      <c r="G46" s="73" t="str">
        <f t="shared" si="2"/>
        <v>@ARS</v>
      </c>
      <c r="H46" s="73" t="str">
        <f t="shared" si="2"/>
        <v>ARS</v>
      </c>
      <c r="I46" s="73" t="str">
        <f t="shared" si="2"/>
        <v>@ARS</v>
      </c>
      <c r="J46" s="73" t="str">
        <f t="shared" si="2"/>
        <v>ARS</v>
      </c>
      <c r="K46" s="73" t="str">
        <f t="shared" si="2"/>
        <v>@ARS</v>
      </c>
      <c r="L46" s="73" t="str">
        <f t="shared" si="2"/>
        <v>@ARS</v>
      </c>
      <c r="M46" s="73" t="str">
        <f t="shared" si="2"/>
        <v>ARS</v>
      </c>
      <c r="N46" s="73" t="str">
        <f t="shared" si="2"/>
        <v>@ARS</v>
      </c>
      <c r="O46" s="73" t="str">
        <f t="shared" si="2"/>
        <v>ARS</v>
      </c>
      <c r="P46" s="73" t="str">
        <f t="shared" si="2"/>
        <v>@ARS</v>
      </c>
      <c r="Q46" s="73" t="str">
        <f t="shared" si="2"/>
        <v>ARS</v>
      </c>
      <c r="R46" s="73" t="str">
        <f t="shared" si="2"/>
        <v>@ARS</v>
      </c>
      <c r="S46" s="73" t="str">
        <f t="shared" si="2"/>
        <v>ARS</v>
      </c>
      <c r="T46" s="73" t="str">
        <f t="shared" si="2"/>
        <v>ARS</v>
      </c>
      <c r="U46" s="73" t="str">
        <f t="shared" si="2"/>
        <v>@ARS</v>
      </c>
      <c r="V46" s="73" t="str">
        <f t="shared" si="2"/>
        <v>@ARS</v>
      </c>
      <c r="W46" s="73" t="str">
        <f t="shared" si="2"/>
        <v>ARS</v>
      </c>
      <c r="X46" s="73" t="str">
        <f t="shared" si="2"/>
        <v>@ARS</v>
      </c>
      <c r="Y46" s="73" t="str">
        <f t="shared" si="2"/>
        <v>ARS</v>
      </c>
      <c r="Z46" s="73" t="str">
        <f t="shared" si="2"/>
        <v>ARS</v>
      </c>
      <c r="AA46" s="73" t="str">
        <f t="shared" si="2"/>
        <v>@ARS</v>
      </c>
      <c r="AB46" s="73" t="str">
        <f t="shared" si="2"/>
        <v>@ARS</v>
      </c>
      <c r="AC46" s="73" t="str">
        <f t="shared" si="2"/>
        <v>ARS</v>
      </c>
      <c r="AD46" s="73" t="str">
        <f t="shared" si="2"/>
        <v>@ARS</v>
      </c>
      <c r="AE46" s="73" t="str">
        <f t="shared" si="2"/>
        <v>ARS</v>
      </c>
      <c r="AF46" s="73" t="str">
        <f t="shared" si="2"/>
        <v>ARS</v>
      </c>
      <c r="AG46" s="73" t="str">
        <f t="shared" si="2"/>
        <v>@ARS</v>
      </c>
      <c r="AH46" s="73" t="str">
        <f t="shared" si="2"/>
        <v>ARS</v>
      </c>
      <c r="AI46" s="73" t="str">
        <f t="shared" si="2"/>
        <v>@ARS</v>
      </c>
      <c r="AJ46" s="73" t="str">
        <f t="shared" si="2"/>
        <v>ARS</v>
      </c>
      <c r="AK46" s="73" t="str">
        <f t="shared" si="2"/>
        <v>@ARS</v>
      </c>
      <c r="AL46" s="73" t="str">
        <f t="shared" si="2"/>
        <v>ARS</v>
      </c>
      <c r="AM46" s="73" t="str">
        <f t="shared" si="2"/>
        <v>@ARS</v>
      </c>
      <c r="AP46" s="66"/>
    </row>
    <row r="47" spans="1:53" x14ac:dyDescent="0.3">
      <c r="A47" s="41" t="str">
        <f t="shared" ref="A47:A65" si="3">$A25</f>
        <v>AVL</v>
      </c>
      <c r="B47" s="73" t="str">
        <f t="shared" si="2"/>
        <v>AVL</v>
      </c>
      <c r="C47" s="73" t="str">
        <f t="shared" si="2"/>
        <v>@AVL</v>
      </c>
      <c r="D47" s="73" t="str">
        <f t="shared" si="2"/>
        <v>@AVL</v>
      </c>
      <c r="E47" s="73" t="str">
        <f t="shared" si="2"/>
        <v>AVL</v>
      </c>
      <c r="F47" s="73" t="str">
        <f t="shared" si="2"/>
        <v>@AVL</v>
      </c>
      <c r="G47" s="73" t="str">
        <f t="shared" si="2"/>
        <v>AVL</v>
      </c>
      <c r="H47" s="73" t="str">
        <f t="shared" si="2"/>
        <v>@AVL</v>
      </c>
      <c r="I47" s="73" t="str">
        <f t="shared" si="2"/>
        <v>AVL</v>
      </c>
      <c r="J47" s="73" t="str">
        <f t="shared" si="2"/>
        <v>@AVL</v>
      </c>
      <c r="K47" s="73" t="str">
        <f t="shared" si="2"/>
        <v>AVL</v>
      </c>
      <c r="L47" s="73" t="str">
        <f t="shared" si="2"/>
        <v>@AVL</v>
      </c>
      <c r="M47" s="73" t="str">
        <f t="shared" si="2"/>
        <v>AVL</v>
      </c>
      <c r="N47" s="73" t="str">
        <f t="shared" si="2"/>
        <v>@AVL</v>
      </c>
      <c r="O47" s="73" t="str">
        <f t="shared" si="2"/>
        <v>AVL</v>
      </c>
      <c r="P47" s="73" t="str">
        <f t="shared" si="2"/>
        <v>AVL</v>
      </c>
      <c r="Q47" s="73" t="str">
        <f t="shared" si="2"/>
        <v>@AVL</v>
      </c>
      <c r="R47" s="73" t="str">
        <f t="shared" si="2"/>
        <v>AVL</v>
      </c>
      <c r="S47" s="73" t="str">
        <f t="shared" si="2"/>
        <v>@AVL</v>
      </c>
      <c r="T47" s="73" t="str">
        <f t="shared" si="2"/>
        <v>@AVL</v>
      </c>
      <c r="U47" s="73" t="str">
        <f t="shared" si="2"/>
        <v>AVL</v>
      </c>
      <c r="V47" s="73" t="str">
        <f t="shared" si="2"/>
        <v>AVL</v>
      </c>
      <c r="W47" s="73" t="str">
        <f t="shared" si="2"/>
        <v>@AVL</v>
      </c>
      <c r="X47" s="73" t="str">
        <f t="shared" si="2"/>
        <v>AVL</v>
      </c>
      <c r="Y47" s="73" t="str">
        <f t="shared" si="2"/>
        <v>@AVL</v>
      </c>
      <c r="Z47" s="73" t="str">
        <f t="shared" si="2"/>
        <v>AVL</v>
      </c>
      <c r="AA47" s="73" t="str">
        <f t="shared" si="2"/>
        <v>@AVL</v>
      </c>
      <c r="AB47" s="73" t="str">
        <f t="shared" si="2"/>
        <v>AVL</v>
      </c>
      <c r="AC47" s="73" t="str">
        <f t="shared" si="2"/>
        <v>@AVL</v>
      </c>
      <c r="AD47" s="73" t="str">
        <f t="shared" si="2"/>
        <v>AVL</v>
      </c>
      <c r="AE47" s="73" t="str">
        <f t="shared" si="2"/>
        <v>@AVL</v>
      </c>
      <c r="AF47" s="73" t="str">
        <f t="shared" si="2"/>
        <v>AVL</v>
      </c>
      <c r="AG47" s="73" t="str">
        <f t="shared" si="2"/>
        <v>@AVL</v>
      </c>
      <c r="AH47" s="73" t="str">
        <f t="shared" si="2"/>
        <v>AVL</v>
      </c>
      <c r="AI47" s="73" t="str">
        <f t="shared" si="2"/>
        <v>@AVL</v>
      </c>
      <c r="AJ47" s="73" t="str">
        <f t="shared" si="2"/>
        <v>@AVL</v>
      </c>
      <c r="AK47" s="73" t="str">
        <f t="shared" si="2"/>
        <v>AVL</v>
      </c>
      <c r="AL47" s="73" t="str">
        <f t="shared" si="2"/>
        <v>@AVL</v>
      </c>
      <c r="AM47" s="73" t="str">
        <f t="shared" si="2"/>
        <v>AVL</v>
      </c>
      <c r="AP47" s="66"/>
    </row>
    <row r="48" spans="1:53" x14ac:dyDescent="0.3">
      <c r="A48" s="41" t="str">
        <f t="shared" si="3"/>
        <v>BOU</v>
      </c>
      <c r="B48" s="73" t="str">
        <f t="shared" si="2"/>
        <v>@BOU</v>
      </c>
      <c r="C48" s="73" t="str">
        <f t="shared" si="2"/>
        <v>BOU</v>
      </c>
      <c r="D48" s="73" t="str">
        <f t="shared" si="2"/>
        <v>@BOU</v>
      </c>
      <c r="E48" s="73" t="str">
        <f t="shared" si="2"/>
        <v>BOU</v>
      </c>
      <c r="F48" s="73" t="str">
        <f t="shared" si="2"/>
        <v>@BOU</v>
      </c>
      <c r="G48" s="73" t="str">
        <f t="shared" si="2"/>
        <v>BOU</v>
      </c>
      <c r="H48" s="73" t="str">
        <f t="shared" si="2"/>
        <v>@BOU</v>
      </c>
      <c r="I48" s="73" t="str">
        <f t="shared" si="2"/>
        <v>BOU</v>
      </c>
      <c r="J48" s="73" t="str">
        <f t="shared" si="2"/>
        <v>@BOU</v>
      </c>
      <c r="K48" s="73" t="str">
        <f t="shared" si="2"/>
        <v>BOU</v>
      </c>
      <c r="L48" s="73" t="str">
        <f t="shared" si="2"/>
        <v>@BOU</v>
      </c>
      <c r="M48" s="73" t="str">
        <f t="shared" si="2"/>
        <v>BOU</v>
      </c>
      <c r="N48" s="73" t="str">
        <f t="shared" si="2"/>
        <v>@BOU</v>
      </c>
      <c r="O48" s="73" t="str">
        <f t="shared" si="2"/>
        <v>BOU</v>
      </c>
      <c r="P48" s="73" t="str">
        <f t="shared" si="2"/>
        <v>BOU</v>
      </c>
      <c r="Q48" s="73" t="str">
        <f t="shared" si="2"/>
        <v>@BOU</v>
      </c>
      <c r="R48" s="73" t="str">
        <f t="shared" si="2"/>
        <v>BOU</v>
      </c>
      <c r="S48" s="73" t="str">
        <f t="shared" si="2"/>
        <v>@BOU</v>
      </c>
      <c r="T48" s="73" t="str">
        <f t="shared" si="2"/>
        <v>@BOU</v>
      </c>
      <c r="U48" s="73" t="str">
        <f t="shared" si="2"/>
        <v>BOU</v>
      </c>
      <c r="V48" s="73" t="str">
        <f t="shared" si="2"/>
        <v>BOU</v>
      </c>
      <c r="W48" s="73" t="str">
        <f t="shared" si="2"/>
        <v>@BOU</v>
      </c>
      <c r="X48" s="73" t="str">
        <f t="shared" si="2"/>
        <v>BOU</v>
      </c>
      <c r="Y48" s="73" t="str">
        <f t="shared" si="2"/>
        <v>@BOU</v>
      </c>
      <c r="Z48" s="73" t="str">
        <f t="shared" si="2"/>
        <v>@BOU</v>
      </c>
      <c r="AA48" s="73" t="str">
        <f t="shared" si="2"/>
        <v>BOU</v>
      </c>
      <c r="AB48" s="73" t="str">
        <f t="shared" si="2"/>
        <v>BOU</v>
      </c>
      <c r="AC48" s="73" t="str">
        <f t="shared" si="2"/>
        <v>@BOU</v>
      </c>
      <c r="AD48" s="73" t="str">
        <f t="shared" si="2"/>
        <v>BOU</v>
      </c>
      <c r="AE48" s="73" t="str">
        <f t="shared" si="2"/>
        <v>@BOU</v>
      </c>
      <c r="AF48" s="73" t="str">
        <f t="shared" si="2"/>
        <v>BOU</v>
      </c>
      <c r="AG48" s="73" t="str">
        <f t="shared" si="2"/>
        <v>@BOU</v>
      </c>
      <c r="AH48" s="73" t="str">
        <f t="shared" si="2"/>
        <v>BOU</v>
      </c>
      <c r="AI48" s="73" t="str">
        <f t="shared" si="2"/>
        <v>@BOU</v>
      </c>
      <c r="AJ48" s="73" t="str">
        <f t="shared" si="2"/>
        <v>@BOU</v>
      </c>
      <c r="AK48" s="73" t="str">
        <f t="shared" si="2"/>
        <v>BOU</v>
      </c>
      <c r="AL48" s="73" t="str">
        <f t="shared" si="2"/>
        <v>@BOU</v>
      </c>
      <c r="AM48" s="73" t="str">
        <f t="shared" si="2"/>
        <v>BOU</v>
      </c>
      <c r="AP48" s="66"/>
    </row>
    <row r="49" spans="1:42" x14ac:dyDescent="0.3">
      <c r="A49" s="41" t="str">
        <f t="shared" si="3"/>
        <v>BRI</v>
      </c>
      <c r="B49" s="73" t="str">
        <f t="shared" si="2"/>
        <v>BRI</v>
      </c>
      <c r="C49" s="73" t="str">
        <f t="shared" si="2"/>
        <v>@BRI</v>
      </c>
      <c r="D49" s="73" t="str">
        <f t="shared" si="2"/>
        <v>@BRI</v>
      </c>
      <c r="E49" s="73" t="str">
        <f t="shared" si="2"/>
        <v>BRI</v>
      </c>
      <c r="F49" s="73" t="str">
        <f t="shared" si="2"/>
        <v>@BRI</v>
      </c>
      <c r="G49" s="73" t="str">
        <f t="shared" si="2"/>
        <v>BRI</v>
      </c>
      <c r="H49" s="73" t="str">
        <f t="shared" si="2"/>
        <v>BRI</v>
      </c>
      <c r="I49" s="73" t="str">
        <f t="shared" si="2"/>
        <v>@BRI</v>
      </c>
      <c r="J49" s="73" t="str">
        <f t="shared" si="2"/>
        <v>BRI</v>
      </c>
      <c r="K49" s="73" t="str">
        <f t="shared" si="2"/>
        <v>@BRI</v>
      </c>
      <c r="L49" s="73" t="str">
        <f t="shared" si="2"/>
        <v>@BRI</v>
      </c>
      <c r="M49" s="73" t="str">
        <f t="shared" si="2"/>
        <v>BRI</v>
      </c>
      <c r="N49" s="73" t="str">
        <f t="shared" si="2"/>
        <v>@BRI</v>
      </c>
      <c r="O49" s="73" t="str">
        <f t="shared" si="2"/>
        <v>BRI</v>
      </c>
      <c r="P49" s="73" t="str">
        <f t="shared" si="2"/>
        <v>BRI</v>
      </c>
      <c r="Q49" s="73" t="str">
        <f t="shared" si="2"/>
        <v>@BRI</v>
      </c>
      <c r="R49" s="73" t="str">
        <f t="shared" si="2"/>
        <v>BRI</v>
      </c>
      <c r="S49" s="73" t="str">
        <f t="shared" si="2"/>
        <v>@BRI</v>
      </c>
      <c r="T49" s="73" t="str">
        <f t="shared" si="2"/>
        <v>BRI</v>
      </c>
      <c r="U49" s="73" t="str">
        <f t="shared" si="2"/>
        <v>@BRI</v>
      </c>
      <c r="V49" s="73" t="str">
        <f t="shared" si="2"/>
        <v>@BRI</v>
      </c>
      <c r="W49" s="73" t="str">
        <f t="shared" si="2"/>
        <v>BRI</v>
      </c>
      <c r="X49" s="73" t="str">
        <f t="shared" si="2"/>
        <v>@BRI</v>
      </c>
      <c r="Y49" s="73" t="str">
        <f t="shared" si="2"/>
        <v>BRI</v>
      </c>
      <c r="Z49" s="73" t="str">
        <f t="shared" si="2"/>
        <v>BRI</v>
      </c>
      <c r="AA49" s="73" t="str">
        <f t="shared" si="2"/>
        <v>@BRI</v>
      </c>
      <c r="AB49" s="73" t="str">
        <f t="shared" si="2"/>
        <v>BRI</v>
      </c>
      <c r="AC49" s="73" t="str">
        <f t="shared" si="2"/>
        <v>@BRI</v>
      </c>
      <c r="AD49" s="73" t="str">
        <f t="shared" si="2"/>
        <v>BRI</v>
      </c>
      <c r="AE49" s="73" t="str">
        <f t="shared" si="2"/>
        <v>@BRI</v>
      </c>
      <c r="AF49" s="73" t="str">
        <f t="shared" si="2"/>
        <v>BRI</v>
      </c>
      <c r="AG49" s="73" t="str">
        <f t="shared" si="2"/>
        <v>@BRI</v>
      </c>
      <c r="AH49" s="73" t="str">
        <f t="shared" si="2"/>
        <v>BRI</v>
      </c>
      <c r="AI49" s="73" t="str">
        <f t="shared" si="2"/>
        <v>@BRI</v>
      </c>
      <c r="AJ49" s="73" t="str">
        <f t="shared" si="2"/>
        <v>@BRI</v>
      </c>
      <c r="AK49" s="73" t="str">
        <f t="shared" si="2"/>
        <v>BRI</v>
      </c>
      <c r="AL49" s="73" t="str">
        <f t="shared" si="2"/>
        <v>@BRI</v>
      </c>
      <c r="AM49" s="73" t="str">
        <f t="shared" si="2"/>
        <v>BRI</v>
      </c>
      <c r="AP49" s="66"/>
    </row>
    <row r="50" spans="1:42" x14ac:dyDescent="0.3">
      <c r="A50" s="41" t="str">
        <f t="shared" si="3"/>
        <v>BUR</v>
      </c>
      <c r="B50" s="73" t="str">
        <f t="shared" si="2"/>
        <v>@BUR</v>
      </c>
      <c r="C50" s="73" t="str">
        <f t="shared" si="2"/>
        <v>BUR</v>
      </c>
      <c r="D50" s="73" t="str">
        <f t="shared" si="2"/>
        <v>BUR</v>
      </c>
      <c r="E50" s="73" t="str">
        <f t="shared" si="2"/>
        <v>@BUR</v>
      </c>
      <c r="F50" s="73" t="str">
        <f t="shared" si="2"/>
        <v>BUR</v>
      </c>
      <c r="G50" s="73" t="str">
        <f t="shared" si="2"/>
        <v>@BUR</v>
      </c>
      <c r="H50" s="73" t="str">
        <f t="shared" si="2"/>
        <v>BUR</v>
      </c>
      <c r="I50" s="73" t="str">
        <f t="shared" si="2"/>
        <v>@BUR</v>
      </c>
      <c r="J50" s="73" t="str">
        <f t="shared" si="2"/>
        <v>BUR</v>
      </c>
      <c r="K50" s="73" t="str">
        <f t="shared" si="2"/>
        <v>@BUR</v>
      </c>
      <c r="L50" s="73" t="str">
        <f t="shared" si="2"/>
        <v>BUR</v>
      </c>
      <c r="M50" s="73" t="str">
        <f t="shared" si="2"/>
        <v>@BUR</v>
      </c>
      <c r="N50" s="73" t="str">
        <f t="shared" si="2"/>
        <v>BUR</v>
      </c>
      <c r="O50" s="73" t="str">
        <f t="shared" si="2"/>
        <v>@BUR</v>
      </c>
      <c r="P50" s="73" t="str">
        <f t="shared" si="2"/>
        <v>@BUR</v>
      </c>
      <c r="Q50" s="73" t="str">
        <f t="shared" si="2"/>
        <v>BUR</v>
      </c>
      <c r="R50" s="73" t="str">
        <f t="shared" si="2"/>
        <v>@BUR</v>
      </c>
      <c r="S50" s="73" t="str">
        <f t="shared" si="2"/>
        <v>BUR</v>
      </c>
      <c r="T50" s="73" t="str">
        <f t="shared" si="2"/>
        <v>BUR</v>
      </c>
      <c r="U50" s="73" t="str">
        <f t="shared" si="2"/>
        <v>@BUR</v>
      </c>
      <c r="V50" s="73" t="str">
        <f t="shared" si="2"/>
        <v>@BUR</v>
      </c>
      <c r="W50" s="73" t="str">
        <f t="shared" si="2"/>
        <v>BUR</v>
      </c>
      <c r="X50" s="73" t="str">
        <f t="shared" si="2"/>
        <v>@BUR</v>
      </c>
      <c r="Y50" s="73" t="str">
        <f t="shared" si="2"/>
        <v>BUR</v>
      </c>
      <c r="Z50" s="73" t="str">
        <f t="shared" si="2"/>
        <v>@BUR</v>
      </c>
      <c r="AA50" s="73" t="str">
        <f t="shared" si="2"/>
        <v>BUR</v>
      </c>
      <c r="AB50" s="73" t="str">
        <f t="shared" si="2"/>
        <v>@BUR</v>
      </c>
      <c r="AC50" s="73" t="str">
        <f t="shared" si="2"/>
        <v>BUR</v>
      </c>
      <c r="AD50" s="73" t="str">
        <f t="shared" si="2"/>
        <v>@BUR</v>
      </c>
      <c r="AE50" s="73" t="str">
        <f t="shared" si="2"/>
        <v>BUR</v>
      </c>
      <c r="AF50" s="73" t="str">
        <f t="shared" si="2"/>
        <v>@BUR</v>
      </c>
      <c r="AG50" s="73" t="str">
        <f t="shared" si="2"/>
        <v>BUR</v>
      </c>
      <c r="AH50" s="73" t="str">
        <f t="shared" si="2"/>
        <v>@BUR</v>
      </c>
      <c r="AI50" s="73" t="str">
        <f t="shared" si="2"/>
        <v>BUR</v>
      </c>
      <c r="AJ50" s="73" t="str">
        <f t="shared" si="2"/>
        <v>BUR</v>
      </c>
      <c r="AK50" s="73" t="str">
        <f t="shared" si="2"/>
        <v>@BUR</v>
      </c>
      <c r="AL50" s="73" t="str">
        <f t="shared" si="2"/>
        <v>BUR</v>
      </c>
      <c r="AM50" s="73" t="str">
        <f t="shared" si="2"/>
        <v>@BUR</v>
      </c>
      <c r="AP50" s="66"/>
    </row>
    <row r="51" spans="1:42" x14ac:dyDescent="0.3">
      <c r="A51" s="41" t="str">
        <f t="shared" si="3"/>
        <v>CHE</v>
      </c>
      <c r="B51" s="73" t="str">
        <f t="shared" si="2"/>
        <v>CHE</v>
      </c>
      <c r="C51" s="73" t="str">
        <f t="shared" si="2"/>
        <v>@CHE</v>
      </c>
      <c r="D51" s="73" t="str">
        <f t="shared" si="2"/>
        <v>CHE</v>
      </c>
      <c r="E51" s="73" t="str">
        <f t="shared" si="2"/>
        <v>@CHE</v>
      </c>
      <c r="F51" s="73" t="str">
        <f t="shared" si="2"/>
        <v>CHE</v>
      </c>
      <c r="G51" s="73" t="str">
        <f t="shared" si="2"/>
        <v>@CHE</v>
      </c>
      <c r="H51" s="73" t="str">
        <f t="shared" si="2"/>
        <v>@CHE</v>
      </c>
      <c r="I51" s="73" t="str">
        <f t="shared" si="2"/>
        <v>CHE</v>
      </c>
      <c r="J51" s="73" t="str">
        <f t="shared" si="2"/>
        <v>@CHE</v>
      </c>
      <c r="K51" s="73" t="str">
        <f t="shared" si="2"/>
        <v>CHE</v>
      </c>
      <c r="L51" s="73" t="str">
        <f t="shared" si="2"/>
        <v>CHE</v>
      </c>
      <c r="M51" s="73" t="str">
        <f t="shared" si="2"/>
        <v>@CHE</v>
      </c>
      <c r="N51" s="73" t="str">
        <f t="shared" si="2"/>
        <v>CHE</v>
      </c>
      <c r="O51" s="73" t="str">
        <f t="shared" si="2"/>
        <v>@CHE</v>
      </c>
      <c r="P51" s="73" t="str">
        <f t="shared" si="2"/>
        <v>@CHE</v>
      </c>
      <c r="Q51" s="73" t="str">
        <f t="shared" si="2"/>
        <v>CHE</v>
      </c>
      <c r="R51" s="73" t="str">
        <f t="shared" si="2"/>
        <v>@CHE</v>
      </c>
      <c r="S51" s="73" t="str">
        <f t="shared" si="2"/>
        <v>CHE</v>
      </c>
      <c r="T51" s="73" t="str">
        <f t="shared" si="2"/>
        <v>@CHE</v>
      </c>
      <c r="U51" s="73" t="str">
        <f t="shared" si="2"/>
        <v>CHE</v>
      </c>
      <c r="V51" s="73" t="str">
        <f t="shared" si="2"/>
        <v>CHE</v>
      </c>
      <c r="W51" s="73" t="str">
        <f t="shared" si="2"/>
        <v>@CHE</v>
      </c>
      <c r="X51" s="73" t="str">
        <f t="shared" si="2"/>
        <v>CHE</v>
      </c>
      <c r="Y51" s="73" t="str">
        <f t="shared" si="2"/>
        <v>@CHE</v>
      </c>
      <c r="Z51" s="73" t="str">
        <f t="shared" si="2"/>
        <v>CHE</v>
      </c>
      <c r="AA51" s="73" t="str">
        <f t="shared" si="2"/>
        <v>@CHE</v>
      </c>
      <c r="AB51" s="73" t="str">
        <f t="shared" si="2"/>
        <v>@CHE</v>
      </c>
      <c r="AC51" s="73" t="str">
        <f t="shared" si="2"/>
        <v>CHE</v>
      </c>
      <c r="AD51" s="73" t="str">
        <f t="shared" si="2"/>
        <v>@CHE</v>
      </c>
      <c r="AE51" s="73" t="str">
        <f t="shared" si="2"/>
        <v>CHE</v>
      </c>
      <c r="AF51" s="73" t="str">
        <f t="shared" si="2"/>
        <v>@CHE</v>
      </c>
      <c r="AG51" s="73" t="str">
        <f t="shared" si="2"/>
        <v>CHE</v>
      </c>
      <c r="AH51" s="73" t="str">
        <f t="shared" si="2"/>
        <v>@CHE</v>
      </c>
      <c r="AI51" s="73" t="str">
        <f t="shared" si="2"/>
        <v>CHE</v>
      </c>
      <c r="AJ51" s="73" t="str">
        <f t="shared" si="2"/>
        <v>CHE</v>
      </c>
      <c r="AK51" s="73" t="str">
        <f t="shared" si="2"/>
        <v>@CHE</v>
      </c>
      <c r="AL51" s="73" t="str">
        <f t="shared" si="2"/>
        <v>CHE</v>
      </c>
      <c r="AM51" s="73" t="str">
        <f t="shared" si="2"/>
        <v>@CHE</v>
      </c>
      <c r="AP51" s="66"/>
    </row>
    <row r="52" spans="1:42" x14ac:dyDescent="0.3">
      <c r="A52" s="41" t="str">
        <f t="shared" si="3"/>
        <v>CRY</v>
      </c>
      <c r="B52" s="73" t="str">
        <f t="shared" si="2"/>
        <v>@CRY</v>
      </c>
      <c r="C52" s="73" t="str">
        <f t="shared" si="2"/>
        <v>CRY</v>
      </c>
      <c r="D52" s="73" t="str">
        <f t="shared" si="2"/>
        <v>CRY</v>
      </c>
      <c r="E52" s="73" t="str">
        <f t="shared" si="2"/>
        <v>@CRY</v>
      </c>
      <c r="F52" s="73" t="str">
        <f t="shared" si="2"/>
        <v>CRY</v>
      </c>
      <c r="G52" s="73" t="str">
        <f t="shared" si="2"/>
        <v>@CRY</v>
      </c>
      <c r="H52" s="73" t="str">
        <f t="shared" si="2"/>
        <v>@CRY</v>
      </c>
      <c r="I52" s="73" t="str">
        <f t="shared" si="2"/>
        <v>CRY</v>
      </c>
      <c r="J52" s="73" t="str">
        <f t="shared" si="2"/>
        <v>@CRY</v>
      </c>
      <c r="K52" s="73" t="str">
        <f t="shared" si="2"/>
        <v>CRY</v>
      </c>
      <c r="L52" s="73" t="str">
        <f t="shared" si="2"/>
        <v>@CRY</v>
      </c>
      <c r="M52" s="73" t="str">
        <f t="shared" si="2"/>
        <v>CRY</v>
      </c>
      <c r="N52" s="73" t="str">
        <f t="shared" si="2"/>
        <v>@CRY</v>
      </c>
      <c r="O52" s="73" t="str">
        <f t="shared" si="2"/>
        <v>CRY</v>
      </c>
      <c r="P52" s="73" t="str">
        <f t="shared" si="2"/>
        <v>@CRY</v>
      </c>
      <c r="Q52" s="73" t="str">
        <f t="shared" si="2"/>
        <v>CRY</v>
      </c>
      <c r="R52" s="73" t="str">
        <f t="shared" si="2"/>
        <v>@CRY</v>
      </c>
      <c r="S52" s="73" t="str">
        <f t="shared" si="2"/>
        <v>CRY</v>
      </c>
      <c r="T52" s="73" t="str">
        <f t="shared" si="2"/>
        <v>@CRY</v>
      </c>
      <c r="U52" s="73" t="str">
        <f t="shared" si="2"/>
        <v>CRY</v>
      </c>
      <c r="V52" s="73" t="str">
        <f t="shared" si="2"/>
        <v>CRY</v>
      </c>
      <c r="W52" s="73" t="str">
        <f t="shared" si="2"/>
        <v>@CRY</v>
      </c>
      <c r="X52" s="73" t="str">
        <f t="shared" si="2"/>
        <v>CRY</v>
      </c>
      <c r="Y52" s="73" t="str">
        <f t="shared" si="2"/>
        <v>@CRY</v>
      </c>
      <c r="Z52" s="73" t="str">
        <f t="shared" si="2"/>
        <v>@CRY</v>
      </c>
      <c r="AA52" s="73" t="str">
        <f t="shared" si="2"/>
        <v>CRY</v>
      </c>
      <c r="AB52" s="73" t="str">
        <f t="shared" si="2"/>
        <v>@CRY</v>
      </c>
      <c r="AC52" s="73" t="str">
        <f t="shared" ref="C52:AM59" si="4">IF(IFERROR(FIND("@",AC8),0), $A52, CONCATENATE("@", $A52))</f>
        <v>CRY</v>
      </c>
      <c r="AD52" s="73" t="str">
        <f t="shared" si="4"/>
        <v>@CRY</v>
      </c>
      <c r="AE52" s="73" t="str">
        <f t="shared" si="4"/>
        <v>CRY</v>
      </c>
      <c r="AF52" s="73" t="str">
        <f t="shared" si="4"/>
        <v>CRY</v>
      </c>
      <c r="AG52" s="73" t="str">
        <f t="shared" si="4"/>
        <v>@CRY</v>
      </c>
      <c r="AH52" s="73" t="str">
        <f t="shared" si="4"/>
        <v>CRY</v>
      </c>
      <c r="AI52" s="73" t="str">
        <f t="shared" si="4"/>
        <v>@CRY</v>
      </c>
      <c r="AJ52" s="73" t="str">
        <f t="shared" si="4"/>
        <v>CRY</v>
      </c>
      <c r="AK52" s="73" t="str">
        <f t="shared" si="4"/>
        <v>@CRY</v>
      </c>
      <c r="AL52" s="73" t="str">
        <f t="shared" si="4"/>
        <v>CRY</v>
      </c>
      <c r="AM52" s="73" t="str">
        <f t="shared" si="4"/>
        <v>@CRY</v>
      </c>
      <c r="AP52" s="66"/>
    </row>
    <row r="53" spans="1:42" x14ac:dyDescent="0.3">
      <c r="A53" s="41" t="str">
        <f t="shared" si="3"/>
        <v>EVE</v>
      </c>
      <c r="B53" s="73" t="str">
        <f t="shared" ref="B53:B65" si="5">IF(IFERROR(FIND("@",B9),0), $A53, CONCATENATE("@", $A53))</f>
        <v>EVE</v>
      </c>
      <c r="C53" s="73" t="str">
        <f t="shared" si="4"/>
        <v>@EVE</v>
      </c>
      <c r="D53" s="73" t="str">
        <f t="shared" si="4"/>
        <v>EVE</v>
      </c>
      <c r="E53" s="73" t="str">
        <f t="shared" si="4"/>
        <v>@EVE</v>
      </c>
      <c r="F53" s="73" t="str">
        <f t="shared" si="4"/>
        <v>EVE</v>
      </c>
      <c r="G53" s="73" t="str">
        <f t="shared" si="4"/>
        <v>@EVE</v>
      </c>
      <c r="H53" s="73" t="str">
        <f t="shared" si="4"/>
        <v>@EVE</v>
      </c>
      <c r="I53" s="73" t="str">
        <f t="shared" si="4"/>
        <v>EVE</v>
      </c>
      <c r="J53" s="73" t="str">
        <f t="shared" si="4"/>
        <v>@EVE</v>
      </c>
      <c r="K53" s="73" t="str">
        <f t="shared" si="4"/>
        <v>EVE</v>
      </c>
      <c r="L53" s="73" t="str">
        <f t="shared" si="4"/>
        <v>@EVE</v>
      </c>
      <c r="M53" s="73" t="str">
        <f t="shared" si="4"/>
        <v>EVE</v>
      </c>
      <c r="N53" s="73" t="str">
        <f t="shared" si="4"/>
        <v>@EVE</v>
      </c>
      <c r="O53" s="73" t="str">
        <f t="shared" si="4"/>
        <v>EVE</v>
      </c>
      <c r="P53" s="73" t="str">
        <f t="shared" si="4"/>
        <v>EVE</v>
      </c>
      <c r="Q53" s="73" t="str">
        <f t="shared" si="4"/>
        <v>@EVE</v>
      </c>
      <c r="R53" s="73" t="str">
        <f t="shared" si="4"/>
        <v>EVE</v>
      </c>
      <c r="S53" s="73" t="str">
        <f t="shared" si="4"/>
        <v>@EVE</v>
      </c>
      <c r="T53" s="73" t="str">
        <f t="shared" si="4"/>
        <v>@EVE</v>
      </c>
      <c r="U53" s="73" t="str">
        <f t="shared" si="4"/>
        <v>EVE</v>
      </c>
      <c r="V53" s="73" t="str">
        <f t="shared" si="4"/>
        <v>EVE</v>
      </c>
      <c r="W53" s="73" t="str">
        <f t="shared" si="4"/>
        <v>@EVE</v>
      </c>
      <c r="X53" s="73" t="str">
        <f t="shared" si="4"/>
        <v>EVE</v>
      </c>
      <c r="Y53" s="73" t="str">
        <f t="shared" si="4"/>
        <v>@EVE</v>
      </c>
      <c r="Z53" s="73" t="str">
        <f t="shared" si="4"/>
        <v>EVE</v>
      </c>
      <c r="AA53" s="73" t="str">
        <f t="shared" si="4"/>
        <v>@EVE</v>
      </c>
      <c r="AB53" s="73" t="str">
        <f t="shared" si="4"/>
        <v>EVE</v>
      </c>
      <c r="AC53" s="73" t="str">
        <f t="shared" si="4"/>
        <v>@EVE</v>
      </c>
      <c r="AD53" s="73" t="str">
        <f t="shared" si="4"/>
        <v>EVE</v>
      </c>
      <c r="AE53" s="73" t="str">
        <f t="shared" si="4"/>
        <v>@EVE</v>
      </c>
      <c r="AF53" s="73" t="str">
        <f t="shared" si="4"/>
        <v>EVE</v>
      </c>
      <c r="AG53" s="73" t="str">
        <f t="shared" si="4"/>
        <v>@EVE</v>
      </c>
      <c r="AH53" s="73" t="str">
        <f t="shared" si="4"/>
        <v>EVE</v>
      </c>
      <c r="AI53" s="73" t="str">
        <f t="shared" si="4"/>
        <v>@EVE</v>
      </c>
      <c r="AJ53" s="73" t="str">
        <f t="shared" si="4"/>
        <v>EVE</v>
      </c>
      <c r="AK53" s="73" t="str">
        <f t="shared" si="4"/>
        <v>@EVE</v>
      </c>
      <c r="AL53" s="73" t="str">
        <f t="shared" si="4"/>
        <v>EVE</v>
      </c>
      <c r="AM53" s="73" t="str">
        <f t="shared" si="4"/>
        <v>@EVE</v>
      </c>
      <c r="AP53" s="66"/>
    </row>
    <row r="54" spans="1:42" x14ac:dyDescent="0.3">
      <c r="A54" s="41" t="str">
        <f t="shared" si="3"/>
        <v>LEI</v>
      </c>
      <c r="B54" s="73" t="str">
        <f t="shared" si="5"/>
        <v>@LEI</v>
      </c>
      <c r="C54" s="73" t="str">
        <f t="shared" si="4"/>
        <v>LEI</v>
      </c>
      <c r="D54" s="73" t="str">
        <f t="shared" si="4"/>
        <v>LEI</v>
      </c>
      <c r="E54" s="73" t="str">
        <f t="shared" si="4"/>
        <v>@LEI</v>
      </c>
      <c r="F54" s="73" t="str">
        <f t="shared" si="4"/>
        <v>LEI</v>
      </c>
      <c r="G54" s="73" t="str">
        <f t="shared" si="4"/>
        <v>@LEI</v>
      </c>
      <c r="H54" s="73" t="str">
        <f t="shared" si="4"/>
        <v>@LEI</v>
      </c>
      <c r="I54" s="73" t="str">
        <f t="shared" si="4"/>
        <v>LEI</v>
      </c>
      <c r="J54" s="73" t="str">
        <f t="shared" si="4"/>
        <v>@LEI</v>
      </c>
      <c r="K54" s="73" t="str">
        <f t="shared" si="4"/>
        <v>LEI</v>
      </c>
      <c r="L54" s="73" t="str">
        <f t="shared" si="4"/>
        <v>LEI</v>
      </c>
      <c r="M54" s="73" t="str">
        <f t="shared" si="4"/>
        <v>@LEI</v>
      </c>
      <c r="N54" s="73" t="str">
        <f t="shared" si="4"/>
        <v>LEI</v>
      </c>
      <c r="O54" s="73" t="str">
        <f t="shared" si="4"/>
        <v>@LEI</v>
      </c>
      <c r="P54" s="73" t="str">
        <f t="shared" si="4"/>
        <v>@LEI</v>
      </c>
      <c r="Q54" s="73" t="str">
        <f t="shared" si="4"/>
        <v>LEI</v>
      </c>
      <c r="R54" s="73" t="str">
        <f t="shared" si="4"/>
        <v>@LEI</v>
      </c>
      <c r="S54" s="73" t="str">
        <f t="shared" si="4"/>
        <v>LEI</v>
      </c>
      <c r="T54" s="73" t="str">
        <f t="shared" si="4"/>
        <v>@LEI</v>
      </c>
      <c r="U54" s="73" t="str">
        <f t="shared" si="4"/>
        <v>LEI</v>
      </c>
      <c r="V54" s="73" t="str">
        <f t="shared" si="4"/>
        <v>LEI</v>
      </c>
      <c r="W54" s="73" t="str">
        <f t="shared" si="4"/>
        <v>@LEI</v>
      </c>
      <c r="X54" s="73" t="str">
        <f t="shared" si="4"/>
        <v>LEI</v>
      </c>
      <c r="Y54" s="73" t="str">
        <f t="shared" si="4"/>
        <v>@LEI</v>
      </c>
      <c r="Z54" s="73" t="str">
        <f t="shared" si="4"/>
        <v>@LEI</v>
      </c>
      <c r="AA54" s="73" t="str">
        <f t="shared" si="4"/>
        <v>LEI</v>
      </c>
      <c r="AB54" s="73" t="str">
        <f t="shared" si="4"/>
        <v>@LEI</v>
      </c>
      <c r="AC54" s="73" t="str">
        <f t="shared" si="4"/>
        <v>LEI</v>
      </c>
      <c r="AD54" s="73" t="str">
        <f t="shared" si="4"/>
        <v>@LEI</v>
      </c>
      <c r="AE54" s="73" t="str">
        <f t="shared" si="4"/>
        <v>LEI</v>
      </c>
      <c r="AF54" s="73" t="str">
        <f t="shared" si="4"/>
        <v>@LEI</v>
      </c>
      <c r="AG54" s="73" t="str">
        <f t="shared" si="4"/>
        <v>LEI</v>
      </c>
      <c r="AH54" s="73" t="str">
        <f t="shared" si="4"/>
        <v>@LEI</v>
      </c>
      <c r="AI54" s="73" t="str">
        <f t="shared" si="4"/>
        <v>LEI</v>
      </c>
      <c r="AJ54" s="73" t="str">
        <f t="shared" si="4"/>
        <v>LEI</v>
      </c>
      <c r="AK54" s="73" t="str">
        <f t="shared" si="4"/>
        <v>@LEI</v>
      </c>
      <c r="AL54" s="73" t="str">
        <f t="shared" si="4"/>
        <v>LEI</v>
      </c>
      <c r="AM54" s="73" t="str">
        <f t="shared" si="4"/>
        <v>@LEI</v>
      </c>
      <c r="AP54" s="66"/>
    </row>
    <row r="55" spans="1:42" x14ac:dyDescent="0.3">
      <c r="A55" s="41" t="str">
        <f t="shared" si="3"/>
        <v>LIV</v>
      </c>
      <c r="B55" s="73" t="str">
        <f t="shared" si="5"/>
        <v>@LIV</v>
      </c>
      <c r="C55" s="73" t="str">
        <f t="shared" si="4"/>
        <v>LIV</v>
      </c>
      <c r="D55" s="73" t="str">
        <f t="shared" si="4"/>
        <v>@LIV</v>
      </c>
      <c r="E55" s="73" t="str">
        <f t="shared" si="4"/>
        <v>LIV</v>
      </c>
      <c r="F55" s="73" t="str">
        <f t="shared" si="4"/>
        <v>@LIV</v>
      </c>
      <c r="G55" s="73" t="str">
        <f t="shared" si="4"/>
        <v>LIV</v>
      </c>
      <c r="H55" s="73" t="str">
        <f t="shared" si="4"/>
        <v>LIV</v>
      </c>
      <c r="I55" s="73" t="str">
        <f t="shared" si="4"/>
        <v>@LIV</v>
      </c>
      <c r="J55" s="73" t="str">
        <f t="shared" si="4"/>
        <v>LIV</v>
      </c>
      <c r="K55" s="73" t="str">
        <f t="shared" si="4"/>
        <v>@LIV</v>
      </c>
      <c r="L55" s="73" t="str">
        <f t="shared" si="4"/>
        <v>LIV</v>
      </c>
      <c r="M55" s="73" t="str">
        <f t="shared" si="4"/>
        <v>@LIV</v>
      </c>
      <c r="N55" s="73" t="str">
        <f t="shared" si="4"/>
        <v>LIV</v>
      </c>
      <c r="O55" s="73" t="str">
        <f t="shared" si="4"/>
        <v>@LIV</v>
      </c>
      <c r="P55" s="73" t="str">
        <f t="shared" si="4"/>
        <v>@LIV</v>
      </c>
      <c r="Q55" s="73" t="str">
        <f t="shared" si="4"/>
        <v>LIV</v>
      </c>
      <c r="R55" s="73" t="str">
        <f t="shared" si="4"/>
        <v>@LIV</v>
      </c>
      <c r="S55" s="73" t="str">
        <f t="shared" si="4"/>
        <v>LIV</v>
      </c>
      <c r="T55" s="73" t="str">
        <f t="shared" si="4"/>
        <v>LIV</v>
      </c>
      <c r="U55" s="73" t="str">
        <f t="shared" si="4"/>
        <v>@LIV</v>
      </c>
      <c r="V55" s="73" t="str">
        <f t="shared" si="4"/>
        <v>@LIV</v>
      </c>
      <c r="W55" s="73" t="str">
        <f t="shared" si="4"/>
        <v>LIV</v>
      </c>
      <c r="X55" s="73" t="str">
        <f t="shared" si="4"/>
        <v>@LIV</v>
      </c>
      <c r="Y55" s="73" t="str">
        <f t="shared" si="4"/>
        <v>LIV</v>
      </c>
      <c r="Z55" s="73" t="str">
        <f t="shared" si="4"/>
        <v>@LIV</v>
      </c>
      <c r="AA55" s="73" t="str">
        <f t="shared" si="4"/>
        <v>LIV</v>
      </c>
      <c r="AB55" s="73" t="str">
        <f t="shared" si="4"/>
        <v>@LIV</v>
      </c>
      <c r="AC55" s="73" t="str">
        <f t="shared" si="4"/>
        <v>LIV</v>
      </c>
      <c r="AD55" s="73" t="str">
        <f t="shared" si="4"/>
        <v>@LIV</v>
      </c>
      <c r="AE55" s="73" t="str">
        <f t="shared" si="4"/>
        <v>LIV</v>
      </c>
      <c r="AF55" s="73" t="str">
        <f t="shared" si="4"/>
        <v>@LIV</v>
      </c>
      <c r="AG55" s="73" t="str">
        <f t="shared" si="4"/>
        <v>LIV</v>
      </c>
      <c r="AH55" s="73" t="str">
        <f t="shared" si="4"/>
        <v>@LIV</v>
      </c>
      <c r="AI55" s="73" t="str">
        <f t="shared" si="4"/>
        <v>LIV</v>
      </c>
      <c r="AJ55" s="73" t="str">
        <f t="shared" si="4"/>
        <v>@LIV</v>
      </c>
      <c r="AK55" s="73" t="str">
        <f t="shared" si="4"/>
        <v>LIV</v>
      </c>
      <c r="AL55" s="73" t="str">
        <f t="shared" si="4"/>
        <v>@LIV</v>
      </c>
      <c r="AM55" s="73" t="str">
        <f t="shared" si="4"/>
        <v>LIV</v>
      </c>
      <c r="AP55" s="66"/>
    </row>
    <row r="56" spans="1:42" x14ac:dyDescent="0.3">
      <c r="A56" s="41" t="str">
        <f t="shared" si="3"/>
        <v>MCI</v>
      </c>
      <c r="B56" s="73" t="str">
        <f t="shared" si="5"/>
        <v>MCI</v>
      </c>
      <c r="C56" s="73" t="str">
        <f t="shared" si="4"/>
        <v>@MCI</v>
      </c>
      <c r="D56" s="73" t="str">
        <f t="shared" si="4"/>
        <v>MCI</v>
      </c>
      <c r="E56" s="73" t="str">
        <f t="shared" si="4"/>
        <v>@MCI</v>
      </c>
      <c r="F56" s="73" t="str">
        <f t="shared" si="4"/>
        <v>MCI</v>
      </c>
      <c r="G56" s="73" t="str">
        <f t="shared" si="4"/>
        <v>@MCI</v>
      </c>
      <c r="H56" s="73" t="str">
        <f t="shared" si="4"/>
        <v>MCI</v>
      </c>
      <c r="I56" s="73" t="str">
        <f t="shared" si="4"/>
        <v>@MCI</v>
      </c>
      <c r="J56" s="73" t="str">
        <f t="shared" si="4"/>
        <v>MCI</v>
      </c>
      <c r="K56" s="73" t="str">
        <f t="shared" si="4"/>
        <v>@MCI</v>
      </c>
      <c r="L56" s="73" t="str">
        <f t="shared" si="4"/>
        <v>@MCI</v>
      </c>
      <c r="M56" s="73" t="str">
        <f t="shared" si="4"/>
        <v>MCI</v>
      </c>
      <c r="N56" s="73" t="str">
        <f t="shared" si="4"/>
        <v>@MCI</v>
      </c>
      <c r="O56" s="73" t="str">
        <f t="shared" si="4"/>
        <v>MCI</v>
      </c>
      <c r="P56" s="73" t="str">
        <f t="shared" si="4"/>
        <v>MCI</v>
      </c>
      <c r="Q56" s="73" t="str">
        <f t="shared" si="4"/>
        <v>@MCI</v>
      </c>
      <c r="R56" s="73" t="str">
        <f t="shared" si="4"/>
        <v>MCI</v>
      </c>
      <c r="S56" s="73" t="str">
        <f t="shared" si="4"/>
        <v>@MCI</v>
      </c>
      <c r="T56" s="73" t="str">
        <f t="shared" si="4"/>
        <v>MCI</v>
      </c>
      <c r="U56" s="73" t="str">
        <f t="shared" si="4"/>
        <v>@MCI</v>
      </c>
      <c r="V56" s="73" t="str">
        <f t="shared" si="4"/>
        <v>@MCI</v>
      </c>
      <c r="W56" s="73" t="str">
        <f t="shared" si="4"/>
        <v>MCI</v>
      </c>
      <c r="X56" s="73" t="str">
        <f t="shared" si="4"/>
        <v>@MCI</v>
      </c>
      <c r="Y56" s="73" t="str">
        <f t="shared" si="4"/>
        <v>MCI</v>
      </c>
      <c r="Z56" s="73" t="str">
        <f t="shared" si="4"/>
        <v>MCI</v>
      </c>
      <c r="AA56" s="73" t="str">
        <f t="shared" si="4"/>
        <v>@MCI</v>
      </c>
      <c r="AB56" s="73" t="str">
        <f t="shared" si="4"/>
        <v>MCI</v>
      </c>
      <c r="AC56" s="73" t="str">
        <f t="shared" si="4"/>
        <v>@MCI</v>
      </c>
      <c r="AD56" s="73" t="str">
        <f t="shared" si="4"/>
        <v>MCI</v>
      </c>
      <c r="AE56" s="73" t="str">
        <f t="shared" si="4"/>
        <v>@MCI</v>
      </c>
      <c r="AF56" s="73" t="str">
        <f t="shared" si="4"/>
        <v>MCI</v>
      </c>
      <c r="AG56" s="73" t="str">
        <f t="shared" si="4"/>
        <v>@MCI</v>
      </c>
      <c r="AH56" s="73" t="str">
        <f t="shared" si="4"/>
        <v>MCI</v>
      </c>
      <c r="AI56" s="73" t="str">
        <f t="shared" si="4"/>
        <v>@MCI</v>
      </c>
      <c r="AJ56" s="73" t="str">
        <f t="shared" si="4"/>
        <v>MCI</v>
      </c>
      <c r="AK56" s="73" t="str">
        <f t="shared" si="4"/>
        <v>@MCI</v>
      </c>
      <c r="AL56" s="73" t="str">
        <f t="shared" si="4"/>
        <v>MCI</v>
      </c>
      <c r="AM56" s="73" t="str">
        <f t="shared" si="4"/>
        <v>@MCI</v>
      </c>
      <c r="AP56" s="66"/>
    </row>
    <row r="57" spans="1:42" x14ac:dyDescent="0.3">
      <c r="A57" s="41" t="str">
        <f t="shared" si="3"/>
        <v>MUN</v>
      </c>
      <c r="B57" s="73" t="str">
        <f t="shared" si="5"/>
        <v>@MUN</v>
      </c>
      <c r="C57" s="73" t="str">
        <f t="shared" si="4"/>
        <v>MUN</v>
      </c>
      <c r="D57" s="73" t="str">
        <f t="shared" si="4"/>
        <v>@MUN</v>
      </c>
      <c r="E57" s="73" t="str">
        <f t="shared" si="4"/>
        <v>MUN</v>
      </c>
      <c r="F57" s="73" t="str">
        <f t="shared" si="4"/>
        <v>@MUN</v>
      </c>
      <c r="G57" s="73" t="str">
        <f t="shared" si="4"/>
        <v>MUN</v>
      </c>
      <c r="H57" s="73" t="str">
        <f t="shared" si="4"/>
        <v>@MUN</v>
      </c>
      <c r="I57" s="73" t="str">
        <f t="shared" si="4"/>
        <v>MUN</v>
      </c>
      <c r="J57" s="73" t="str">
        <f t="shared" si="4"/>
        <v>@MUN</v>
      </c>
      <c r="K57" s="73" t="str">
        <f t="shared" si="4"/>
        <v>MUN</v>
      </c>
      <c r="L57" s="73" t="str">
        <f t="shared" si="4"/>
        <v>MUN</v>
      </c>
      <c r="M57" s="73" t="str">
        <f t="shared" si="4"/>
        <v>@MUN</v>
      </c>
      <c r="N57" s="73" t="str">
        <f t="shared" si="4"/>
        <v>MUN</v>
      </c>
      <c r="O57" s="73" t="str">
        <f t="shared" si="4"/>
        <v>@MUN</v>
      </c>
      <c r="P57" s="73" t="str">
        <f t="shared" si="4"/>
        <v>@MUN</v>
      </c>
      <c r="Q57" s="73" t="str">
        <f t="shared" si="4"/>
        <v>MUN</v>
      </c>
      <c r="R57" s="73" t="str">
        <f t="shared" si="4"/>
        <v>@MUN</v>
      </c>
      <c r="S57" s="73" t="str">
        <f t="shared" si="4"/>
        <v>MUN</v>
      </c>
      <c r="T57" s="73" t="str">
        <f t="shared" si="4"/>
        <v>@MUN</v>
      </c>
      <c r="U57" s="73" t="str">
        <f t="shared" si="4"/>
        <v>MUN</v>
      </c>
      <c r="V57" s="73" t="str">
        <f t="shared" si="4"/>
        <v>MUN</v>
      </c>
      <c r="W57" s="73" t="str">
        <f t="shared" si="4"/>
        <v>@MUN</v>
      </c>
      <c r="X57" s="73" t="str">
        <f t="shared" si="4"/>
        <v>MUN</v>
      </c>
      <c r="Y57" s="73" t="str">
        <f t="shared" si="4"/>
        <v>@MUN</v>
      </c>
      <c r="Z57" s="73" t="str">
        <f t="shared" si="4"/>
        <v>@MUN</v>
      </c>
      <c r="AA57" s="73" t="str">
        <f t="shared" si="4"/>
        <v>MUN</v>
      </c>
      <c r="AB57" s="73" t="str">
        <f t="shared" si="4"/>
        <v>@MUN</v>
      </c>
      <c r="AC57" s="73" t="str">
        <f t="shared" si="4"/>
        <v>MUN</v>
      </c>
      <c r="AD57" s="73" t="str">
        <f t="shared" si="4"/>
        <v>@MUN</v>
      </c>
      <c r="AE57" s="73" t="str">
        <f t="shared" si="4"/>
        <v>MUN</v>
      </c>
      <c r="AF57" s="73" t="str">
        <f t="shared" si="4"/>
        <v>@MUN</v>
      </c>
      <c r="AG57" s="73" t="str">
        <f t="shared" si="4"/>
        <v>MUN</v>
      </c>
      <c r="AH57" s="73" t="str">
        <f t="shared" si="4"/>
        <v>@MUN</v>
      </c>
      <c r="AI57" s="73" t="str">
        <f t="shared" si="4"/>
        <v>MUN</v>
      </c>
      <c r="AJ57" s="73" t="str">
        <f t="shared" si="4"/>
        <v>@MUN</v>
      </c>
      <c r="AK57" s="73" t="str">
        <f t="shared" si="4"/>
        <v>MUN</v>
      </c>
      <c r="AL57" s="73" t="str">
        <f t="shared" si="4"/>
        <v>@MUN</v>
      </c>
      <c r="AM57" s="73" t="str">
        <f t="shared" si="4"/>
        <v>MUN</v>
      </c>
      <c r="AP57" s="66"/>
    </row>
    <row r="58" spans="1:42" x14ac:dyDescent="0.3">
      <c r="A58" s="41" t="str">
        <f t="shared" si="3"/>
        <v>NEW</v>
      </c>
      <c r="B58" s="73" t="str">
        <f t="shared" si="5"/>
        <v>@NEW</v>
      </c>
      <c r="C58" s="73" t="str">
        <f t="shared" si="4"/>
        <v>NEW</v>
      </c>
      <c r="D58" s="73" t="str">
        <f t="shared" si="4"/>
        <v>NEW</v>
      </c>
      <c r="E58" s="73" t="str">
        <f t="shared" si="4"/>
        <v>@NEW</v>
      </c>
      <c r="F58" s="73" t="str">
        <f t="shared" si="4"/>
        <v>NEW</v>
      </c>
      <c r="G58" s="73" t="str">
        <f t="shared" si="4"/>
        <v>@NEW</v>
      </c>
      <c r="H58" s="73" t="str">
        <f t="shared" si="4"/>
        <v>NEW</v>
      </c>
      <c r="I58" s="73" t="str">
        <f t="shared" si="4"/>
        <v>@NEW</v>
      </c>
      <c r="J58" s="73" t="str">
        <f t="shared" si="4"/>
        <v>NEW</v>
      </c>
      <c r="K58" s="73" t="str">
        <f t="shared" si="4"/>
        <v>@NEW</v>
      </c>
      <c r="L58" s="73" t="str">
        <f t="shared" si="4"/>
        <v>NEW</v>
      </c>
      <c r="M58" s="73" t="str">
        <f t="shared" si="4"/>
        <v>@NEW</v>
      </c>
      <c r="N58" s="73" t="str">
        <f t="shared" si="4"/>
        <v>NEW</v>
      </c>
      <c r="O58" s="73" t="str">
        <f t="shared" si="4"/>
        <v>@NEW</v>
      </c>
      <c r="P58" s="73" t="str">
        <f t="shared" si="4"/>
        <v>NEW</v>
      </c>
      <c r="Q58" s="73" t="str">
        <f t="shared" si="4"/>
        <v>@NEW</v>
      </c>
      <c r="R58" s="73" t="str">
        <f t="shared" si="4"/>
        <v>NEW</v>
      </c>
      <c r="S58" s="73" t="str">
        <f t="shared" si="4"/>
        <v>@NEW</v>
      </c>
      <c r="T58" s="73" t="str">
        <f t="shared" si="4"/>
        <v>NEW</v>
      </c>
      <c r="U58" s="73" t="str">
        <f t="shared" si="4"/>
        <v>@NEW</v>
      </c>
      <c r="V58" s="73" t="str">
        <f t="shared" si="4"/>
        <v>@NEW</v>
      </c>
      <c r="W58" s="73" t="str">
        <f t="shared" si="4"/>
        <v>NEW</v>
      </c>
      <c r="X58" s="73" t="str">
        <f t="shared" si="4"/>
        <v>@NEW</v>
      </c>
      <c r="Y58" s="73" t="str">
        <f t="shared" si="4"/>
        <v>NEW</v>
      </c>
      <c r="Z58" s="73" t="str">
        <f t="shared" si="4"/>
        <v>@NEW</v>
      </c>
      <c r="AA58" s="73" t="str">
        <f t="shared" si="4"/>
        <v>NEW</v>
      </c>
      <c r="AB58" s="73" t="str">
        <f t="shared" si="4"/>
        <v>NEW</v>
      </c>
      <c r="AC58" s="73" t="str">
        <f t="shared" si="4"/>
        <v>@NEW</v>
      </c>
      <c r="AD58" s="73" t="str">
        <f t="shared" si="4"/>
        <v>NEW</v>
      </c>
      <c r="AE58" s="73" t="str">
        <f t="shared" si="4"/>
        <v>@NEW</v>
      </c>
      <c r="AF58" s="73" t="str">
        <f t="shared" si="4"/>
        <v>@NEW</v>
      </c>
      <c r="AG58" s="73" t="str">
        <f t="shared" si="4"/>
        <v>NEW</v>
      </c>
      <c r="AH58" s="73" t="str">
        <f t="shared" si="4"/>
        <v>@NEW</v>
      </c>
      <c r="AI58" s="73" t="str">
        <f t="shared" si="4"/>
        <v>NEW</v>
      </c>
      <c r="AJ58" s="73" t="str">
        <f t="shared" si="4"/>
        <v>NEW</v>
      </c>
      <c r="AK58" s="73" t="str">
        <f t="shared" si="4"/>
        <v>@NEW</v>
      </c>
      <c r="AL58" s="73" t="str">
        <f t="shared" si="4"/>
        <v>NEW</v>
      </c>
      <c r="AM58" s="73" t="str">
        <f t="shared" si="4"/>
        <v>@NEW</v>
      </c>
      <c r="AP58" s="66"/>
    </row>
    <row r="59" spans="1:42" x14ac:dyDescent="0.3">
      <c r="A59" s="41" t="str">
        <f t="shared" si="3"/>
        <v>NOR</v>
      </c>
      <c r="B59" s="73" t="str">
        <f t="shared" si="5"/>
        <v>NOR</v>
      </c>
      <c r="C59" s="73" t="str">
        <f t="shared" si="4"/>
        <v>@NOR</v>
      </c>
      <c r="D59" s="73" t="str">
        <f t="shared" si="4"/>
        <v>@NOR</v>
      </c>
      <c r="E59" s="73" t="str">
        <f t="shared" si="4"/>
        <v>NOR</v>
      </c>
      <c r="F59" s="73" t="str">
        <f t="shared" si="4"/>
        <v>@NOR</v>
      </c>
      <c r="G59" s="73" t="str">
        <f t="shared" si="4"/>
        <v>NOR</v>
      </c>
      <c r="H59" s="73" t="str">
        <f t="shared" si="4"/>
        <v>NOR</v>
      </c>
      <c r="I59" s="73" t="str">
        <f t="shared" si="4"/>
        <v>@NOR</v>
      </c>
      <c r="J59" s="73" t="str">
        <f t="shared" si="4"/>
        <v>NOR</v>
      </c>
      <c r="K59" s="73" t="str">
        <f t="shared" si="4"/>
        <v>@NOR</v>
      </c>
      <c r="L59" s="73" t="str">
        <f t="shared" si="4"/>
        <v>NOR</v>
      </c>
      <c r="M59" s="73" t="str">
        <f t="shared" si="4"/>
        <v>@NOR</v>
      </c>
      <c r="N59" s="73" t="str">
        <f t="shared" si="4"/>
        <v>NOR</v>
      </c>
      <c r="O59" s="73" t="str">
        <f t="shared" si="4"/>
        <v>@NOR</v>
      </c>
      <c r="P59" s="73" t="str">
        <f t="shared" si="4"/>
        <v>NOR</v>
      </c>
      <c r="Q59" s="73" t="str">
        <f t="shared" si="4"/>
        <v>@NOR</v>
      </c>
      <c r="R59" s="73" t="str">
        <f t="shared" si="4"/>
        <v>NOR</v>
      </c>
      <c r="S59" s="73" t="str">
        <f t="shared" si="4"/>
        <v>@NOR</v>
      </c>
      <c r="T59" s="73" t="str">
        <f t="shared" si="4"/>
        <v>NOR</v>
      </c>
      <c r="U59" s="73" t="str">
        <f t="shared" si="4"/>
        <v>@NOR</v>
      </c>
      <c r="V59" s="73" t="str">
        <f t="shared" si="4"/>
        <v>@NOR</v>
      </c>
      <c r="W59" s="73" t="str">
        <f t="shared" si="4"/>
        <v>NOR</v>
      </c>
      <c r="X59" s="73" t="str">
        <f t="shared" si="4"/>
        <v>@NOR</v>
      </c>
      <c r="Y59" s="73" t="str">
        <f t="shared" ref="C59:AM65" si="6">IF(IFERROR(FIND("@",Y15),0), $A59, CONCATENATE("@", $A59))</f>
        <v>NOR</v>
      </c>
      <c r="Z59" s="73" t="str">
        <f t="shared" si="6"/>
        <v>NOR</v>
      </c>
      <c r="AA59" s="73" t="str">
        <f t="shared" si="6"/>
        <v>@NOR</v>
      </c>
      <c r="AB59" s="73" t="str">
        <f t="shared" si="6"/>
        <v>NOR</v>
      </c>
      <c r="AC59" s="73" t="str">
        <f t="shared" si="6"/>
        <v>@NOR</v>
      </c>
      <c r="AD59" s="73" t="str">
        <f t="shared" si="6"/>
        <v>NOR</v>
      </c>
      <c r="AE59" s="73" t="str">
        <f t="shared" si="6"/>
        <v>@NOR</v>
      </c>
      <c r="AF59" s="73" t="str">
        <f t="shared" si="6"/>
        <v>@NOR</v>
      </c>
      <c r="AG59" s="73" t="str">
        <f t="shared" si="6"/>
        <v>NOR</v>
      </c>
      <c r="AH59" s="73" t="str">
        <f t="shared" si="6"/>
        <v>@NOR</v>
      </c>
      <c r="AI59" s="73" t="str">
        <f t="shared" si="6"/>
        <v>NOR</v>
      </c>
      <c r="AJ59" s="73" t="str">
        <f t="shared" si="6"/>
        <v>@NOR</v>
      </c>
      <c r="AK59" s="73" t="str">
        <f t="shared" si="6"/>
        <v>NOR</v>
      </c>
      <c r="AL59" s="73" t="str">
        <f t="shared" si="6"/>
        <v>@NOR</v>
      </c>
      <c r="AM59" s="73" t="str">
        <f t="shared" si="6"/>
        <v>NOR</v>
      </c>
      <c r="AP59" s="66"/>
    </row>
    <row r="60" spans="1:42" x14ac:dyDescent="0.3">
      <c r="A60" s="41" t="str">
        <f t="shared" si="3"/>
        <v>SHU</v>
      </c>
      <c r="B60" s="73" t="str">
        <f t="shared" si="5"/>
        <v>SHU</v>
      </c>
      <c r="C60" s="73" t="str">
        <f t="shared" si="6"/>
        <v>@SHU</v>
      </c>
      <c r="D60" s="73" t="str">
        <f t="shared" si="6"/>
        <v>@SHU</v>
      </c>
      <c r="E60" s="73" t="str">
        <f t="shared" si="6"/>
        <v>SHU</v>
      </c>
      <c r="F60" s="73" t="str">
        <f t="shared" si="6"/>
        <v>@SHU</v>
      </c>
      <c r="G60" s="73" t="str">
        <f t="shared" si="6"/>
        <v>SHU</v>
      </c>
      <c r="H60" s="73" t="str">
        <f t="shared" si="6"/>
        <v>@SHU</v>
      </c>
      <c r="I60" s="73" t="str">
        <f t="shared" si="6"/>
        <v>SHU</v>
      </c>
      <c r="J60" s="73" t="str">
        <f t="shared" si="6"/>
        <v>@SHU</v>
      </c>
      <c r="K60" s="73" t="str">
        <f t="shared" si="6"/>
        <v>SHU</v>
      </c>
      <c r="L60" s="73" t="str">
        <f t="shared" si="6"/>
        <v>@SHU</v>
      </c>
      <c r="M60" s="73" t="str">
        <f t="shared" si="6"/>
        <v>SHU</v>
      </c>
      <c r="N60" s="73" t="str">
        <f t="shared" si="6"/>
        <v>@SHU</v>
      </c>
      <c r="O60" s="73" t="str">
        <f t="shared" si="6"/>
        <v>SHU</v>
      </c>
      <c r="P60" s="73" t="str">
        <f t="shared" si="6"/>
        <v>@SHU</v>
      </c>
      <c r="Q60" s="73" t="str">
        <f t="shared" si="6"/>
        <v>SHU</v>
      </c>
      <c r="R60" s="73" t="str">
        <f t="shared" si="6"/>
        <v>@SHU</v>
      </c>
      <c r="S60" s="73" t="str">
        <f t="shared" si="6"/>
        <v>SHU</v>
      </c>
      <c r="T60" s="73" t="str">
        <f t="shared" si="6"/>
        <v>@SHU</v>
      </c>
      <c r="U60" s="73" t="str">
        <f t="shared" si="6"/>
        <v>SHU</v>
      </c>
      <c r="V60" s="73" t="str">
        <f t="shared" si="6"/>
        <v>SHU</v>
      </c>
      <c r="W60" s="73" t="str">
        <f t="shared" si="6"/>
        <v>@SHU</v>
      </c>
      <c r="X60" s="73" t="str">
        <f t="shared" si="6"/>
        <v>SHU</v>
      </c>
      <c r="Y60" s="73" t="str">
        <f t="shared" si="6"/>
        <v>@SHU</v>
      </c>
      <c r="Z60" s="73" t="str">
        <f t="shared" si="6"/>
        <v>SHU</v>
      </c>
      <c r="AA60" s="73" t="str">
        <f t="shared" si="6"/>
        <v>@SHU</v>
      </c>
      <c r="AB60" s="73" t="str">
        <f t="shared" si="6"/>
        <v>@SHU</v>
      </c>
      <c r="AC60" s="73" t="str">
        <f t="shared" si="6"/>
        <v>SHU</v>
      </c>
      <c r="AD60" s="73" t="str">
        <f t="shared" si="6"/>
        <v>@SHU</v>
      </c>
      <c r="AE60" s="73" t="str">
        <f t="shared" si="6"/>
        <v>SHU</v>
      </c>
      <c r="AF60" s="73" t="str">
        <f t="shared" si="6"/>
        <v>SHU</v>
      </c>
      <c r="AG60" s="73" t="str">
        <f t="shared" si="6"/>
        <v>@SHU</v>
      </c>
      <c r="AH60" s="73" t="str">
        <f t="shared" si="6"/>
        <v>SHU</v>
      </c>
      <c r="AI60" s="73" t="str">
        <f t="shared" si="6"/>
        <v>@SHU</v>
      </c>
      <c r="AJ60" s="73" t="str">
        <f t="shared" si="6"/>
        <v>@SHU</v>
      </c>
      <c r="AK60" s="73" t="str">
        <f t="shared" si="6"/>
        <v>SHU</v>
      </c>
      <c r="AL60" s="73" t="str">
        <f t="shared" si="6"/>
        <v>@SHU</v>
      </c>
      <c r="AM60" s="73" t="str">
        <f t="shared" si="6"/>
        <v>SHU</v>
      </c>
      <c r="AP60" s="66"/>
    </row>
    <row r="61" spans="1:42" x14ac:dyDescent="0.3">
      <c r="A61" s="41" t="str">
        <f t="shared" si="3"/>
        <v>SOU</v>
      </c>
      <c r="B61" s="73" t="str">
        <f t="shared" si="5"/>
        <v>SOU</v>
      </c>
      <c r="C61" s="73" t="str">
        <f t="shared" si="6"/>
        <v>@SOU</v>
      </c>
      <c r="D61" s="73" t="str">
        <f t="shared" si="6"/>
        <v>SOU</v>
      </c>
      <c r="E61" s="73" t="str">
        <f t="shared" si="6"/>
        <v>@SOU</v>
      </c>
      <c r="F61" s="73" t="str">
        <f t="shared" si="6"/>
        <v>SOU</v>
      </c>
      <c r="G61" s="73" t="str">
        <f t="shared" si="6"/>
        <v>@SOU</v>
      </c>
      <c r="H61" s="73" t="str">
        <f t="shared" si="6"/>
        <v>SOU</v>
      </c>
      <c r="I61" s="73" t="str">
        <f t="shared" si="6"/>
        <v>@SOU</v>
      </c>
      <c r="J61" s="73" t="str">
        <f t="shared" si="6"/>
        <v>SOU</v>
      </c>
      <c r="K61" s="73" t="str">
        <f t="shared" si="6"/>
        <v>@SOU</v>
      </c>
      <c r="L61" s="73" t="str">
        <f t="shared" si="6"/>
        <v>SOU</v>
      </c>
      <c r="M61" s="73" t="str">
        <f t="shared" si="6"/>
        <v>@SOU</v>
      </c>
      <c r="N61" s="73" t="str">
        <f t="shared" si="6"/>
        <v>SOU</v>
      </c>
      <c r="O61" s="73" t="str">
        <f t="shared" si="6"/>
        <v>@SOU</v>
      </c>
      <c r="P61" s="73" t="str">
        <f t="shared" si="6"/>
        <v>@SOU</v>
      </c>
      <c r="Q61" s="73" t="str">
        <f t="shared" si="6"/>
        <v>SOU</v>
      </c>
      <c r="R61" s="73" t="str">
        <f t="shared" si="6"/>
        <v>@SOU</v>
      </c>
      <c r="S61" s="73" t="str">
        <f t="shared" si="6"/>
        <v>SOU</v>
      </c>
      <c r="T61" s="73" t="str">
        <f t="shared" si="6"/>
        <v>SOU</v>
      </c>
      <c r="U61" s="73" t="str">
        <f t="shared" si="6"/>
        <v>@SOU</v>
      </c>
      <c r="V61" s="73" t="str">
        <f t="shared" si="6"/>
        <v>@SOU</v>
      </c>
      <c r="W61" s="73" t="str">
        <f t="shared" si="6"/>
        <v>SOU</v>
      </c>
      <c r="X61" s="73" t="str">
        <f t="shared" si="6"/>
        <v>@SOU</v>
      </c>
      <c r="Y61" s="73" t="str">
        <f t="shared" si="6"/>
        <v>SOU</v>
      </c>
      <c r="Z61" s="73" t="str">
        <f t="shared" si="6"/>
        <v>SOU</v>
      </c>
      <c r="AA61" s="73" t="str">
        <f t="shared" si="6"/>
        <v>@SOU</v>
      </c>
      <c r="AB61" s="73" t="str">
        <f t="shared" si="6"/>
        <v>@SOU</v>
      </c>
      <c r="AC61" s="73" t="str">
        <f t="shared" si="6"/>
        <v>SOU</v>
      </c>
      <c r="AD61" s="73" t="str">
        <f t="shared" si="6"/>
        <v>@SOU</v>
      </c>
      <c r="AE61" s="73" t="str">
        <f t="shared" si="6"/>
        <v>SOU</v>
      </c>
      <c r="AF61" s="73" t="str">
        <f t="shared" si="6"/>
        <v>@SOU</v>
      </c>
      <c r="AG61" s="73" t="str">
        <f t="shared" si="6"/>
        <v>SOU</v>
      </c>
      <c r="AH61" s="73" t="str">
        <f t="shared" si="6"/>
        <v>@SOU</v>
      </c>
      <c r="AI61" s="73" t="str">
        <f t="shared" si="6"/>
        <v>SOU</v>
      </c>
      <c r="AJ61" s="73" t="str">
        <f t="shared" si="6"/>
        <v>SOU</v>
      </c>
      <c r="AK61" s="73" t="str">
        <f t="shared" si="6"/>
        <v>@SOU</v>
      </c>
      <c r="AL61" s="73" t="str">
        <f t="shared" si="6"/>
        <v>SOU</v>
      </c>
      <c r="AM61" s="73" t="str">
        <f t="shared" si="6"/>
        <v>@SOU</v>
      </c>
      <c r="AP61" s="66"/>
    </row>
    <row r="62" spans="1:42" x14ac:dyDescent="0.3">
      <c r="A62" s="41" t="str">
        <f t="shared" si="3"/>
        <v>TOT</v>
      </c>
      <c r="B62" s="73" t="str">
        <f t="shared" si="5"/>
        <v>@TOT</v>
      </c>
      <c r="C62" s="73" t="str">
        <f t="shared" si="6"/>
        <v>TOT</v>
      </c>
      <c r="D62" s="73" t="str">
        <f t="shared" si="6"/>
        <v>@TOT</v>
      </c>
      <c r="E62" s="73" t="str">
        <f t="shared" si="6"/>
        <v>TOT</v>
      </c>
      <c r="F62" s="73" t="str">
        <f t="shared" si="6"/>
        <v>@TOT</v>
      </c>
      <c r="G62" s="73" t="str">
        <f t="shared" si="6"/>
        <v>TOT</v>
      </c>
      <c r="H62" s="73" t="str">
        <f t="shared" si="6"/>
        <v>@TOT</v>
      </c>
      <c r="I62" s="73" t="str">
        <f t="shared" si="6"/>
        <v>TOT</v>
      </c>
      <c r="J62" s="73" t="str">
        <f t="shared" si="6"/>
        <v>@TOT</v>
      </c>
      <c r="K62" s="73" t="str">
        <f t="shared" si="6"/>
        <v>TOT</v>
      </c>
      <c r="L62" s="73" t="str">
        <f t="shared" si="6"/>
        <v>TOT</v>
      </c>
      <c r="M62" s="73" t="str">
        <f t="shared" si="6"/>
        <v>@TOT</v>
      </c>
      <c r="N62" s="73" t="str">
        <f t="shared" si="6"/>
        <v>TOT</v>
      </c>
      <c r="O62" s="73" t="str">
        <f t="shared" si="6"/>
        <v>@TOT</v>
      </c>
      <c r="P62" s="73" t="str">
        <f t="shared" si="6"/>
        <v>TOT</v>
      </c>
      <c r="Q62" s="73" t="str">
        <f t="shared" si="6"/>
        <v>@TOT</v>
      </c>
      <c r="R62" s="73" t="str">
        <f t="shared" si="6"/>
        <v>TOT</v>
      </c>
      <c r="S62" s="73" t="str">
        <f t="shared" si="6"/>
        <v>@TOT</v>
      </c>
      <c r="T62" s="73" t="str">
        <f t="shared" si="6"/>
        <v>@TOT</v>
      </c>
      <c r="U62" s="73" t="str">
        <f t="shared" si="6"/>
        <v>TOT</v>
      </c>
      <c r="V62" s="73" t="str">
        <f t="shared" si="6"/>
        <v>TOT</v>
      </c>
      <c r="W62" s="73" t="str">
        <f t="shared" si="6"/>
        <v>@TOT</v>
      </c>
      <c r="X62" s="73" t="str">
        <f t="shared" si="6"/>
        <v>TOT</v>
      </c>
      <c r="Y62" s="73" t="str">
        <f t="shared" si="6"/>
        <v>@TOT</v>
      </c>
      <c r="Z62" s="73" t="str">
        <f t="shared" si="6"/>
        <v>@TOT</v>
      </c>
      <c r="AA62" s="73" t="str">
        <f t="shared" si="6"/>
        <v>TOT</v>
      </c>
      <c r="AB62" s="73" t="str">
        <f t="shared" si="6"/>
        <v>TOT</v>
      </c>
      <c r="AC62" s="73" t="str">
        <f t="shared" si="6"/>
        <v>@TOT</v>
      </c>
      <c r="AD62" s="73" t="str">
        <f t="shared" si="6"/>
        <v>TOT</v>
      </c>
      <c r="AE62" s="73" t="str">
        <f t="shared" si="6"/>
        <v>@TOT</v>
      </c>
      <c r="AF62" s="73" t="str">
        <f t="shared" si="6"/>
        <v>@TOT</v>
      </c>
      <c r="AG62" s="73" t="str">
        <f t="shared" si="6"/>
        <v>TOT</v>
      </c>
      <c r="AH62" s="73" t="str">
        <f t="shared" si="6"/>
        <v>@TOT</v>
      </c>
      <c r="AI62" s="73" t="str">
        <f t="shared" si="6"/>
        <v>TOT</v>
      </c>
      <c r="AJ62" s="73" t="str">
        <f t="shared" si="6"/>
        <v>@TOT</v>
      </c>
      <c r="AK62" s="73" t="str">
        <f t="shared" si="6"/>
        <v>TOT</v>
      </c>
      <c r="AL62" s="73" t="str">
        <f t="shared" si="6"/>
        <v>@TOT</v>
      </c>
      <c r="AM62" s="73" t="str">
        <f t="shared" si="6"/>
        <v>TOT</v>
      </c>
      <c r="AP62" s="66"/>
    </row>
    <row r="63" spans="1:42" x14ac:dyDescent="0.3">
      <c r="A63" s="41" t="str">
        <f t="shared" si="3"/>
        <v>WAT</v>
      </c>
      <c r="B63" s="73" t="str">
        <f t="shared" si="5"/>
        <v>@WAT</v>
      </c>
      <c r="C63" s="73" t="str">
        <f t="shared" si="6"/>
        <v>WAT</v>
      </c>
      <c r="D63" s="73" t="str">
        <f t="shared" si="6"/>
        <v>@WAT</v>
      </c>
      <c r="E63" s="73" t="str">
        <f t="shared" si="6"/>
        <v>WAT</v>
      </c>
      <c r="F63" s="73" t="str">
        <f t="shared" si="6"/>
        <v>@WAT</v>
      </c>
      <c r="G63" s="73" t="str">
        <f t="shared" si="6"/>
        <v>WAT</v>
      </c>
      <c r="H63" s="73" t="str">
        <f t="shared" si="6"/>
        <v>WAT</v>
      </c>
      <c r="I63" s="73" t="str">
        <f t="shared" si="6"/>
        <v>@WAT</v>
      </c>
      <c r="J63" s="73" t="str">
        <f t="shared" si="6"/>
        <v>WAT</v>
      </c>
      <c r="K63" s="73" t="str">
        <f t="shared" si="6"/>
        <v>@WAT</v>
      </c>
      <c r="L63" s="73" t="str">
        <f t="shared" si="6"/>
        <v>@WAT</v>
      </c>
      <c r="M63" s="73" t="str">
        <f t="shared" si="6"/>
        <v>WAT</v>
      </c>
      <c r="N63" s="73" t="str">
        <f t="shared" si="6"/>
        <v>@WAT</v>
      </c>
      <c r="O63" s="73" t="str">
        <f t="shared" si="6"/>
        <v>WAT</v>
      </c>
      <c r="P63" s="73" t="str">
        <f t="shared" si="6"/>
        <v>WAT</v>
      </c>
      <c r="Q63" s="73" t="str">
        <f t="shared" si="6"/>
        <v>@WAT</v>
      </c>
      <c r="R63" s="73" t="str">
        <f t="shared" si="6"/>
        <v>WAT</v>
      </c>
      <c r="S63" s="73" t="str">
        <f t="shared" si="6"/>
        <v>@WAT</v>
      </c>
      <c r="T63" s="73" t="str">
        <f t="shared" si="6"/>
        <v>WAT</v>
      </c>
      <c r="U63" s="73" t="str">
        <f t="shared" si="6"/>
        <v>@WAT</v>
      </c>
      <c r="V63" s="73" t="str">
        <f t="shared" si="6"/>
        <v>@WAT</v>
      </c>
      <c r="W63" s="73" t="str">
        <f t="shared" si="6"/>
        <v>WAT</v>
      </c>
      <c r="X63" s="73" t="str">
        <f t="shared" si="6"/>
        <v>@WAT</v>
      </c>
      <c r="Y63" s="73" t="str">
        <f t="shared" si="6"/>
        <v>WAT</v>
      </c>
      <c r="Z63" s="73" t="str">
        <f t="shared" si="6"/>
        <v>@WAT</v>
      </c>
      <c r="AA63" s="73" t="str">
        <f t="shared" si="6"/>
        <v>WAT</v>
      </c>
      <c r="AB63" s="73" t="str">
        <f t="shared" si="6"/>
        <v>WAT</v>
      </c>
      <c r="AC63" s="73" t="str">
        <f t="shared" si="6"/>
        <v>@WAT</v>
      </c>
      <c r="AD63" s="73" t="str">
        <f t="shared" si="6"/>
        <v>WAT</v>
      </c>
      <c r="AE63" s="73" t="str">
        <f t="shared" si="6"/>
        <v>@WAT</v>
      </c>
      <c r="AF63" s="73" t="str">
        <f t="shared" si="6"/>
        <v>WAT</v>
      </c>
      <c r="AG63" s="73" t="str">
        <f t="shared" si="6"/>
        <v>@WAT</v>
      </c>
      <c r="AH63" s="73" t="str">
        <f t="shared" si="6"/>
        <v>WAT</v>
      </c>
      <c r="AI63" s="73" t="str">
        <f t="shared" si="6"/>
        <v>@WAT</v>
      </c>
      <c r="AJ63" s="73" t="str">
        <f t="shared" si="6"/>
        <v>@WAT</v>
      </c>
      <c r="AK63" s="73" t="str">
        <f t="shared" si="6"/>
        <v>WAT</v>
      </c>
      <c r="AL63" s="73" t="str">
        <f t="shared" si="6"/>
        <v>@WAT</v>
      </c>
      <c r="AM63" s="73" t="str">
        <f t="shared" si="6"/>
        <v>WAT</v>
      </c>
      <c r="AP63" s="66"/>
    </row>
    <row r="64" spans="1:42" x14ac:dyDescent="0.3">
      <c r="A64" s="41" t="str">
        <f t="shared" si="3"/>
        <v>WHU</v>
      </c>
      <c r="B64" s="73" t="str">
        <f t="shared" si="5"/>
        <v>@WHU</v>
      </c>
      <c r="C64" s="73" t="str">
        <f t="shared" si="6"/>
        <v>WHU</v>
      </c>
      <c r="D64" s="73" t="str">
        <f t="shared" si="6"/>
        <v>WHU</v>
      </c>
      <c r="E64" s="73" t="str">
        <f t="shared" si="6"/>
        <v>@WHU</v>
      </c>
      <c r="F64" s="73" t="str">
        <f t="shared" si="6"/>
        <v>WHU</v>
      </c>
      <c r="G64" s="73" t="str">
        <f t="shared" si="6"/>
        <v>@WHU</v>
      </c>
      <c r="H64" s="73" t="str">
        <f t="shared" si="6"/>
        <v>WHU</v>
      </c>
      <c r="I64" s="73" t="str">
        <f t="shared" si="6"/>
        <v>@WHU</v>
      </c>
      <c r="J64" s="73" t="str">
        <f t="shared" si="6"/>
        <v>WHU</v>
      </c>
      <c r="K64" s="73" t="str">
        <f t="shared" si="6"/>
        <v>@WHU</v>
      </c>
      <c r="L64" s="73" t="str">
        <f t="shared" si="6"/>
        <v>@WHU</v>
      </c>
      <c r="M64" s="73" t="str">
        <f t="shared" si="6"/>
        <v>WHU</v>
      </c>
      <c r="N64" s="73" t="str">
        <f t="shared" si="6"/>
        <v>@WHU</v>
      </c>
      <c r="O64" s="73" t="str">
        <f t="shared" si="6"/>
        <v>WHU</v>
      </c>
      <c r="P64" s="73" t="str">
        <f t="shared" si="6"/>
        <v>WHU</v>
      </c>
      <c r="Q64" s="73" t="str">
        <f t="shared" si="6"/>
        <v>@WHU</v>
      </c>
      <c r="R64" s="73" t="str">
        <f t="shared" si="6"/>
        <v>WHU</v>
      </c>
      <c r="S64" s="73" t="str">
        <f t="shared" si="6"/>
        <v>@WHU</v>
      </c>
      <c r="T64" s="73" t="str">
        <f t="shared" si="6"/>
        <v>WHU</v>
      </c>
      <c r="U64" s="73" t="str">
        <f t="shared" si="6"/>
        <v>@WHU</v>
      </c>
      <c r="V64" s="73" t="str">
        <f t="shared" si="6"/>
        <v>@WHU</v>
      </c>
      <c r="W64" s="73" t="str">
        <f t="shared" si="6"/>
        <v>WHU</v>
      </c>
      <c r="X64" s="73" t="str">
        <f t="shared" si="6"/>
        <v>@WHU</v>
      </c>
      <c r="Y64" s="73" t="str">
        <f t="shared" si="6"/>
        <v>WHU</v>
      </c>
      <c r="Z64" s="73" t="str">
        <f t="shared" si="6"/>
        <v>@WHU</v>
      </c>
      <c r="AA64" s="73" t="str">
        <f t="shared" si="6"/>
        <v>WHU</v>
      </c>
      <c r="AB64" s="73" t="str">
        <f t="shared" si="6"/>
        <v>WHU</v>
      </c>
      <c r="AC64" s="73" t="str">
        <f t="shared" si="6"/>
        <v>@WHU</v>
      </c>
      <c r="AD64" s="73" t="str">
        <f t="shared" si="6"/>
        <v>WHU</v>
      </c>
      <c r="AE64" s="73" t="str">
        <f t="shared" si="6"/>
        <v>@WHU</v>
      </c>
      <c r="AF64" s="73" t="str">
        <f t="shared" si="6"/>
        <v>WHU</v>
      </c>
      <c r="AG64" s="73" t="str">
        <f t="shared" si="6"/>
        <v>@WHU</v>
      </c>
      <c r="AH64" s="73" t="str">
        <f t="shared" si="6"/>
        <v>WHU</v>
      </c>
      <c r="AI64" s="73" t="str">
        <f t="shared" si="6"/>
        <v>@WHU</v>
      </c>
      <c r="AJ64" s="73" t="str">
        <f t="shared" si="6"/>
        <v>WHU</v>
      </c>
      <c r="AK64" s="73" t="str">
        <f t="shared" si="6"/>
        <v>@WHU</v>
      </c>
      <c r="AL64" s="73" t="str">
        <f t="shared" si="6"/>
        <v>WHU</v>
      </c>
      <c r="AM64" s="73" t="str">
        <f t="shared" si="6"/>
        <v>@WHU</v>
      </c>
      <c r="AP64" s="66"/>
    </row>
    <row r="65" spans="1:46" x14ac:dyDescent="0.3">
      <c r="A65" s="41" t="str">
        <f t="shared" si="3"/>
        <v>WOL</v>
      </c>
      <c r="B65" s="73" t="str">
        <f t="shared" si="5"/>
        <v>WOL</v>
      </c>
      <c r="C65" s="73" t="str">
        <f t="shared" si="6"/>
        <v>@WOL</v>
      </c>
      <c r="D65" s="73" t="str">
        <f t="shared" si="6"/>
        <v>@WOL</v>
      </c>
      <c r="E65" s="73" t="str">
        <f t="shared" si="6"/>
        <v>WOL</v>
      </c>
      <c r="F65" s="73" t="str">
        <f t="shared" si="6"/>
        <v>@WOL</v>
      </c>
      <c r="G65" s="73" t="str">
        <f t="shared" si="6"/>
        <v>WOL</v>
      </c>
      <c r="H65" s="73" t="str">
        <f t="shared" si="6"/>
        <v>@WOL</v>
      </c>
      <c r="I65" s="73" t="str">
        <f t="shared" si="6"/>
        <v>WOL</v>
      </c>
      <c r="J65" s="73" t="str">
        <f t="shared" si="6"/>
        <v>@WOL</v>
      </c>
      <c r="K65" s="73" t="str">
        <f t="shared" si="6"/>
        <v>WOL</v>
      </c>
      <c r="L65" s="73" t="str">
        <f t="shared" si="6"/>
        <v>WOL</v>
      </c>
      <c r="M65" s="73" t="str">
        <f t="shared" si="6"/>
        <v>@WOL</v>
      </c>
      <c r="N65" s="73" t="str">
        <f t="shared" si="6"/>
        <v>WOL</v>
      </c>
      <c r="O65" s="73" t="str">
        <f t="shared" si="6"/>
        <v>@WOL</v>
      </c>
      <c r="P65" s="73" t="str">
        <f t="shared" si="6"/>
        <v>@WOL</v>
      </c>
      <c r="Q65" s="73" t="str">
        <f t="shared" si="6"/>
        <v>WOL</v>
      </c>
      <c r="R65" s="73" t="str">
        <f t="shared" si="6"/>
        <v>@WOL</v>
      </c>
      <c r="S65" s="73" t="str">
        <f t="shared" si="6"/>
        <v>WOL</v>
      </c>
      <c r="T65" s="73" t="str">
        <f t="shared" si="6"/>
        <v>@WOL</v>
      </c>
      <c r="U65" s="73" t="str">
        <f t="shared" si="6"/>
        <v>WOL</v>
      </c>
      <c r="V65" s="73" t="str">
        <f t="shared" si="6"/>
        <v>WOL</v>
      </c>
      <c r="W65" s="73" t="str">
        <f t="shared" si="6"/>
        <v>@WOL</v>
      </c>
      <c r="X65" s="73" t="str">
        <f t="shared" si="6"/>
        <v>WOL</v>
      </c>
      <c r="Y65" s="73" t="str">
        <f t="shared" si="6"/>
        <v>@WOL</v>
      </c>
      <c r="Z65" s="73" t="str">
        <f t="shared" si="6"/>
        <v>WOL</v>
      </c>
      <c r="AA65" s="73" t="str">
        <f t="shared" si="6"/>
        <v>@WOL</v>
      </c>
      <c r="AB65" s="73" t="str">
        <f t="shared" si="6"/>
        <v>@WOL</v>
      </c>
      <c r="AC65" s="73" t="str">
        <f t="shared" si="6"/>
        <v>WOL</v>
      </c>
      <c r="AD65" s="73" t="str">
        <f t="shared" si="6"/>
        <v>@WOL</v>
      </c>
      <c r="AE65" s="73" t="str">
        <f t="shared" si="6"/>
        <v>WOL</v>
      </c>
      <c r="AF65" s="73" t="str">
        <f t="shared" si="6"/>
        <v>@WOL</v>
      </c>
      <c r="AG65" s="73" t="str">
        <f t="shared" si="6"/>
        <v>WOL</v>
      </c>
      <c r="AH65" s="73" t="str">
        <f t="shared" si="6"/>
        <v>@WOL</v>
      </c>
      <c r="AI65" s="73" t="str">
        <f t="shared" si="6"/>
        <v>WOL</v>
      </c>
      <c r="AJ65" s="73" t="str">
        <f t="shared" si="6"/>
        <v>@WOL</v>
      </c>
      <c r="AK65" s="73" t="str">
        <f t="shared" si="6"/>
        <v>WOL</v>
      </c>
      <c r="AL65" s="73" t="str">
        <f t="shared" si="6"/>
        <v>@WOL</v>
      </c>
      <c r="AM65" s="73" t="str">
        <f t="shared" si="6"/>
        <v>WOL</v>
      </c>
      <c r="AP65" s="66"/>
    </row>
    <row r="66" spans="1:46" x14ac:dyDescent="0.3">
      <c r="AG66" s="34"/>
      <c r="AH66" s="34"/>
      <c r="AI66" s="34"/>
      <c r="AJ66" s="34"/>
      <c r="AK66" s="34"/>
      <c r="AL66" s="34"/>
      <c r="AM66" s="34"/>
    </row>
    <row r="67" spans="1:46" x14ac:dyDescent="0.3">
      <c r="A67" s="59" t="s">
        <v>0</v>
      </c>
      <c r="B67" s="59">
        <v>1</v>
      </c>
      <c r="C67" s="59">
        <v>2</v>
      </c>
      <c r="D67" s="59">
        <v>3</v>
      </c>
      <c r="E67" s="59">
        <v>4</v>
      </c>
      <c r="F67" s="59">
        <v>5</v>
      </c>
      <c r="G67" s="59">
        <v>6</v>
      </c>
      <c r="H67" s="59">
        <v>7</v>
      </c>
      <c r="I67" s="59">
        <v>8</v>
      </c>
      <c r="J67" s="59">
        <v>9</v>
      </c>
      <c r="K67" s="59">
        <v>10</v>
      </c>
      <c r="L67" s="59">
        <v>11</v>
      </c>
      <c r="M67" s="59">
        <v>12</v>
      </c>
      <c r="N67" s="59">
        <v>13</v>
      </c>
      <c r="O67" s="59">
        <v>14</v>
      </c>
      <c r="P67" s="59">
        <v>15</v>
      </c>
      <c r="Q67" s="59">
        <v>16</v>
      </c>
      <c r="R67" s="59">
        <v>17</v>
      </c>
      <c r="S67" s="59">
        <v>18</v>
      </c>
      <c r="T67" s="59">
        <v>19</v>
      </c>
      <c r="U67" s="59">
        <v>20</v>
      </c>
      <c r="V67" s="59">
        <v>21</v>
      </c>
      <c r="W67" s="59">
        <v>22</v>
      </c>
      <c r="X67" s="59">
        <v>23</v>
      </c>
      <c r="Y67" s="59">
        <v>24</v>
      </c>
      <c r="Z67" s="59">
        <v>25</v>
      </c>
      <c r="AA67" s="59">
        <v>26</v>
      </c>
      <c r="AB67" s="59">
        <v>27</v>
      </c>
      <c r="AC67" s="59">
        <v>28</v>
      </c>
      <c r="AD67" s="59">
        <v>29</v>
      </c>
      <c r="AE67" s="59">
        <v>30</v>
      </c>
      <c r="AF67" s="33">
        <v>31</v>
      </c>
      <c r="AG67" s="33">
        <v>32</v>
      </c>
      <c r="AH67" s="33">
        <v>33</v>
      </c>
      <c r="AI67" s="33">
        <v>34</v>
      </c>
      <c r="AJ67" s="33">
        <v>35</v>
      </c>
      <c r="AK67" s="33">
        <v>36</v>
      </c>
      <c r="AL67" s="33">
        <v>37</v>
      </c>
      <c r="AM67" s="33">
        <v>38</v>
      </c>
      <c r="AN67" s="63" t="s">
        <v>13</v>
      </c>
      <c r="AO67" s="59" t="s">
        <v>0</v>
      </c>
      <c r="AP67" s="63" t="str">
        <f>CONCATENATE("GW ",Fixtures!$D$6,"-",Fixtures!$D$6+8)</f>
        <v>GW 26-34</v>
      </c>
      <c r="AQ67" s="63" t="str">
        <f>CONCATENATE("GW ",Fixtures!$D$6,"-",Fixtures!$D$6+5)</f>
        <v>GW 26-31</v>
      </c>
      <c r="AR67" s="63" t="str">
        <f>CONCATENATE("GW ",Fixtures!$D$6,"-",Fixtures!$D$6+2)</f>
        <v>GW 26-28</v>
      </c>
      <c r="AS67" s="78"/>
    </row>
    <row r="68" spans="1:46" x14ac:dyDescent="0.3">
      <c r="A68" s="41" t="str">
        <f>$A46</f>
        <v>ARS</v>
      </c>
      <c r="B68" s="22">
        <f t="shared" ref="B68:B87" ca="1" si="7">(VLOOKUP(B2,$AT$2:$AU$41,2,FALSE))</f>
        <v>74.008442285594356</v>
      </c>
      <c r="C68" s="22">
        <f t="shared" ref="C68:AM75" ca="1" si="8">(VLOOKUP(C2,$AT$2:$AU$41,2,FALSE))</f>
        <v>75.683413454084274</v>
      </c>
      <c r="D68" s="22">
        <f t="shared" ca="1" si="8"/>
        <v>162.13172702338039</v>
      </c>
      <c r="E68" s="22">
        <f t="shared" ca="1" si="8"/>
        <v>84.297179605912177</v>
      </c>
      <c r="F68" s="22">
        <f t="shared" ca="1" si="8"/>
        <v>93.478502668701722</v>
      </c>
      <c r="G68" s="22">
        <f t="shared" ca="1" si="8"/>
        <v>83.454763823072184</v>
      </c>
      <c r="H68" s="22">
        <f t="shared" ca="1" si="8"/>
        <v>131.39651764316966</v>
      </c>
      <c r="I68" s="22">
        <f t="shared" ca="1" si="8"/>
        <v>67.015162843214952</v>
      </c>
      <c r="J68" s="22">
        <f t="shared" ca="1" si="8"/>
        <v>91.299950563068123</v>
      </c>
      <c r="K68" s="22">
        <f t="shared" ca="1" si="8"/>
        <v>56.744556779220908</v>
      </c>
      <c r="L68" s="22">
        <f t="shared" ca="1" si="8"/>
        <v>91.462929465889289</v>
      </c>
      <c r="M68" s="22">
        <f t="shared" ca="1" si="8"/>
        <v>134.2695639820403</v>
      </c>
      <c r="N68" s="22">
        <f t="shared" ca="1" si="8"/>
        <v>95.306933623920543</v>
      </c>
      <c r="O68" s="22">
        <f t="shared" ca="1" si="8"/>
        <v>89.014057028922565</v>
      </c>
      <c r="P68" s="22">
        <f t="shared" ca="1" si="8"/>
        <v>85.293274455012948</v>
      </c>
      <c r="Q68" s="22">
        <f t="shared" ca="1" si="8"/>
        <v>99.178764008746526</v>
      </c>
      <c r="R68" s="22">
        <f t="shared" ca="1" si="8"/>
        <v>155.85812957683984</v>
      </c>
      <c r="S68" s="22">
        <f t="shared" ca="1" si="8"/>
        <v>112.43897574707348</v>
      </c>
      <c r="T68" s="22">
        <f t="shared" ca="1" si="8"/>
        <v>81.907421252818281</v>
      </c>
      <c r="U68" s="22">
        <f t="shared" ca="1" si="8"/>
        <v>116.14327597054577</v>
      </c>
      <c r="V68" s="22">
        <f t="shared" ca="1" si="8"/>
        <v>107.5062417080479</v>
      </c>
      <c r="W68" s="22">
        <f t="shared" ca="1" si="8"/>
        <v>69.354458285714443</v>
      </c>
      <c r="X68" s="22">
        <f t="shared" ca="1" si="8"/>
        <v>74.699959551601182</v>
      </c>
      <c r="Y68" s="22">
        <f t="shared" ca="1" si="8"/>
        <v>141.95289285288928</v>
      </c>
      <c r="Z68" s="85">
        <f t="shared" ca="1" si="8"/>
        <v>92.501949777214108</v>
      </c>
      <c r="AA68" s="85">
        <f t="shared" ca="1" si="8"/>
        <v>60.552361870031746</v>
      </c>
      <c r="AB68" s="86">
        <f t="shared" ca="1" si="8"/>
        <v>91.995525611241931</v>
      </c>
      <c r="AC68" s="132">
        <f t="shared" ca="1" si="8"/>
        <v>190.49326948280427</v>
      </c>
      <c r="AD68" s="86">
        <f t="shared" ca="1" si="8"/>
        <v>81.146261461701698</v>
      </c>
      <c r="AE68" s="86">
        <f t="shared" ca="1" si="8"/>
        <v>104.24733544501584</v>
      </c>
      <c r="AF68" s="86">
        <f t="shared" ca="1" si="8"/>
        <v>116.486252207014</v>
      </c>
      <c r="AG68" s="86">
        <f t="shared" ca="1" si="8"/>
        <v>72.829683023663918</v>
      </c>
      <c r="AH68" s="86">
        <f t="shared" ca="1" si="8"/>
        <v>111.78802490275358</v>
      </c>
      <c r="AI68" s="86">
        <f t="shared" ca="1" si="8"/>
        <v>109.85691598530569</v>
      </c>
      <c r="AJ68" s="86">
        <f t="shared" ca="1" si="8"/>
        <v>103.02988618500378</v>
      </c>
      <c r="AK68" s="22">
        <f t="shared" ca="1" si="8"/>
        <v>132.6532312009476</v>
      </c>
      <c r="AL68" s="22">
        <f t="shared" ca="1" si="8"/>
        <v>102.000266894866</v>
      </c>
      <c r="AM68" s="22">
        <f t="shared" ca="1" si="8"/>
        <v>76.482411274392319</v>
      </c>
      <c r="AN68" s="22">
        <f ca="1">IF(OR(Fixtures!$D$6&lt;=0,Fixtures!$D$6&gt;39),AVERAGE(B68:AM68),AVERAGE(OFFSET(A68,0,Fixtures!$D$6,1,38-Fixtures!$D$6+1)))</f>
        <v>104.12010965728788</v>
      </c>
      <c r="AO68" s="41" t="str">
        <f>$A46</f>
        <v>ARS</v>
      </c>
      <c r="AP68" s="67">
        <f ca="1">AVERAGE(OFFSET(A68,0,Fixtures!$D$6,1,9))</f>
        <v>104.37729222105919</v>
      </c>
      <c r="AQ68" s="67">
        <f ca="1">AVERAGE(OFFSET(A68,0,Fixtures!$D$6,1,6))</f>
        <v>107.48683434630158</v>
      </c>
      <c r="AR68" s="67">
        <f ca="1">AVERAGE(OFFSET(A68,0,Fixtures!$D$6,1,3))</f>
        <v>114.3470523213593</v>
      </c>
      <c r="AS68" s="77"/>
      <c r="AT68" s="76">
        <f t="shared" ref="AT68:AT74" ca="1" si="9">AVERAGE(AB68:AJ68)</f>
        <v>109.09701714494497</v>
      </c>
    </row>
    <row r="69" spans="1:46" x14ac:dyDescent="0.3">
      <c r="A69" s="41" t="str">
        <f t="shared" ref="A69:A87" si="10">$A47</f>
        <v>AVL</v>
      </c>
      <c r="B69" s="22">
        <f t="shared" ca="1" si="7"/>
        <v>103.02988618500378</v>
      </c>
      <c r="C69" s="22">
        <f t="shared" ref="C69:Q69" ca="1" si="11">(VLOOKUP(C3,$AT$2:$AU$41,2,FALSE))</f>
        <v>67.015162843214952</v>
      </c>
      <c r="D69" s="22">
        <f t="shared" ca="1" si="11"/>
        <v>91.995525611241931</v>
      </c>
      <c r="E69" s="22">
        <f t="shared" ca="1" si="11"/>
        <v>69.354458285714443</v>
      </c>
      <c r="F69" s="22">
        <f t="shared" ca="1" si="11"/>
        <v>81.146261461701698</v>
      </c>
      <c r="G69" s="22">
        <f t="shared" ca="1" si="11"/>
        <v>98.540361319324859</v>
      </c>
      <c r="H69" s="22">
        <f t="shared" ca="1" si="11"/>
        <v>75.683413454084274</v>
      </c>
      <c r="I69" s="22">
        <f t="shared" ca="1" si="11"/>
        <v>89.014057028922565</v>
      </c>
      <c r="J69" s="22">
        <f t="shared" ca="1" si="11"/>
        <v>85.293274455012948</v>
      </c>
      <c r="K69" s="22">
        <f t="shared" ca="1" si="11"/>
        <v>190.49326948280427</v>
      </c>
      <c r="L69" s="22">
        <f t="shared" ca="1" si="11"/>
        <v>132.6532312009476</v>
      </c>
      <c r="M69" s="22">
        <f t="shared" ca="1" si="11"/>
        <v>111.78802490275358</v>
      </c>
      <c r="N69" s="22">
        <f t="shared" ca="1" si="11"/>
        <v>60.552361870031746</v>
      </c>
      <c r="O69" s="22">
        <f t="shared" ca="1" si="11"/>
        <v>131.39651764316966</v>
      </c>
      <c r="P69" s="22">
        <f t="shared" ca="1" si="11"/>
        <v>141.95289285288928</v>
      </c>
      <c r="Q69" s="22">
        <f t="shared" ca="1" si="11"/>
        <v>109.85691598530569</v>
      </c>
      <c r="R69" s="22">
        <f t="shared" ca="1" si="8"/>
        <v>91.299950563068123</v>
      </c>
      <c r="S69" s="22">
        <f t="shared" ca="1" si="8"/>
        <v>95.306933623920543</v>
      </c>
      <c r="T69" s="22">
        <f t="shared" ca="1" si="8"/>
        <v>72.829683023663918</v>
      </c>
      <c r="U69" s="22">
        <f t="shared" ca="1" si="8"/>
        <v>93.478502668701722</v>
      </c>
      <c r="V69" s="22">
        <f t="shared" ca="1" si="8"/>
        <v>92.501949777214108</v>
      </c>
      <c r="W69" s="22">
        <f t="shared" ca="1" si="8"/>
        <v>155.85812957683984</v>
      </c>
      <c r="X69" s="22">
        <f t="shared" ca="1" si="8"/>
        <v>104.24733544501584</v>
      </c>
      <c r="Y69" s="22">
        <f t="shared" ca="1" si="8"/>
        <v>76.482411274392319</v>
      </c>
      <c r="Z69" s="85">
        <f t="shared" ca="1" si="8"/>
        <v>81.907421252818281</v>
      </c>
      <c r="AA69" s="85">
        <f t="shared" ca="1" si="8"/>
        <v>84.297179605912177</v>
      </c>
      <c r="AB69" s="86">
        <f t="shared" ca="1" si="8"/>
        <v>116.486252207014</v>
      </c>
      <c r="AC69" s="132">
        <f t="shared" ca="1" si="8"/>
        <v>74.699959551601182</v>
      </c>
      <c r="AD69" s="86">
        <f t="shared" ca="1" si="8"/>
        <v>134.2695639820403</v>
      </c>
      <c r="AE69" s="86">
        <f t="shared" ca="1" si="8"/>
        <v>116.14327597054577</v>
      </c>
      <c r="AF69" s="86">
        <f t="shared" ca="1" si="8"/>
        <v>74.008442285594356</v>
      </c>
      <c r="AG69" s="86">
        <f t="shared" ca="1" si="8"/>
        <v>91.462929465889289</v>
      </c>
      <c r="AH69" s="86">
        <f t="shared" ca="1" si="8"/>
        <v>162.13172702338039</v>
      </c>
      <c r="AI69" s="86">
        <f t="shared" ca="1" si="8"/>
        <v>107.5062417080479</v>
      </c>
      <c r="AJ69" s="86">
        <f t="shared" ca="1" si="8"/>
        <v>56.744556779220908</v>
      </c>
      <c r="AK69" s="22">
        <f t="shared" ca="1" si="8"/>
        <v>112.43897574707348</v>
      </c>
      <c r="AL69" s="22">
        <f t="shared" ca="1" si="8"/>
        <v>80.623931988538516</v>
      </c>
      <c r="AM69" s="22">
        <f t="shared" ca="1" si="8"/>
        <v>99.178764008746526</v>
      </c>
      <c r="AN69" s="22">
        <f ca="1">IF(OR(Fixtures!$D$6&lt;=0,Fixtures!$D$6&gt;39),AVERAGE(B69:AM69),AVERAGE(OFFSET(A69,0,Fixtures!$D$6,1,38-Fixtures!$D$6+1)))</f>
        <v>100.76860002489269</v>
      </c>
      <c r="AO69" s="41" t="str">
        <f t="shared" ref="AO69:AO87" si="12">$A47</f>
        <v>AVL</v>
      </c>
      <c r="AP69" s="67">
        <f ca="1">AVERAGE(OFFSET(A69,0,Fixtures!$D$6,1,9))</f>
        <v>106.7783968666695</v>
      </c>
      <c r="AQ69" s="67">
        <f ca="1">AVERAGE(OFFSET(A69,0,Fixtures!$D$6,1,6))</f>
        <v>99.984112267117965</v>
      </c>
      <c r="AR69" s="67">
        <f ca="1">AVERAGE(OFFSET(A69,0,Fixtures!$D$6,1,3))</f>
        <v>91.827797121509136</v>
      </c>
      <c r="AS69" s="77"/>
      <c r="AT69" s="76">
        <f t="shared" ca="1" si="9"/>
        <v>103.71699433037045</v>
      </c>
    </row>
    <row r="70" spans="1:46" x14ac:dyDescent="0.3">
      <c r="A70" s="41" t="str">
        <f t="shared" si="10"/>
        <v>BOU</v>
      </c>
      <c r="B70" s="22">
        <f t="shared" ca="1" si="7"/>
        <v>74.699959551601182</v>
      </c>
      <c r="C70" s="22">
        <f t="shared" ca="1" si="8"/>
        <v>102.000266894866</v>
      </c>
      <c r="D70" s="22">
        <f t="shared" ca="1" si="8"/>
        <v>155.85812957683984</v>
      </c>
      <c r="E70" s="22">
        <f t="shared" ca="1" si="8"/>
        <v>134.2695639820403</v>
      </c>
      <c r="F70" s="22">
        <f t="shared" ca="1" si="8"/>
        <v>91.995525611241931</v>
      </c>
      <c r="G70" s="22">
        <f t="shared" ca="1" si="8"/>
        <v>116.486252207014</v>
      </c>
      <c r="H70" s="22">
        <f t="shared" ca="1" si="8"/>
        <v>81.146261461701698</v>
      </c>
      <c r="I70" s="22">
        <f t="shared" ca="1" si="8"/>
        <v>98.540361319324859</v>
      </c>
      <c r="J70" s="22">
        <f t="shared" ca="1" si="8"/>
        <v>72.829683023663918</v>
      </c>
      <c r="K70" s="22">
        <f t="shared" ca="1" si="8"/>
        <v>93.478502668701722</v>
      </c>
      <c r="L70" s="22">
        <f t="shared" ca="1" si="8"/>
        <v>107.5062417080479</v>
      </c>
      <c r="M70" s="22">
        <f t="shared" ca="1" si="8"/>
        <v>74.008442285594356</v>
      </c>
      <c r="N70" s="22">
        <f t="shared" ca="1" si="8"/>
        <v>91.462929465889289</v>
      </c>
      <c r="O70" s="22">
        <f t="shared" ca="1" si="8"/>
        <v>103.02988618500378</v>
      </c>
      <c r="P70" s="22">
        <f t="shared" ca="1" si="8"/>
        <v>69.354458285714443</v>
      </c>
      <c r="Q70" s="22">
        <f t="shared" ca="1" si="8"/>
        <v>132.6532312009476</v>
      </c>
      <c r="R70" s="22">
        <f t="shared" ca="1" si="8"/>
        <v>141.95289285288928</v>
      </c>
      <c r="S70" s="22">
        <f t="shared" ca="1" si="8"/>
        <v>75.683413454084274</v>
      </c>
      <c r="T70" s="22">
        <f t="shared" ca="1" si="8"/>
        <v>80.623931988538516</v>
      </c>
      <c r="U70" s="22">
        <f t="shared" ca="1" si="8"/>
        <v>104.24733544501584</v>
      </c>
      <c r="V70" s="22">
        <f t="shared" ca="1" si="8"/>
        <v>99.178764008746526</v>
      </c>
      <c r="W70" s="22">
        <f t="shared" ca="1" si="8"/>
        <v>76.482411274392319</v>
      </c>
      <c r="X70" s="22">
        <f t="shared" ca="1" si="8"/>
        <v>89.014057028922565</v>
      </c>
      <c r="Y70" s="22">
        <f t="shared" ca="1" si="8"/>
        <v>85.293274455012948</v>
      </c>
      <c r="Z70" s="85">
        <f t="shared" ca="1" si="8"/>
        <v>83.454763823072184</v>
      </c>
      <c r="AA70" s="85">
        <f t="shared" ca="1" si="8"/>
        <v>91.299950563068123</v>
      </c>
      <c r="AB70" s="86">
        <f t="shared" ca="1" si="8"/>
        <v>92.501949777214108</v>
      </c>
      <c r="AC70" s="86">
        <f t="shared" ca="1" si="8"/>
        <v>116.14327597054577</v>
      </c>
      <c r="AD70" s="86">
        <f t="shared" ca="1" si="8"/>
        <v>162.13172702338039</v>
      </c>
      <c r="AE70" s="86">
        <f t="shared" ca="1" si="8"/>
        <v>56.744556779220908</v>
      </c>
      <c r="AF70" s="86">
        <f t="shared" ca="1" si="8"/>
        <v>111.78802490275358</v>
      </c>
      <c r="AG70" s="86">
        <f t="shared" ca="1" si="8"/>
        <v>60.552361870031746</v>
      </c>
      <c r="AH70" s="86">
        <f t="shared" ca="1" si="8"/>
        <v>131.39651764316966</v>
      </c>
      <c r="AI70" s="86">
        <f t="shared" ca="1" si="8"/>
        <v>84.297179605912177</v>
      </c>
      <c r="AJ70" s="86">
        <f t="shared" ca="1" si="8"/>
        <v>109.85691598530569</v>
      </c>
      <c r="AK70" s="22">
        <f t="shared" ca="1" si="8"/>
        <v>190.49326948280427</v>
      </c>
      <c r="AL70" s="22">
        <f t="shared" ca="1" si="8"/>
        <v>95.306933623920543</v>
      </c>
      <c r="AM70" s="22">
        <f t="shared" ca="1" si="8"/>
        <v>112.43897574707348</v>
      </c>
      <c r="AN70" s="22">
        <f ca="1">IF(OR(Fixtures!$D$6&lt;=0,Fixtures!$D$6&gt;39),AVERAGE(B70:AM70),AVERAGE(OFFSET(A70,0,Fixtures!$D$6,1,38-Fixtures!$D$6+1)))</f>
        <v>108.84243376726158</v>
      </c>
      <c r="AO70" s="41" t="str">
        <f t="shared" si="12"/>
        <v>BOU</v>
      </c>
      <c r="AP70" s="67">
        <f ca="1">AVERAGE(OFFSET(A70,0,Fixtures!$D$6,1,9))</f>
        <v>100.76172712614407</v>
      </c>
      <c r="AQ70" s="67">
        <f ca="1">AVERAGE(OFFSET(A70,0,Fixtures!$D$6,1,6))</f>
        <v>105.10158083603049</v>
      </c>
      <c r="AR70" s="67">
        <f ca="1">AVERAGE(OFFSET(A70,0,Fixtures!$D$6,1,3))</f>
        <v>99.981725436942668</v>
      </c>
      <c r="AS70" s="77"/>
      <c r="AT70" s="76">
        <f t="shared" ca="1" si="9"/>
        <v>102.82361217305933</v>
      </c>
    </row>
    <row r="71" spans="1:46" x14ac:dyDescent="0.3">
      <c r="A71" s="41" t="str">
        <f t="shared" si="10"/>
        <v>BRI</v>
      </c>
      <c r="B71" s="22">
        <f t="shared" ca="1" si="7"/>
        <v>93.478502668701722</v>
      </c>
      <c r="C71" s="22">
        <f t="shared" ca="1" si="8"/>
        <v>81.146261461701698</v>
      </c>
      <c r="D71" s="22">
        <f t="shared" ca="1" si="8"/>
        <v>95.306933623920543</v>
      </c>
      <c r="E71" s="22">
        <f t="shared" ca="1" si="8"/>
        <v>190.49326948280427</v>
      </c>
      <c r="F71" s="22">
        <f t="shared" ca="1" si="8"/>
        <v>75.683413454084274</v>
      </c>
      <c r="G71" s="22">
        <f t="shared" ca="1" si="8"/>
        <v>74.008442285594356</v>
      </c>
      <c r="H71" s="22">
        <f t="shared" ca="1" si="8"/>
        <v>141.95289285288928</v>
      </c>
      <c r="I71" s="22">
        <f t="shared" ca="1" si="8"/>
        <v>84.297179605912177</v>
      </c>
      <c r="J71" s="22">
        <f t="shared" ca="1" si="8"/>
        <v>102.000266894866</v>
      </c>
      <c r="K71" s="22">
        <f t="shared" ca="1" si="8"/>
        <v>91.995525611241931</v>
      </c>
      <c r="L71" s="22">
        <f t="shared" ca="1" si="8"/>
        <v>72.829683023663918</v>
      </c>
      <c r="M71" s="22">
        <f t="shared" ca="1" si="8"/>
        <v>131.39651764316966</v>
      </c>
      <c r="N71" s="22">
        <f t="shared" ca="1" si="8"/>
        <v>109.85691598530569</v>
      </c>
      <c r="O71" s="22">
        <f t="shared" ca="1" si="8"/>
        <v>162.13172702338039</v>
      </c>
      <c r="P71" s="22">
        <f t="shared" ca="1" si="8"/>
        <v>98.540361319324859</v>
      </c>
      <c r="Q71" s="22">
        <f t="shared" ca="1" si="8"/>
        <v>91.462929465889289</v>
      </c>
      <c r="R71" s="22">
        <f t="shared" ca="1" si="8"/>
        <v>69.354458285714443</v>
      </c>
      <c r="S71" s="22">
        <f t="shared" ca="1" si="8"/>
        <v>74.699959551601182</v>
      </c>
      <c r="T71" s="22">
        <f t="shared" ca="1" si="8"/>
        <v>103.02988618500378</v>
      </c>
      <c r="U71" s="22">
        <f t="shared" ca="1" si="8"/>
        <v>67.015162843214952</v>
      </c>
      <c r="V71" s="22">
        <f t="shared" ca="1" si="8"/>
        <v>116.14327597054577</v>
      </c>
      <c r="W71" s="22">
        <f t="shared" ca="1" si="8"/>
        <v>112.43897574707348</v>
      </c>
      <c r="X71" s="22">
        <f t="shared" ca="1" si="8"/>
        <v>83.454763823072184</v>
      </c>
      <c r="Y71" s="22">
        <f t="shared" ca="1" si="8"/>
        <v>81.907421252818281</v>
      </c>
      <c r="Z71" s="85">
        <f t="shared" ca="1" si="8"/>
        <v>99.178764008746526</v>
      </c>
      <c r="AA71" s="85">
        <f t="shared" ca="1" si="8"/>
        <v>76.482411274392319</v>
      </c>
      <c r="AB71" s="86">
        <f t="shared" ca="1" si="8"/>
        <v>91.299950563068123</v>
      </c>
      <c r="AC71" s="86">
        <f t="shared" ca="1" si="8"/>
        <v>56.744556779220908</v>
      </c>
      <c r="AD71" s="86">
        <f t="shared" ca="1" si="8"/>
        <v>111.78802490275358</v>
      </c>
      <c r="AE71" s="86">
        <f t="shared" ca="1" si="8"/>
        <v>80.623931988538516</v>
      </c>
      <c r="AF71" s="86">
        <f t="shared" ca="1" si="8"/>
        <v>134.2695639820403</v>
      </c>
      <c r="AG71" s="86">
        <f t="shared" ca="1" si="8"/>
        <v>107.5062417080479</v>
      </c>
      <c r="AH71" s="86">
        <f t="shared" ca="1" si="8"/>
        <v>89.014057028922565</v>
      </c>
      <c r="AI71" s="86">
        <f t="shared" ca="1" si="8"/>
        <v>132.6532312009476</v>
      </c>
      <c r="AJ71" s="86">
        <f t="shared" ca="1" si="8"/>
        <v>155.85812957683984</v>
      </c>
      <c r="AK71" s="22">
        <f t="shared" ca="1" si="8"/>
        <v>116.486252207014</v>
      </c>
      <c r="AL71" s="22">
        <f t="shared" ca="1" si="8"/>
        <v>60.552361870031746</v>
      </c>
      <c r="AM71" s="22">
        <f t="shared" ca="1" si="8"/>
        <v>92.501949777214108</v>
      </c>
      <c r="AN71" s="22">
        <f ca="1">IF(OR(Fixtures!$D$6&lt;=0,Fixtures!$D$6&gt;39),AVERAGE(B71:AM71),AVERAGE(OFFSET(A71,0,Fixtures!$D$6,1,38-Fixtures!$D$6+1)))</f>
        <v>100.44466637377167</v>
      </c>
      <c r="AO71" s="41" t="str">
        <f t="shared" si="12"/>
        <v>BRI</v>
      </c>
      <c r="AP71" s="67">
        <f ca="1">AVERAGE(OFFSET(A71,0,Fixtures!$D$6,1,9))</f>
        <v>97.820218825325753</v>
      </c>
      <c r="AQ71" s="67">
        <f ca="1">AVERAGE(OFFSET(A71,0,Fixtures!$D$6,1,6))</f>
        <v>91.868073248335619</v>
      </c>
      <c r="AR71" s="67">
        <f ca="1">AVERAGE(OFFSET(A71,0,Fixtures!$D$6,1,3))</f>
        <v>74.842306205560448</v>
      </c>
      <c r="AS71" s="77"/>
      <c r="AT71" s="76">
        <f t="shared" ca="1" si="9"/>
        <v>106.63974308115327</v>
      </c>
    </row>
    <row r="72" spans="1:46" x14ac:dyDescent="0.3">
      <c r="A72" s="41" t="str">
        <f t="shared" si="10"/>
        <v>BUR</v>
      </c>
      <c r="B72" s="22">
        <f t="shared" ca="1" si="7"/>
        <v>95.306933623920543</v>
      </c>
      <c r="C72" s="22">
        <f t="shared" ca="1" si="8"/>
        <v>98.540361319324859</v>
      </c>
      <c r="D72" s="22">
        <f t="shared" ca="1" si="8"/>
        <v>111.78802490275358</v>
      </c>
      <c r="E72" s="22">
        <f t="shared" ca="1" si="8"/>
        <v>132.6532312009476</v>
      </c>
      <c r="F72" s="22">
        <f t="shared" ca="1" si="8"/>
        <v>104.24733544501584</v>
      </c>
      <c r="G72" s="22">
        <f t="shared" ca="1" si="8"/>
        <v>72.829683023663918</v>
      </c>
      <c r="H72" s="22">
        <f t="shared" ca="1" si="8"/>
        <v>102.000266894866</v>
      </c>
      <c r="I72" s="22">
        <f t="shared" ca="1" si="8"/>
        <v>91.995525611241931</v>
      </c>
      <c r="J72" s="22">
        <f t="shared" ca="1" si="8"/>
        <v>134.2695639820403</v>
      </c>
      <c r="K72" s="22">
        <f t="shared" ca="1" si="8"/>
        <v>116.14327597054577</v>
      </c>
      <c r="L72" s="22">
        <f t="shared" ca="1" si="8"/>
        <v>91.299950563068123</v>
      </c>
      <c r="M72" s="22">
        <f t="shared" ca="1" si="8"/>
        <v>81.146261461701698</v>
      </c>
      <c r="N72" s="22">
        <f t="shared" ca="1" si="8"/>
        <v>93.478502668701722</v>
      </c>
      <c r="O72" s="22">
        <f t="shared" ca="1" si="8"/>
        <v>56.744556779220908</v>
      </c>
      <c r="P72" s="22">
        <f t="shared" ca="1" si="8"/>
        <v>155.85812957683984</v>
      </c>
      <c r="Q72" s="22">
        <f t="shared" ca="1" si="8"/>
        <v>103.02988618500378</v>
      </c>
      <c r="R72" s="22">
        <f t="shared" ca="1" si="8"/>
        <v>60.552361870031746</v>
      </c>
      <c r="S72" s="22">
        <f t="shared" ca="1" si="8"/>
        <v>81.907421252818281</v>
      </c>
      <c r="T72" s="22">
        <f t="shared" ca="1" si="8"/>
        <v>112.43897574707348</v>
      </c>
      <c r="U72" s="22">
        <f t="shared" ca="1" si="8"/>
        <v>107.5062417080479</v>
      </c>
      <c r="V72" s="22">
        <f t="shared" ca="1" si="8"/>
        <v>83.454763823072184</v>
      </c>
      <c r="W72" s="22">
        <f t="shared" ca="1" si="8"/>
        <v>141.95289285288928</v>
      </c>
      <c r="X72" s="22">
        <f t="shared" ca="1" si="8"/>
        <v>109.85691598530569</v>
      </c>
      <c r="Y72" s="22">
        <f t="shared" ca="1" si="8"/>
        <v>131.39651764316966</v>
      </c>
      <c r="Z72" s="85">
        <f t="shared" ca="1" si="8"/>
        <v>80.623931988538516</v>
      </c>
      <c r="AA72" s="85">
        <f t="shared" ca="1" si="8"/>
        <v>116.486252207014</v>
      </c>
      <c r="AB72" s="86">
        <f t="shared" ca="1" si="8"/>
        <v>67.015162843214952</v>
      </c>
      <c r="AC72" s="86">
        <f t="shared" ca="1" si="8"/>
        <v>74.008442285594356</v>
      </c>
      <c r="AD72" s="86">
        <f t="shared" ca="1" si="8"/>
        <v>84.297179605912177</v>
      </c>
      <c r="AE72" s="86">
        <f t="shared" ca="1" si="8"/>
        <v>190.49326948280427</v>
      </c>
      <c r="AF72" s="86">
        <f t="shared" ca="1" si="8"/>
        <v>76.482411274392319</v>
      </c>
      <c r="AG72" s="86">
        <f t="shared" ca="1" si="8"/>
        <v>69.354458285714443</v>
      </c>
      <c r="AH72" s="86">
        <f t="shared" ca="1" si="8"/>
        <v>74.699959551601182</v>
      </c>
      <c r="AI72" s="86">
        <f t="shared" ca="1" si="8"/>
        <v>99.178764008746526</v>
      </c>
      <c r="AJ72" s="86">
        <f t="shared" ca="1" si="8"/>
        <v>162.13172702338039</v>
      </c>
      <c r="AK72" s="22">
        <f t="shared" ca="1" si="8"/>
        <v>91.462929465889289</v>
      </c>
      <c r="AL72" s="22">
        <f t="shared" ca="1" si="8"/>
        <v>89.014057028922565</v>
      </c>
      <c r="AM72" s="22">
        <f t="shared" ca="1" si="8"/>
        <v>85.293274455012948</v>
      </c>
      <c r="AN72" s="22">
        <f ca="1">IF(OR(Fixtures!$D$6&lt;=0,Fixtures!$D$6&gt;39),AVERAGE(B72:AM72),AVERAGE(OFFSET(A72,0,Fixtures!$D$6,1,38-Fixtures!$D$6+1)))</f>
        <v>98.455222116784569</v>
      </c>
      <c r="AO72" s="41" t="str">
        <f t="shared" si="12"/>
        <v>BUR</v>
      </c>
      <c r="AP72" s="67">
        <f ca="1">AVERAGE(OFFSET(A72,0,Fixtures!$D$6,1,9))</f>
        <v>94.66843328277713</v>
      </c>
      <c r="AQ72" s="67">
        <f ca="1">AVERAGE(OFFSET(A72,0,Fixtures!$D$6,1,6))</f>
        <v>101.46378628315534</v>
      </c>
      <c r="AR72" s="67">
        <f ca="1">AVERAGE(OFFSET(A72,0,Fixtures!$D$6,1,3))</f>
        <v>85.836619111941104</v>
      </c>
      <c r="AS72" s="77"/>
      <c r="AT72" s="76">
        <f t="shared" ca="1" si="9"/>
        <v>99.740152706817852</v>
      </c>
    </row>
    <row r="73" spans="1:46" x14ac:dyDescent="0.3">
      <c r="A73" s="41" t="str">
        <f t="shared" si="10"/>
        <v>CHE</v>
      </c>
      <c r="B73" s="22">
        <f t="shared" ca="1" si="7"/>
        <v>131.39651764316966</v>
      </c>
      <c r="C73" s="22">
        <f t="shared" ca="1" si="8"/>
        <v>109.85691598530569</v>
      </c>
      <c r="D73" s="22">
        <f t="shared" ca="1" si="8"/>
        <v>89.014057028922565</v>
      </c>
      <c r="E73" s="22">
        <f t="shared" ca="1" si="8"/>
        <v>74.699959551601182</v>
      </c>
      <c r="F73" s="22">
        <f t="shared" ca="1" si="8"/>
        <v>111.78802490275358</v>
      </c>
      <c r="G73" s="22">
        <f t="shared" ca="1" si="8"/>
        <v>132.6532312009476</v>
      </c>
      <c r="H73" s="22">
        <f t="shared" ca="1" si="8"/>
        <v>85.293274455012948</v>
      </c>
      <c r="I73" s="22">
        <f t="shared" ca="1" si="8"/>
        <v>116.486252207014</v>
      </c>
      <c r="J73" s="22">
        <f t="shared" ca="1" si="8"/>
        <v>60.552361870031746</v>
      </c>
      <c r="K73" s="22">
        <f t="shared" ca="1" si="8"/>
        <v>92.501949777214108</v>
      </c>
      <c r="L73" s="22">
        <f t="shared" ca="1" si="8"/>
        <v>93.478502668701722</v>
      </c>
      <c r="M73" s="22">
        <f t="shared" ca="1" si="8"/>
        <v>56.744556779220908</v>
      </c>
      <c r="N73" s="22">
        <f t="shared" ca="1" si="8"/>
        <v>190.49326948280427</v>
      </c>
      <c r="O73" s="22">
        <f t="shared" ca="1" si="8"/>
        <v>81.146261461701698</v>
      </c>
      <c r="P73" s="22">
        <f t="shared" ca="1" si="8"/>
        <v>83.454763823072184</v>
      </c>
      <c r="Q73" s="22">
        <f t="shared" ca="1" si="8"/>
        <v>112.43897574707348</v>
      </c>
      <c r="R73" s="22">
        <f t="shared" ca="1" si="8"/>
        <v>67.015162843214952</v>
      </c>
      <c r="S73" s="22">
        <f t="shared" ca="1" si="8"/>
        <v>103.02988618500378</v>
      </c>
      <c r="T73" s="22">
        <f t="shared" ca="1" si="8"/>
        <v>95.306933623920543</v>
      </c>
      <c r="U73" s="22">
        <f t="shared" ca="1" si="8"/>
        <v>98.540361319324859</v>
      </c>
      <c r="V73" s="22">
        <f t="shared" ca="1" si="8"/>
        <v>104.24733544501584</v>
      </c>
      <c r="W73" s="22">
        <f t="shared" ca="1" si="8"/>
        <v>75.683413454084274</v>
      </c>
      <c r="X73" s="22">
        <f t="shared" ca="1" si="8"/>
        <v>74.008442285594356</v>
      </c>
      <c r="Y73" s="22">
        <f t="shared" ca="1" si="8"/>
        <v>80.623931988538516</v>
      </c>
      <c r="Z73" s="85">
        <f t="shared" ca="1" si="8"/>
        <v>134.2695639820403</v>
      </c>
      <c r="AA73" s="85">
        <f t="shared" ca="1" si="8"/>
        <v>107.5062417080479</v>
      </c>
      <c r="AB73" s="86">
        <f t="shared" ca="1" si="8"/>
        <v>84.297179605912177</v>
      </c>
      <c r="AC73" s="86">
        <f t="shared" ca="1" si="8"/>
        <v>81.907421252818281</v>
      </c>
      <c r="AD73" s="86">
        <f t="shared" ca="1" si="8"/>
        <v>91.995525611241931</v>
      </c>
      <c r="AE73" s="86">
        <f t="shared" ca="1" si="8"/>
        <v>102.000266894866</v>
      </c>
      <c r="AF73" s="86">
        <f t="shared" ca="1" si="8"/>
        <v>155.85812957683984</v>
      </c>
      <c r="AG73" s="86">
        <f t="shared" ca="1" si="8"/>
        <v>99.178764008746526</v>
      </c>
      <c r="AH73" s="86">
        <f t="shared" ca="1" si="8"/>
        <v>76.482411274392319</v>
      </c>
      <c r="AI73" s="86">
        <f t="shared" ca="1" si="8"/>
        <v>69.354458285714443</v>
      </c>
      <c r="AJ73" s="86">
        <f t="shared" ca="1" si="8"/>
        <v>91.299950563068123</v>
      </c>
      <c r="AK73" s="22">
        <f t="shared" ca="1" si="8"/>
        <v>72.829683023663918</v>
      </c>
      <c r="AL73" s="22">
        <f t="shared" ca="1" si="8"/>
        <v>162.13172702338039</v>
      </c>
      <c r="AM73" s="22">
        <f t="shared" ca="1" si="8"/>
        <v>91.462929465889289</v>
      </c>
      <c r="AN73" s="22">
        <f ca="1">IF(OR(Fixtures!$D$6&lt;=0,Fixtures!$D$6&gt;39),AVERAGE(B73:AM73),AVERAGE(OFFSET(A73,0,Fixtures!$D$6,1,38-Fixtures!$D$6+1)))</f>
        <v>98.946514484198559</v>
      </c>
      <c r="AO73" s="41" t="str">
        <f t="shared" si="12"/>
        <v>CHE</v>
      </c>
      <c r="AP73" s="67">
        <f ca="1">AVERAGE(OFFSET(A73,0,Fixtures!$D$6,1,9))</f>
        <v>96.508933135397726</v>
      </c>
      <c r="AQ73" s="67">
        <f ca="1">AVERAGE(OFFSET(A73,0,Fixtures!$D$6,1,6))</f>
        <v>103.92746077495435</v>
      </c>
      <c r="AR73" s="67">
        <f ca="1">AVERAGE(OFFSET(A73,0,Fixtures!$D$6,1,3))</f>
        <v>91.236947522259456</v>
      </c>
      <c r="AS73" s="77"/>
      <c r="AT73" s="76">
        <f t="shared" ca="1" si="9"/>
        <v>94.708234119288861</v>
      </c>
    </row>
    <row r="74" spans="1:46" x14ac:dyDescent="0.3">
      <c r="A74" s="41" t="str">
        <f t="shared" si="10"/>
        <v>CRY</v>
      </c>
      <c r="B74" s="22">
        <f t="shared" ca="1" si="7"/>
        <v>91.995525611241931</v>
      </c>
      <c r="C74" s="22">
        <f t="shared" ca="1" si="8"/>
        <v>91.299950563068123</v>
      </c>
      <c r="D74" s="22">
        <f t="shared" ca="1" si="8"/>
        <v>131.39651764316966</v>
      </c>
      <c r="E74" s="22">
        <f t="shared" ca="1" si="8"/>
        <v>83.454763823072184</v>
      </c>
      <c r="F74" s="22">
        <f t="shared" ca="1" si="8"/>
        <v>103.02988618500378</v>
      </c>
      <c r="G74" s="22">
        <f t="shared" ca="1" si="8"/>
        <v>91.462929465889289</v>
      </c>
      <c r="H74" s="22">
        <f t="shared" ca="1" si="8"/>
        <v>72.829683023663918</v>
      </c>
      <c r="I74" s="22">
        <f t="shared" ca="1" si="8"/>
        <v>99.178764008746526</v>
      </c>
      <c r="J74" s="22">
        <f t="shared" ca="1" si="8"/>
        <v>155.85812957683984</v>
      </c>
      <c r="K74" s="22">
        <f t="shared" ca="1" si="8"/>
        <v>98.540361319324859</v>
      </c>
      <c r="L74" s="22">
        <f t="shared" ca="1" si="8"/>
        <v>109.85691598530569</v>
      </c>
      <c r="M74" s="22">
        <f t="shared" ca="1" si="8"/>
        <v>141.95289285288928</v>
      </c>
      <c r="N74" s="22">
        <f t="shared" ca="1" si="8"/>
        <v>132.6532312009476</v>
      </c>
      <c r="O74" s="22">
        <f t="shared" ca="1" si="8"/>
        <v>92.501949777214108</v>
      </c>
      <c r="P74" s="22">
        <f t="shared" ca="1" si="8"/>
        <v>67.015162843214952</v>
      </c>
      <c r="Q74" s="22">
        <f t="shared" ca="1" si="8"/>
        <v>93.478502668701722</v>
      </c>
      <c r="R74" s="22">
        <f t="shared" ca="1" si="8"/>
        <v>85.293274455012948</v>
      </c>
      <c r="S74" s="22">
        <f t="shared" ca="1" si="8"/>
        <v>74.008442285594356</v>
      </c>
      <c r="T74" s="22">
        <f t="shared" ca="1" si="8"/>
        <v>81.146261461701698</v>
      </c>
      <c r="U74" s="22">
        <f t="shared" ca="1" si="8"/>
        <v>116.486252207014</v>
      </c>
      <c r="V74" s="22">
        <f t="shared" ca="1" si="8"/>
        <v>89.014057028922565</v>
      </c>
      <c r="W74" s="22">
        <f t="shared" ca="1" si="8"/>
        <v>80.623931988538516</v>
      </c>
      <c r="X74" s="22">
        <f t="shared" ca="1" si="8"/>
        <v>190.49326948280427</v>
      </c>
      <c r="Y74" s="22">
        <f t="shared" ca="1" si="8"/>
        <v>95.306933623920543</v>
      </c>
      <c r="Z74" s="85">
        <f t="shared" ca="1" si="8"/>
        <v>74.699959551601182</v>
      </c>
      <c r="AA74" s="85">
        <f t="shared" ca="1" si="8"/>
        <v>112.43897574707348</v>
      </c>
      <c r="AB74" s="86">
        <f t="shared" ca="1" si="8"/>
        <v>60.552361870031746</v>
      </c>
      <c r="AC74" s="86">
        <f t="shared" ca="1" si="8"/>
        <v>104.24733544501584</v>
      </c>
      <c r="AD74" s="86">
        <f t="shared" ca="1" si="8"/>
        <v>76.482411274392319</v>
      </c>
      <c r="AE74" s="86">
        <f t="shared" ca="1" si="8"/>
        <v>81.907421252818281</v>
      </c>
      <c r="AF74" s="86">
        <f t="shared" ca="1" si="8"/>
        <v>162.13172702338039</v>
      </c>
      <c r="AG74" s="86">
        <f t="shared" ca="1" si="8"/>
        <v>75.683413454084274</v>
      </c>
      <c r="AH74" s="86">
        <f t="shared" ca="1" si="8"/>
        <v>134.2695639820403</v>
      </c>
      <c r="AI74" s="86">
        <f t="shared" ca="1" si="8"/>
        <v>116.14327597054577</v>
      </c>
      <c r="AJ74" s="86">
        <f t="shared" ca="1" si="8"/>
        <v>102.000266894866</v>
      </c>
      <c r="AK74" s="22">
        <f t="shared" ca="1" si="8"/>
        <v>107.5062417080479</v>
      </c>
      <c r="AL74" s="22">
        <f t="shared" ca="1" si="8"/>
        <v>111.78802490275358</v>
      </c>
      <c r="AM74" s="22">
        <f t="shared" ca="1" si="8"/>
        <v>84.297179605912177</v>
      </c>
      <c r="AN74" s="22">
        <f ca="1">IF(OR(Fixtures!$D$6&lt;=0,Fixtures!$D$6&gt;39),AVERAGE(B74:AM74),AVERAGE(OFFSET(A74,0,Fixtures!$D$6,1,38-Fixtures!$D$6+1)))</f>
        <v>102.26524608699707</v>
      </c>
      <c r="AO74" s="41" t="str">
        <f t="shared" si="12"/>
        <v>CRY</v>
      </c>
      <c r="AP74" s="67">
        <f ca="1">AVERAGE(OFFSET(A74,0,Fixtures!$D$6,1,9))</f>
        <v>102.65072066882027</v>
      </c>
      <c r="AQ74" s="67">
        <f ca="1">AVERAGE(OFFSET(A74,0,Fixtures!$D$6,1,6))</f>
        <v>99.626705435452024</v>
      </c>
      <c r="AR74" s="67">
        <f ca="1">AVERAGE(OFFSET(A74,0,Fixtures!$D$6,1,3))</f>
        <v>92.412891020707022</v>
      </c>
      <c r="AS74" s="77"/>
      <c r="AT74" s="76">
        <f t="shared" ca="1" si="9"/>
        <v>101.49086412968612</v>
      </c>
    </row>
    <row r="75" spans="1:46" x14ac:dyDescent="0.3">
      <c r="A75" s="41" t="str">
        <f t="shared" si="10"/>
        <v>EVE</v>
      </c>
      <c r="B75" s="22">
        <f t="shared" ca="1" si="7"/>
        <v>69.354458285714443</v>
      </c>
      <c r="C75" s="22">
        <f t="shared" ca="1" si="8"/>
        <v>76.482411274392319</v>
      </c>
      <c r="D75" s="22">
        <f t="shared" ca="1" si="8"/>
        <v>102.000266894866</v>
      </c>
      <c r="E75" s="22">
        <f t="shared" ca="1" si="8"/>
        <v>91.462929465889289</v>
      </c>
      <c r="F75" s="22">
        <f t="shared" ca="1" si="8"/>
        <v>81.907421252818281</v>
      </c>
      <c r="G75" s="22">
        <f t="shared" ca="1" si="8"/>
        <v>74.699959551601182</v>
      </c>
      <c r="H75" s="22">
        <f t="shared" ca="1" si="8"/>
        <v>155.85812957683984</v>
      </c>
      <c r="I75" s="22">
        <f t="shared" ca="1" si="8"/>
        <v>92.501949777214108</v>
      </c>
      <c r="J75" s="22">
        <f t="shared" ca="1" si="8"/>
        <v>81.146261461701698</v>
      </c>
      <c r="K75" s="22">
        <f t="shared" ca="1" si="8"/>
        <v>104.24733544501584</v>
      </c>
      <c r="L75" s="22">
        <f t="shared" ca="1" si="8"/>
        <v>84.297179605912177</v>
      </c>
      <c r="M75" s="22">
        <f t="shared" ca="1" si="8"/>
        <v>116.486252207014</v>
      </c>
      <c r="N75" s="22">
        <f t="shared" ref="C75:AM82" ca="1" si="13">(VLOOKUP(N9,$AT$2:$AU$41,2,FALSE))</f>
        <v>72.829683023663918</v>
      </c>
      <c r="O75" s="22">
        <f t="shared" ca="1" si="13"/>
        <v>134.2695639820403</v>
      </c>
      <c r="P75" s="22">
        <f t="shared" ca="1" si="13"/>
        <v>162.13172702338039</v>
      </c>
      <c r="Q75" s="22">
        <f t="shared" ca="1" si="13"/>
        <v>116.14327597054577</v>
      </c>
      <c r="R75" s="22">
        <f t="shared" ca="1" si="13"/>
        <v>131.39651764316966</v>
      </c>
      <c r="S75" s="22">
        <f t="shared" ca="1" si="13"/>
        <v>80.623931988538516</v>
      </c>
      <c r="T75" s="22">
        <f t="shared" ca="1" si="13"/>
        <v>75.683413454084274</v>
      </c>
      <c r="U75" s="22">
        <f t="shared" ca="1" si="13"/>
        <v>74.008442285594356</v>
      </c>
      <c r="V75" s="22">
        <f t="shared" ca="1" si="13"/>
        <v>190.49326948280427</v>
      </c>
      <c r="W75" s="22">
        <f t="shared" ca="1" si="13"/>
        <v>85.293274455012948</v>
      </c>
      <c r="X75" s="22">
        <f t="shared" ca="1" si="13"/>
        <v>99.178764008746526</v>
      </c>
      <c r="Y75" s="22">
        <f t="shared" ca="1" si="13"/>
        <v>60.552361870031746</v>
      </c>
      <c r="Z75" s="85">
        <f t="shared" ca="1" si="13"/>
        <v>93.478502668701722</v>
      </c>
      <c r="AA75" s="85">
        <f t="shared" ca="1" si="13"/>
        <v>56.744556779220908</v>
      </c>
      <c r="AB75" s="86">
        <f t="shared" ca="1" si="13"/>
        <v>98.540361319324859</v>
      </c>
      <c r="AC75" s="86">
        <f t="shared" ref="AC75" ca="1" si="14">(VLOOKUP(AC9,$AT$2:$AU$41,2,FALSE))</f>
        <v>107.5062417080479</v>
      </c>
      <c r="AD75" s="86">
        <f t="shared" ca="1" si="13"/>
        <v>141.95289285288928</v>
      </c>
      <c r="AE75" s="86">
        <f t="shared" ca="1" si="13"/>
        <v>132.6532312009476</v>
      </c>
      <c r="AF75" s="86">
        <f t="shared" ca="1" si="13"/>
        <v>89.014057028922565</v>
      </c>
      <c r="AG75" s="86">
        <f t="shared" ca="1" si="13"/>
        <v>109.85691598530569</v>
      </c>
      <c r="AH75" s="86">
        <f t="shared" ca="1" si="13"/>
        <v>103.02988618500378</v>
      </c>
      <c r="AI75" s="86">
        <f t="shared" ca="1" si="13"/>
        <v>95.306933623920543</v>
      </c>
      <c r="AJ75" s="86">
        <f t="shared" ca="1" si="13"/>
        <v>111.78802490275358</v>
      </c>
      <c r="AK75" s="22">
        <f t="shared" ca="1" si="13"/>
        <v>83.454763823072184</v>
      </c>
      <c r="AL75" s="22">
        <f t="shared" ca="1" si="13"/>
        <v>91.299950563068123</v>
      </c>
      <c r="AM75" s="22">
        <f t="shared" ca="1" si="13"/>
        <v>67.015162843214952</v>
      </c>
      <c r="AN75" s="22">
        <f ca="1">IF(OR(Fixtures!$D$6&lt;=0,Fixtures!$D$6&gt;39),AVERAGE(B75:AM75),AVERAGE(OFFSET(A75,0,Fixtures!$D$6,1,38-Fixtures!$D$6+1)))</f>
        <v>99.089459908899371</v>
      </c>
      <c r="AO75" s="41" t="str">
        <f t="shared" si="12"/>
        <v>EVE</v>
      </c>
      <c r="AP75" s="67">
        <f ca="1">AVERAGE(OFFSET(A75,0,Fixtures!$D$6,1,9))</f>
        <v>103.84500852039812</v>
      </c>
      <c r="AQ75" s="67">
        <f ca="1">AVERAGE(OFFSET(A75,0,Fixtures!$D$6,1,6))</f>
        <v>104.40189014822552</v>
      </c>
      <c r="AR75" s="67">
        <f ca="1">AVERAGE(OFFSET(A75,0,Fixtures!$D$6,1,3))</f>
        <v>87.597053268864556</v>
      </c>
      <c r="AS75" s="77"/>
      <c r="AT75" s="76">
        <f ca="1">AVERAGE(AB75:AJ75)</f>
        <v>109.96094942301288</v>
      </c>
    </row>
    <row r="76" spans="1:46" x14ac:dyDescent="0.3">
      <c r="A76" s="41" t="str">
        <f t="shared" si="10"/>
        <v>LEI</v>
      </c>
      <c r="B76" s="22">
        <f t="shared" ca="1" si="7"/>
        <v>91.462929465889289</v>
      </c>
      <c r="C76" s="22">
        <f t="shared" ca="1" si="13"/>
        <v>141.95289285288928</v>
      </c>
      <c r="D76" s="22">
        <f t="shared" ca="1" si="13"/>
        <v>91.299950563068123</v>
      </c>
      <c r="E76" s="22">
        <f t="shared" ca="1" si="13"/>
        <v>67.015162843214952</v>
      </c>
      <c r="F76" s="22">
        <f t="shared" ca="1" si="13"/>
        <v>131.39651764316966</v>
      </c>
      <c r="G76" s="22">
        <f t="shared" ca="1" si="13"/>
        <v>84.297179605912177</v>
      </c>
      <c r="H76" s="22">
        <f t="shared" ca="1" si="13"/>
        <v>60.552361870031746</v>
      </c>
      <c r="I76" s="22">
        <f t="shared" ca="1" si="13"/>
        <v>162.13172702338039</v>
      </c>
      <c r="J76" s="22">
        <f t="shared" ca="1" si="13"/>
        <v>75.683413454084274</v>
      </c>
      <c r="K76" s="22">
        <f t="shared" ca="1" si="13"/>
        <v>116.486252207014</v>
      </c>
      <c r="L76" s="22">
        <f t="shared" ca="1" si="13"/>
        <v>69.354458285714443</v>
      </c>
      <c r="M76" s="22">
        <f t="shared" ca="1" si="13"/>
        <v>80.623931988538516</v>
      </c>
      <c r="N76" s="22">
        <f t="shared" ca="1" si="13"/>
        <v>104.24733544501584</v>
      </c>
      <c r="O76" s="22">
        <f t="shared" ca="1" si="13"/>
        <v>91.995525611241931</v>
      </c>
      <c r="P76" s="22">
        <f t="shared" ca="1" si="13"/>
        <v>76.482411274392319</v>
      </c>
      <c r="Q76" s="22">
        <f t="shared" ca="1" si="13"/>
        <v>102.000266894866</v>
      </c>
      <c r="R76" s="22">
        <f t="shared" ca="1" si="13"/>
        <v>72.829683023663918</v>
      </c>
      <c r="S76" s="22">
        <f t="shared" ca="1" si="13"/>
        <v>190.49326948280427</v>
      </c>
      <c r="T76" s="22">
        <f t="shared" ca="1" si="13"/>
        <v>132.6532312009476</v>
      </c>
      <c r="U76" s="22">
        <f t="shared" ca="1" si="13"/>
        <v>99.178764008746526</v>
      </c>
      <c r="V76" s="22">
        <f t="shared" ca="1" si="13"/>
        <v>74.008442285594356</v>
      </c>
      <c r="W76" s="22">
        <f t="shared" ca="1" si="13"/>
        <v>95.306933623920543</v>
      </c>
      <c r="X76" s="22">
        <f t="shared" ca="1" si="13"/>
        <v>92.501949777214108</v>
      </c>
      <c r="Y76" s="22">
        <f t="shared" ca="1" si="13"/>
        <v>81.146261461701698</v>
      </c>
      <c r="Z76" s="85">
        <f t="shared" ca="1" si="13"/>
        <v>116.14327597054577</v>
      </c>
      <c r="AA76" s="85">
        <f t="shared" ca="1" si="13"/>
        <v>111.78802490275358</v>
      </c>
      <c r="AB76" s="86">
        <f t="shared" ca="1" si="13"/>
        <v>155.85812957683984</v>
      </c>
      <c r="AC76" s="86">
        <f t="shared" ca="1" si="13"/>
        <v>89.014057028922565</v>
      </c>
      <c r="AD76" s="86">
        <f t="shared" ca="1" si="13"/>
        <v>83.454763823072184</v>
      </c>
      <c r="AE76" s="86">
        <f t="shared" ca="1" si="13"/>
        <v>93.478502668701722</v>
      </c>
      <c r="AF76" s="86">
        <f t="shared" ca="1" si="13"/>
        <v>85.293274455012948</v>
      </c>
      <c r="AG76" s="86">
        <f t="shared" ca="1" si="13"/>
        <v>112.43897574707348</v>
      </c>
      <c r="AH76" s="86">
        <f t="shared" ca="1" si="13"/>
        <v>56.744556779220908</v>
      </c>
      <c r="AI76" s="86">
        <f t="shared" ca="1" si="13"/>
        <v>98.540361319324859</v>
      </c>
      <c r="AJ76" s="86">
        <f t="shared" ca="1" si="13"/>
        <v>81.907421252818281</v>
      </c>
      <c r="AK76" s="22">
        <f t="shared" ca="1" si="13"/>
        <v>74.699959551601182</v>
      </c>
      <c r="AL76" s="22">
        <f t="shared" ca="1" si="13"/>
        <v>103.02988618500378</v>
      </c>
      <c r="AM76" s="22">
        <f t="shared" ca="1" si="13"/>
        <v>107.5062417080479</v>
      </c>
      <c r="AN76" s="22">
        <f ca="1">IF(OR(Fixtures!$D$6&lt;=0,Fixtures!$D$6&gt;39),AVERAGE(B76:AM76),AVERAGE(OFFSET(A76,0,Fixtures!$D$6,1,38-Fixtures!$D$6+1)))</f>
        <v>96.442627307568713</v>
      </c>
      <c r="AO76" s="41" t="str">
        <f t="shared" si="12"/>
        <v>LEI</v>
      </c>
      <c r="AP76" s="67">
        <f ca="1">AVERAGE(OFFSET(A76,0,Fixtures!$D$6,1,9))</f>
        <v>98.512294033435793</v>
      </c>
      <c r="AQ76" s="67">
        <f ca="1">AVERAGE(OFFSET(A76,0,Fixtures!$D$6,1,6))</f>
        <v>103.1477920758838</v>
      </c>
      <c r="AR76" s="67">
        <f ca="1">AVERAGE(OFFSET(A76,0,Fixtures!$D$6,1,3))</f>
        <v>118.88673716950534</v>
      </c>
      <c r="AS76" s="77"/>
      <c r="AT76" s="76">
        <f t="shared" ref="AT76:AT87" ca="1" si="15">AVERAGE(AB76:AJ76)</f>
        <v>95.192226961220769</v>
      </c>
    </row>
    <row r="77" spans="1:46" x14ac:dyDescent="0.3">
      <c r="A77" s="41" t="str">
        <f t="shared" si="10"/>
        <v>LIV</v>
      </c>
      <c r="B77" s="22">
        <f t="shared" ca="1" si="7"/>
        <v>72.829683023663918</v>
      </c>
      <c r="C77" s="22">
        <f t="shared" ca="1" si="13"/>
        <v>116.486252207014</v>
      </c>
      <c r="D77" s="22">
        <f t="shared" ca="1" si="13"/>
        <v>80.623931988538516</v>
      </c>
      <c r="E77" s="22">
        <f t="shared" ca="1" si="13"/>
        <v>92.501949777214108</v>
      </c>
      <c r="F77" s="22">
        <f t="shared" ca="1" si="13"/>
        <v>60.552361870031746</v>
      </c>
      <c r="G77" s="22">
        <f t="shared" ca="1" si="13"/>
        <v>141.95289285288928</v>
      </c>
      <c r="H77" s="22">
        <f t="shared" ca="1" si="13"/>
        <v>91.299950563068123</v>
      </c>
      <c r="I77" s="22">
        <f t="shared" ca="1" si="13"/>
        <v>109.85691598530569</v>
      </c>
      <c r="J77" s="22">
        <f t="shared" ca="1" si="13"/>
        <v>131.39651764316966</v>
      </c>
      <c r="K77" s="22">
        <f t="shared" ca="1" si="13"/>
        <v>84.297179605912177</v>
      </c>
      <c r="L77" s="22">
        <f t="shared" ca="1" si="13"/>
        <v>102.000266894866</v>
      </c>
      <c r="M77" s="22">
        <f t="shared" ca="1" si="13"/>
        <v>155.85812957683984</v>
      </c>
      <c r="N77" s="22">
        <f t="shared" ca="1" si="13"/>
        <v>69.354458285714443</v>
      </c>
      <c r="O77" s="22">
        <f t="shared" ca="1" si="13"/>
        <v>85.293274455012948</v>
      </c>
      <c r="P77" s="22">
        <f t="shared" ca="1" si="13"/>
        <v>91.995525611241931</v>
      </c>
      <c r="Q77" s="22">
        <f t="shared" ca="1" si="13"/>
        <v>81.907421252818281</v>
      </c>
      <c r="R77" s="22">
        <f t="shared" ca="1" si="13"/>
        <v>76.482411274392319</v>
      </c>
      <c r="S77" s="92">
        <f t="shared" ca="1" si="13"/>
        <v>99.178764008746526</v>
      </c>
      <c r="T77" s="22">
        <f t="shared" ca="1" si="13"/>
        <v>134.2695639820403</v>
      </c>
      <c r="U77" s="22">
        <f t="shared" ca="1" si="13"/>
        <v>91.462929465889289</v>
      </c>
      <c r="V77" s="22">
        <f t="shared" ca="1" si="13"/>
        <v>74.699959551601182</v>
      </c>
      <c r="W77" s="22">
        <f t="shared" ca="1" si="13"/>
        <v>103.02988618500378</v>
      </c>
      <c r="X77" s="22">
        <f t="shared" ca="1" si="13"/>
        <v>107.5062417080479</v>
      </c>
      <c r="Y77" s="92">
        <f t="shared" ca="1" si="13"/>
        <v>111.78802490275358</v>
      </c>
      <c r="Z77" s="85">
        <f t="shared" ca="1" si="13"/>
        <v>95.306933623920543</v>
      </c>
      <c r="AA77" s="85">
        <f t="shared" ca="1" si="13"/>
        <v>89.014057028922565</v>
      </c>
      <c r="AB77" s="86">
        <f t="shared" ca="1" si="13"/>
        <v>81.146261461701698</v>
      </c>
      <c r="AC77" s="86">
        <f t="shared" ca="1" si="13"/>
        <v>93.478502668701722</v>
      </c>
      <c r="AD77" s="86">
        <f t="shared" ca="1" si="13"/>
        <v>67.015162843214952</v>
      </c>
      <c r="AE77" s="86">
        <f t="shared" ca="1" si="13"/>
        <v>112.43897574707348</v>
      </c>
      <c r="AF77" s="86">
        <f t="shared" ca="1" si="13"/>
        <v>56.744556779220908</v>
      </c>
      <c r="AG77" s="86">
        <f t="shared" ca="1" si="13"/>
        <v>190.49326948280427</v>
      </c>
      <c r="AH77" s="86">
        <f t="shared" ca="1" si="13"/>
        <v>83.454763823072184</v>
      </c>
      <c r="AI77" s="86">
        <f t="shared" ca="1" si="13"/>
        <v>104.24733544501584</v>
      </c>
      <c r="AJ77" s="86">
        <f t="shared" ca="1" si="13"/>
        <v>75.683413454084274</v>
      </c>
      <c r="AK77" s="22">
        <f t="shared" ca="1" si="13"/>
        <v>98.540361319324859</v>
      </c>
      <c r="AL77" s="22">
        <f t="shared" ca="1" si="13"/>
        <v>116.14327597054577</v>
      </c>
      <c r="AM77" s="22">
        <f t="shared" ca="1" si="13"/>
        <v>74.008442285594356</v>
      </c>
      <c r="AN77" s="22">
        <f ca="1">IF(OR(Fixtures!$D$6&lt;=0,Fixtures!$D$6&gt;39),AVERAGE(B77:AM77),AVERAGE(OFFSET(A77,0,Fixtures!$D$6,1,38-Fixtures!$D$6+1)))</f>
        <v>95.569875254559761</v>
      </c>
      <c r="AO77" s="41" t="str">
        <f t="shared" si="12"/>
        <v>LIV</v>
      </c>
      <c r="AP77" s="67">
        <f ca="1">AVERAGE(OFFSET(A77,0,Fixtures!$D$6,1,9))</f>
        <v>97.559209475525293</v>
      </c>
      <c r="AQ77" s="67">
        <f ca="1">AVERAGE(OFFSET(A77,0,Fixtures!$D$6,1,6))</f>
        <v>83.306252754805882</v>
      </c>
      <c r="AR77" s="67">
        <f ca="1">AVERAGE(OFFSET(A77,0,Fixtures!$D$6,1,3))</f>
        <v>87.879607053108657</v>
      </c>
      <c r="AS77" s="77"/>
      <c r="AT77" s="76">
        <f t="shared" ca="1" si="15"/>
        <v>96.078026856098802</v>
      </c>
    </row>
    <row r="78" spans="1:46" x14ac:dyDescent="0.3">
      <c r="A78" s="41" t="str">
        <f t="shared" si="10"/>
        <v>MCI</v>
      </c>
      <c r="B78" s="22">
        <f t="shared" ca="1" si="7"/>
        <v>99.178764008746526</v>
      </c>
      <c r="C78" s="22">
        <f t="shared" ca="1" si="13"/>
        <v>84.297179605912177</v>
      </c>
      <c r="D78" s="22">
        <f t="shared" ca="1" si="13"/>
        <v>81.907421252818281</v>
      </c>
      <c r="E78" s="22">
        <f t="shared" ca="1" si="13"/>
        <v>85.293274455012948</v>
      </c>
      <c r="F78" s="22">
        <f t="shared" ca="1" si="13"/>
        <v>89.014057028922565</v>
      </c>
      <c r="G78" s="22">
        <f t="shared" ca="1" si="13"/>
        <v>76.482411274392319</v>
      </c>
      <c r="H78" s="22">
        <f t="shared" ca="1" si="13"/>
        <v>112.43897574707348</v>
      </c>
      <c r="I78" s="22">
        <f t="shared" ca="1" si="13"/>
        <v>91.462929465889289</v>
      </c>
      <c r="J78" s="22">
        <f t="shared" ca="1" si="13"/>
        <v>69.354458285714443</v>
      </c>
      <c r="K78" s="22">
        <f t="shared" ca="1" si="13"/>
        <v>83.454763823072184</v>
      </c>
      <c r="L78" s="22">
        <f t="shared" ca="1" si="13"/>
        <v>95.306933623920543</v>
      </c>
      <c r="M78" s="22">
        <f t="shared" ca="1" si="13"/>
        <v>162.13172702338039</v>
      </c>
      <c r="N78" s="22">
        <f t="shared" ca="1" si="13"/>
        <v>116.14327597054577</v>
      </c>
      <c r="O78" s="22">
        <f t="shared" ca="1" si="13"/>
        <v>74.008442285594356</v>
      </c>
      <c r="P78" s="22">
        <f t="shared" ca="1" si="13"/>
        <v>92.501949777214108</v>
      </c>
      <c r="Q78" s="22">
        <f t="shared" ca="1" si="13"/>
        <v>107.5062417080479</v>
      </c>
      <c r="R78" s="22">
        <f t="shared" ca="1" si="13"/>
        <v>98.540361319324859</v>
      </c>
      <c r="S78" s="22">
        <f t="shared" ca="1" si="13"/>
        <v>109.85691598530569</v>
      </c>
      <c r="T78" s="22">
        <f t="shared" ca="1" si="13"/>
        <v>111.78802490275358</v>
      </c>
      <c r="U78" s="22">
        <f t="shared" ca="1" si="13"/>
        <v>74.699959551601182</v>
      </c>
      <c r="V78" s="22">
        <f t="shared" ca="1" si="13"/>
        <v>91.995525611241931</v>
      </c>
      <c r="W78" s="22">
        <f t="shared" ca="1" si="13"/>
        <v>102.000266894866</v>
      </c>
      <c r="X78" s="22">
        <f t="shared" ca="1" si="13"/>
        <v>56.744556779220908</v>
      </c>
      <c r="Y78" s="22">
        <f t="shared" ca="1" si="13"/>
        <v>91.299950563068123</v>
      </c>
      <c r="Z78" s="85">
        <f t="shared" ca="1" si="13"/>
        <v>103.02988618500378</v>
      </c>
      <c r="AA78" s="85">
        <f t="shared" ca="1" si="13"/>
        <v>81.146261461701698</v>
      </c>
      <c r="AB78" s="86">
        <f t="shared" ca="1" si="13"/>
        <v>134.2695639820403</v>
      </c>
      <c r="AC78" s="132">
        <f t="shared" ca="1" si="13"/>
        <v>80.623931988538516</v>
      </c>
      <c r="AD78" s="86">
        <f t="shared" ca="1" si="13"/>
        <v>131.39651764316966</v>
      </c>
      <c r="AE78" s="86">
        <f t="shared" ca="1" si="13"/>
        <v>75.683413454084274</v>
      </c>
      <c r="AF78" s="86">
        <f t="shared" ca="1" si="13"/>
        <v>141.95289285288928</v>
      </c>
      <c r="AG78" s="86">
        <f t="shared" ca="1" si="13"/>
        <v>132.6532312009476</v>
      </c>
      <c r="AH78" s="86">
        <f t="shared" ca="1" si="13"/>
        <v>116.486252207014</v>
      </c>
      <c r="AI78" s="86">
        <f t="shared" ca="1" si="13"/>
        <v>60.552361870031746</v>
      </c>
      <c r="AJ78" s="86">
        <f t="shared" ca="1" si="13"/>
        <v>104.24733544501584</v>
      </c>
      <c r="AK78" s="22">
        <f t="shared" ca="1" si="13"/>
        <v>67.015162843214952</v>
      </c>
      <c r="AL78" s="22">
        <f t="shared" ca="1" si="13"/>
        <v>93.478502668701722</v>
      </c>
      <c r="AM78" s="22">
        <f t="shared" ca="1" si="13"/>
        <v>72.829683023663918</v>
      </c>
      <c r="AN78" s="22">
        <f ca="1">IF(OR(Fixtures!$D$6&lt;=0,Fixtures!$D$6&gt;39),AVERAGE(B78:AM78),AVERAGE(OFFSET(A78,0,Fixtures!$D$6,1,38-Fixtures!$D$6+1)))</f>
        <v>99.41039312623181</v>
      </c>
      <c r="AO78" s="41" t="str">
        <f t="shared" si="12"/>
        <v>MCI</v>
      </c>
      <c r="AP78" s="67">
        <f ca="1">AVERAGE(OFFSET(A78,0,Fixtures!$D$6,1,9))</f>
        <v>106.08493629560189</v>
      </c>
      <c r="AQ78" s="67">
        <f ca="1">AVERAGE(OFFSET(A78,0,Fixtures!$D$6,1,6))</f>
        <v>107.51209689707061</v>
      </c>
      <c r="AR78" s="67">
        <f ca="1">AVERAGE(OFFSET(A78,0,Fixtures!$D$6,1,3))</f>
        <v>98.679919144093503</v>
      </c>
      <c r="AS78" s="77"/>
      <c r="AT78" s="76">
        <f t="shared" ca="1" si="15"/>
        <v>108.65172229374791</v>
      </c>
    </row>
    <row r="79" spans="1:46" x14ac:dyDescent="0.3">
      <c r="A79" s="41" t="str">
        <f t="shared" si="10"/>
        <v>MUN</v>
      </c>
      <c r="B79" s="22">
        <f t="shared" ca="1" si="7"/>
        <v>116.14327597054577</v>
      </c>
      <c r="C79" s="22">
        <f t="shared" ca="1" si="13"/>
        <v>111.78802490275358</v>
      </c>
      <c r="D79" s="22">
        <f t="shared" ca="1" si="13"/>
        <v>56.744556779220908</v>
      </c>
      <c r="E79" s="22">
        <f t="shared" ca="1" si="13"/>
        <v>116.486252207014</v>
      </c>
      <c r="F79" s="22">
        <f t="shared" ca="1" si="13"/>
        <v>109.85691598530569</v>
      </c>
      <c r="G79" s="22">
        <f t="shared" ca="1" si="13"/>
        <v>99.178764008746526</v>
      </c>
      <c r="H79" s="22">
        <f t="shared" ca="1" si="13"/>
        <v>80.623931988538516</v>
      </c>
      <c r="I79" s="22">
        <f t="shared" ca="1" si="13"/>
        <v>74.008442285594356</v>
      </c>
      <c r="J79" s="22">
        <f t="shared" ca="1" si="13"/>
        <v>132.6532312009476</v>
      </c>
      <c r="K79" s="22">
        <f t="shared" ca="1" si="13"/>
        <v>89.014057028922565</v>
      </c>
      <c r="L79" s="22">
        <f t="shared" ca="1" si="13"/>
        <v>81.907421252818281</v>
      </c>
      <c r="M79" s="22">
        <f t="shared" ca="1" si="13"/>
        <v>85.293274455012948</v>
      </c>
      <c r="N79" s="22">
        <f t="shared" ca="1" si="13"/>
        <v>91.299950563068123</v>
      </c>
      <c r="O79" s="22">
        <f t="shared" ca="1" si="13"/>
        <v>83.454763823072184</v>
      </c>
      <c r="P79" s="22">
        <f t="shared" ca="1" si="13"/>
        <v>84.297179605912177</v>
      </c>
      <c r="Q79" s="22">
        <f t="shared" ca="1" si="13"/>
        <v>190.49326948280427</v>
      </c>
      <c r="R79" s="22">
        <f t="shared" ca="1" si="13"/>
        <v>91.995525611241931</v>
      </c>
      <c r="S79" s="22">
        <f t="shared" ca="1" si="13"/>
        <v>93.478502668701722</v>
      </c>
      <c r="T79" s="22">
        <f t="shared" ca="1" si="13"/>
        <v>60.552361870031746</v>
      </c>
      <c r="U79" s="22">
        <f t="shared" ca="1" si="13"/>
        <v>92.501949777214108</v>
      </c>
      <c r="V79" s="22">
        <f t="shared" ca="1" si="13"/>
        <v>98.540361319324859</v>
      </c>
      <c r="W79" s="22">
        <f t="shared" ca="1" si="13"/>
        <v>72.829683023663918</v>
      </c>
      <c r="X79" s="22">
        <f t="shared" ca="1" si="13"/>
        <v>162.13172702338039</v>
      </c>
      <c r="Y79" s="22">
        <f t="shared" ca="1" si="13"/>
        <v>75.683413454084274</v>
      </c>
      <c r="Z79" s="85">
        <f t="shared" ca="1" si="13"/>
        <v>91.462929465889289</v>
      </c>
      <c r="AA79" s="85">
        <f t="shared" ca="1" si="13"/>
        <v>141.95289285288928</v>
      </c>
      <c r="AB79" s="86">
        <f t="shared" ca="1" si="13"/>
        <v>76.482411274392319</v>
      </c>
      <c r="AC79" s="86">
        <f t="shared" ref="AC79" ca="1" si="16">(VLOOKUP(AC13,$AT$2:$AU$41,2,FALSE))</f>
        <v>112.43897574707348</v>
      </c>
      <c r="AD79" s="86">
        <f t="shared" ca="1" si="13"/>
        <v>155.85812957683984</v>
      </c>
      <c r="AE79" s="86">
        <f t="shared" ca="1" si="13"/>
        <v>103.02988618500378</v>
      </c>
      <c r="AF79" s="86">
        <f t="shared" ca="1" si="13"/>
        <v>74.699959551601182</v>
      </c>
      <c r="AG79" s="86">
        <f t="shared" ca="1" si="13"/>
        <v>104.24733544501584</v>
      </c>
      <c r="AH79" s="86">
        <f t="shared" ca="1" si="13"/>
        <v>67.015162843214952</v>
      </c>
      <c r="AI79" s="86">
        <f t="shared" ca="1" si="13"/>
        <v>102.000266894866</v>
      </c>
      <c r="AJ79" s="86">
        <f t="shared" ca="1" si="13"/>
        <v>95.306933623920543</v>
      </c>
      <c r="AK79" s="22">
        <f t="shared" ca="1" si="13"/>
        <v>69.354458285714443</v>
      </c>
      <c r="AL79" s="22">
        <f t="shared" ca="1" si="13"/>
        <v>81.146261461701698</v>
      </c>
      <c r="AM79" s="22">
        <f t="shared" ca="1" si="13"/>
        <v>134.2695639820403</v>
      </c>
      <c r="AN79" s="22">
        <f ca="1">IF(OR(Fixtures!$D$6&lt;=0,Fixtures!$D$6&gt;39),AVERAGE(B79:AM79),AVERAGE(OFFSET(A79,0,Fixtures!$D$6,1,38-Fixtures!$D$6+1)))</f>
        <v>101.36940290186719</v>
      </c>
      <c r="AO79" s="41" t="str">
        <f t="shared" si="12"/>
        <v>MUN</v>
      </c>
      <c r="AP79" s="67">
        <f ca="1">AVERAGE(OFFSET(A79,0,Fixtures!$D$6,1,9))</f>
        <v>104.19166893009962</v>
      </c>
      <c r="AQ79" s="67">
        <f ca="1">AVERAGE(OFFSET(A79,0,Fixtures!$D$6,1,6))</f>
        <v>110.74370919796665</v>
      </c>
      <c r="AR79" s="67">
        <f ca="1">AVERAGE(OFFSET(A79,0,Fixtures!$D$6,1,3))</f>
        <v>110.29142662478502</v>
      </c>
      <c r="AS79" s="77"/>
      <c r="AT79" s="76">
        <f t="shared" ca="1" si="15"/>
        <v>99.008784571325322</v>
      </c>
    </row>
    <row r="80" spans="1:46" x14ac:dyDescent="0.3">
      <c r="A80" s="41" t="str">
        <f t="shared" si="10"/>
        <v>NEW</v>
      </c>
      <c r="B80" s="22">
        <f t="shared" ca="1" si="7"/>
        <v>80.623931988538516</v>
      </c>
      <c r="C80" s="22">
        <f t="shared" ca="1" si="13"/>
        <v>89.014057028922565</v>
      </c>
      <c r="D80" s="22">
        <f t="shared" ca="1" si="13"/>
        <v>103.02988618500378</v>
      </c>
      <c r="E80" s="22">
        <f t="shared" ca="1" si="13"/>
        <v>76.482411274392319</v>
      </c>
      <c r="F80" s="22">
        <f t="shared" ca="1" si="13"/>
        <v>162.13172702338039</v>
      </c>
      <c r="G80" s="22">
        <f t="shared" ca="1" si="13"/>
        <v>85.293274455012948</v>
      </c>
      <c r="H80" s="22">
        <f t="shared" ca="1" si="13"/>
        <v>134.2695639820403</v>
      </c>
      <c r="I80" s="22">
        <f t="shared" ca="1" si="13"/>
        <v>107.5062417080479</v>
      </c>
      <c r="J80" s="22">
        <f t="shared" ca="1" si="13"/>
        <v>141.95289285288928</v>
      </c>
      <c r="K80" s="22">
        <f t="shared" ca="1" si="13"/>
        <v>91.462929465889289</v>
      </c>
      <c r="L80" s="22">
        <f t="shared" ca="1" si="13"/>
        <v>99.178764008746526</v>
      </c>
      <c r="M80" s="22">
        <f t="shared" ca="1" si="13"/>
        <v>67.015162843214952</v>
      </c>
      <c r="N80" s="22">
        <f t="shared" ca="1" si="13"/>
        <v>102.000266894866</v>
      </c>
      <c r="O80" s="22">
        <f t="shared" ca="1" si="13"/>
        <v>155.85812957683984</v>
      </c>
      <c r="P80" s="22">
        <f t="shared" ca="1" si="13"/>
        <v>91.299950563068123</v>
      </c>
      <c r="Q80" s="22">
        <f t="shared" ca="1" si="13"/>
        <v>95.306933623920543</v>
      </c>
      <c r="R80" s="22">
        <f t="shared" ca="1" si="13"/>
        <v>92.501949777214108</v>
      </c>
      <c r="S80" s="22">
        <f t="shared" ca="1" si="13"/>
        <v>56.744556779220908</v>
      </c>
      <c r="T80" s="22">
        <f t="shared" ca="1" si="13"/>
        <v>131.39651764316966</v>
      </c>
      <c r="U80" s="22">
        <f t="shared" ca="1" si="13"/>
        <v>91.995525611241931</v>
      </c>
      <c r="V80" s="22">
        <f t="shared" ca="1" si="13"/>
        <v>109.85691598530569</v>
      </c>
      <c r="W80" s="22">
        <f t="shared" ca="1" si="13"/>
        <v>111.78802490275358</v>
      </c>
      <c r="X80" s="22">
        <f t="shared" ca="1" si="13"/>
        <v>116.14327597054577</v>
      </c>
      <c r="Y80" s="22">
        <f t="shared" ca="1" si="13"/>
        <v>112.43897574707348</v>
      </c>
      <c r="Z80" s="85">
        <f t="shared" ca="1" si="13"/>
        <v>72.829683023663918</v>
      </c>
      <c r="AA80" s="85">
        <f t="shared" ca="1" si="13"/>
        <v>98.540361319324859</v>
      </c>
      <c r="AB80" s="86">
        <f t="shared" ca="1" si="13"/>
        <v>69.354458285714443</v>
      </c>
      <c r="AC80" s="86">
        <f t="shared" ca="1" si="13"/>
        <v>75.683413454084274</v>
      </c>
      <c r="AD80" s="86">
        <f t="shared" ca="1" si="13"/>
        <v>116.486252207014</v>
      </c>
      <c r="AE80" s="86">
        <f t="shared" ca="1" si="13"/>
        <v>74.699959551601182</v>
      </c>
      <c r="AF80" s="86">
        <f t="shared" ca="1" si="13"/>
        <v>83.454763823072184</v>
      </c>
      <c r="AG80" s="86">
        <f t="shared" ca="1" si="13"/>
        <v>81.907421252818281</v>
      </c>
      <c r="AH80" s="86">
        <f t="shared" ca="1" si="13"/>
        <v>81.146261461701698</v>
      </c>
      <c r="AI80" s="86">
        <f t="shared" ca="1" si="13"/>
        <v>190.49326948280427</v>
      </c>
      <c r="AJ80" s="86">
        <f t="shared" ca="1" si="13"/>
        <v>93.478502668701722</v>
      </c>
      <c r="AK80" s="22">
        <f t="shared" ca="1" si="13"/>
        <v>84.297179605912177</v>
      </c>
      <c r="AL80" s="22">
        <f t="shared" ca="1" si="13"/>
        <v>104.24733544501584</v>
      </c>
      <c r="AM80" s="22">
        <f t="shared" ca="1" si="13"/>
        <v>132.6532312009476</v>
      </c>
      <c r="AN80" s="22">
        <f ca="1">IF(OR(Fixtures!$D$6&lt;=0,Fixtures!$D$6&gt;39),AVERAGE(B80:AM80),AVERAGE(OFFSET(A80,0,Fixtures!$D$6,1,38-Fixtures!$D$6+1)))</f>
        <v>98.957108442977884</v>
      </c>
      <c r="AO80" s="41" t="str">
        <f t="shared" si="12"/>
        <v>NEW</v>
      </c>
      <c r="AP80" s="67">
        <f ca="1">AVERAGE(OFFSET(A80,0,Fixtures!$D$6,1,9))</f>
        <v>96.862906759792793</v>
      </c>
      <c r="AQ80" s="67">
        <f ca="1">AVERAGE(OFFSET(A80,0,Fixtures!$D$6,1,6))</f>
        <v>86.369868106801832</v>
      </c>
      <c r="AR80" s="67">
        <f ca="1">AVERAGE(OFFSET(A80,0,Fixtures!$D$6,1,3))</f>
        <v>81.192744353041192</v>
      </c>
      <c r="AS80" s="77"/>
      <c r="AT80" s="76">
        <f t="shared" ca="1" si="15"/>
        <v>96.300478020834674</v>
      </c>
    </row>
    <row r="81" spans="1:46" x14ac:dyDescent="0.3">
      <c r="A81" s="41" t="str">
        <f t="shared" si="10"/>
        <v>NOR</v>
      </c>
      <c r="B81" s="22">
        <f t="shared" ca="1" si="7"/>
        <v>162.13172702338039</v>
      </c>
      <c r="C81" s="22">
        <f t="shared" ca="1" si="13"/>
        <v>60.552361870031746</v>
      </c>
      <c r="D81" s="22">
        <f t="shared" ca="1" si="13"/>
        <v>116.14327597054577</v>
      </c>
      <c r="E81" s="22">
        <f t="shared" ca="1" si="13"/>
        <v>99.178764008746526</v>
      </c>
      <c r="F81" s="22">
        <f t="shared" ca="1" si="13"/>
        <v>155.85812957683984</v>
      </c>
      <c r="G81" s="22">
        <f t="shared" ca="1" si="13"/>
        <v>92.501949777214108</v>
      </c>
      <c r="H81" s="22">
        <f t="shared" ca="1" si="13"/>
        <v>69.354458285714443</v>
      </c>
      <c r="I81" s="22">
        <f t="shared" ca="1" si="13"/>
        <v>83.454763823072184</v>
      </c>
      <c r="J81" s="22">
        <f t="shared" ca="1" si="13"/>
        <v>81.907421252818281</v>
      </c>
      <c r="K81" s="22">
        <f t="shared" ca="1" si="13"/>
        <v>107.5062417080479</v>
      </c>
      <c r="L81" s="22">
        <f t="shared" ca="1" si="13"/>
        <v>104.24733544501584</v>
      </c>
      <c r="M81" s="22">
        <f t="shared" ca="1" si="13"/>
        <v>76.482411274392319</v>
      </c>
      <c r="N81" s="22">
        <f t="shared" ca="1" si="13"/>
        <v>112.43897574707348</v>
      </c>
      <c r="O81" s="22">
        <f t="shared" ca="1" si="13"/>
        <v>80.623931988538516</v>
      </c>
      <c r="P81" s="22">
        <f t="shared" ca="1" si="13"/>
        <v>116.486252207014</v>
      </c>
      <c r="Q81" s="22">
        <f t="shared" ca="1" si="13"/>
        <v>74.699959551601182</v>
      </c>
      <c r="R81" s="22">
        <f t="shared" ca="1" si="13"/>
        <v>134.2695639820403</v>
      </c>
      <c r="S81" s="22">
        <f t="shared" ca="1" si="13"/>
        <v>91.462929465889289</v>
      </c>
      <c r="T81" s="22">
        <f t="shared" ca="1" si="13"/>
        <v>102.000266894866</v>
      </c>
      <c r="U81" s="22">
        <f t="shared" ca="1" si="13"/>
        <v>84.297179605912177</v>
      </c>
      <c r="V81" s="22">
        <f t="shared" ca="1" si="13"/>
        <v>56.744556779220908</v>
      </c>
      <c r="W81" s="22">
        <f t="shared" ca="1" si="13"/>
        <v>131.39651764316966</v>
      </c>
      <c r="X81" s="22">
        <f t="shared" ca="1" si="13"/>
        <v>67.015162843214952</v>
      </c>
      <c r="Y81" s="22">
        <f t="shared" ca="1" si="13"/>
        <v>103.02988618500378</v>
      </c>
      <c r="Z81" s="85">
        <f t="shared" ca="1" si="13"/>
        <v>74.008442285594356</v>
      </c>
      <c r="AA81" s="85">
        <f t="shared" ca="1" si="13"/>
        <v>132.6532312009476</v>
      </c>
      <c r="AB81" s="86">
        <f t="shared" ca="1" si="13"/>
        <v>111.78802490275358</v>
      </c>
      <c r="AC81" s="86">
        <f t="shared" ca="1" si="13"/>
        <v>109.85691598530569</v>
      </c>
      <c r="AD81" s="86">
        <f t="shared" ca="1" si="13"/>
        <v>91.299950563068123</v>
      </c>
      <c r="AE81" s="86">
        <f t="shared" ca="1" si="13"/>
        <v>95.306933623920543</v>
      </c>
      <c r="AF81" s="86">
        <f t="shared" ca="1" si="13"/>
        <v>91.995525611241931</v>
      </c>
      <c r="AG81" s="86">
        <f t="shared" ca="1" si="13"/>
        <v>98.540361319324859</v>
      </c>
      <c r="AH81" s="86">
        <f t="shared" ca="1" si="13"/>
        <v>85.293274455012948</v>
      </c>
      <c r="AI81" s="86">
        <f t="shared" ca="1" si="13"/>
        <v>93.478502668701722</v>
      </c>
      <c r="AJ81" s="86">
        <f t="shared" ca="1" si="13"/>
        <v>81.146261461701698</v>
      </c>
      <c r="AK81" s="22">
        <f t="shared" ca="1" si="13"/>
        <v>141.95289285288928</v>
      </c>
      <c r="AL81" s="22">
        <f t="shared" ca="1" si="13"/>
        <v>75.683413454084274</v>
      </c>
      <c r="AM81" s="22">
        <f t="shared" ca="1" si="13"/>
        <v>190.49326948280427</v>
      </c>
      <c r="AN81" s="22">
        <f ca="1">IF(OR(Fixtures!$D$6&lt;=0,Fixtures!$D$6&gt;39),AVERAGE(B81:AM81),AVERAGE(OFFSET(A81,0,Fixtures!$D$6,1,38-Fixtures!$D$6+1)))</f>
        <v>107.65296596782741</v>
      </c>
      <c r="AO81" s="41" t="str">
        <f t="shared" si="12"/>
        <v>NOR</v>
      </c>
      <c r="AP81" s="67">
        <f ca="1">AVERAGE(OFFSET(A81,0,Fixtures!$D$6,1,9))</f>
        <v>101.1347467033641</v>
      </c>
      <c r="AQ81" s="67">
        <f ca="1">AVERAGE(OFFSET(A81,0,Fixtures!$D$6,1,6))</f>
        <v>105.48343031453958</v>
      </c>
      <c r="AR81" s="67">
        <f ca="1">AVERAGE(OFFSET(A81,0,Fixtures!$D$6,1,3))</f>
        <v>118.09939069633562</v>
      </c>
      <c r="AS81" s="77"/>
      <c r="AT81" s="76">
        <f t="shared" ca="1" si="15"/>
        <v>95.411750065670105</v>
      </c>
    </row>
    <row r="82" spans="1:46" x14ac:dyDescent="0.3">
      <c r="A82" s="41" t="str">
        <f t="shared" si="10"/>
        <v>SHU</v>
      </c>
      <c r="B82" s="22">
        <f t="shared" ca="1" si="7"/>
        <v>81.907421252818281</v>
      </c>
      <c r="C82" s="22">
        <f t="shared" ca="1" si="13"/>
        <v>56.744556779220908</v>
      </c>
      <c r="D82" s="22">
        <f t="shared" ca="1" si="13"/>
        <v>109.85691598530569</v>
      </c>
      <c r="E82" s="22">
        <f t="shared" ca="1" si="13"/>
        <v>141.95289285288928</v>
      </c>
      <c r="F82" s="22">
        <f t="shared" ca="1" si="13"/>
        <v>95.306933623920543</v>
      </c>
      <c r="G82" s="22">
        <f t="shared" ca="1" si="13"/>
        <v>112.43897574707348</v>
      </c>
      <c r="H82" s="22">
        <f t="shared" ca="1" si="13"/>
        <v>132.6532312009476</v>
      </c>
      <c r="I82" s="22">
        <f t="shared" ca="1" si="13"/>
        <v>93.478502668701722</v>
      </c>
      <c r="J82" s="22">
        <f t="shared" ref="C82:AM87" ca="1" si="17">(VLOOKUP(J16,$AT$2:$AU$41,2,FALSE))</f>
        <v>80.623931988538516</v>
      </c>
      <c r="K82" s="22">
        <f t="shared" ca="1" si="17"/>
        <v>99.178764008746526</v>
      </c>
      <c r="L82" s="22">
        <f t="shared" ca="1" si="17"/>
        <v>75.683413454084274</v>
      </c>
      <c r="M82" s="22">
        <f t="shared" ca="1" si="17"/>
        <v>103.02988618500378</v>
      </c>
      <c r="N82" s="22">
        <f t="shared" ca="1" si="17"/>
        <v>107.5062417080479</v>
      </c>
      <c r="O82" s="22">
        <f t="shared" ca="1" si="17"/>
        <v>111.78802490275358</v>
      </c>
      <c r="P82" s="22">
        <f t="shared" ca="1" si="17"/>
        <v>60.552361870031746</v>
      </c>
      <c r="Q82" s="22">
        <f t="shared" ca="1" si="17"/>
        <v>89.014057028922565</v>
      </c>
      <c r="R82" s="22">
        <f t="shared" ca="1" si="17"/>
        <v>83.454763823072184</v>
      </c>
      <c r="S82" s="22">
        <f t="shared" ca="1" si="17"/>
        <v>104.24733544501584</v>
      </c>
      <c r="T82" s="22">
        <f t="shared" ca="1" si="17"/>
        <v>76.482411274392319</v>
      </c>
      <c r="U82" s="22">
        <f t="shared" ca="1" si="17"/>
        <v>190.49326948280427</v>
      </c>
      <c r="V82" s="22">
        <f t="shared" ca="1" si="17"/>
        <v>162.13172702338039</v>
      </c>
      <c r="W82" s="22">
        <f t="shared" ca="1" si="17"/>
        <v>81.146261461701698</v>
      </c>
      <c r="X82" s="22">
        <f t="shared" ca="1" si="17"/>
        <v>98.540361319324859</v>
      </c>
      <c r="Y82" s="22">
        <f t="shared" ca="1" si="17"/>
        <v>155.85812957683984</v>
      </c>
      <c r="Z82" s="85">
        <f t="shared" ca="1" si="17"/>
        <v>69.354458285714443</v>
      </c>
      <c r="AA82" s="85">
        <f t="shared" ca="1" si="17"/>
        <v>67.015162843214952</v>
      </c>
      <c r="AB82" s="86">
        <f t="shared" ca="1" si="17"/>
        <v>85.293274455012948</v>
      </c>
      <c r="AC82" s="132">
        <f t="shared" ca="1" si="17"/>
        <v>102.000266894866</v>
      </c>
      <c r="AD82" s="86">
        <f t="shared" ca="1" si="17"/>
        <v>72.829683023663918</v>
      </c>
      <c r="AE82" s="86">
        <f t="shared" ca="1" si="17"/>
        <v>74.008442285594356</v>
      </c>
      <c r="AF82" s="86">
        <f t="shared" ca="1" si="17"/>
        <v>131.39651764316966</v>
      </c>
      <c r="AG82" s="86">
        <f t="shared" ca="1" si="17"/>
        <v>84.297179605912177</v>
      </c>
      <c r="AH82" s="86">
        <f t="shared" ca="1" si="17"/>
        <v>92.501949777214108</v>
      </c>
      <c r="AI82" s="86">
        <f t="shared" ca="1" si="17"/>
        <v>91.462929465889289</v>
      </c>
      <c r="AJ82" s="86">
        <f t="shared" ca="1" si="17"/>
        <v>116.14327597054577</v>
      </c>
      <c r="AK82" s="22">
        <f t="shared" ca="1" si="17"/>
        <v>134.2695639820403</v>
      </c>
      <c r="AL82" s="22">
        <f t="shared" ca="1" si="17"/>
        <v>91.995525611241931</v>
      </c>
      <c r="AM82" s="22">
        <f t="shared" ca="1" si="17"/>
        <v>116.486252207014</v>
      </c>
      <c r="AN82" s="22">
        <f ca="1">IF(OR(Fixtures!$D$6&lt;=0,Fixtures!$D$6&gt;39),AVERAGE(B82:AM82),AVERAGE(OFFSET(A82,0,Fixtures!$D$6,1,38-Fixtures!$D$6+1)))</f>
        <v>96.900001828106113</v>
      </c>
      <c r="AO82" s="41" t="str">
        <f t="shared" si="12"/>
        <v>SHU</v>
      </c>
      <c r="AP82" s="67">
        <f ca="1">AVERAGE(OFFSET(A82,0,Fixtures!$D$6,1,9))</f>
        <v>88.978378443837485</v>
      </c>
      <c r="AQ82" s="67">
        <f ca="1">AVERAGE(OFFSET(A82,0,Fixtures!$D$6,1,6))</f>
        <v>88.75722452425363</v>
      </c>
      <c r="AR82" s="67">
        <f ca="1">AVERAGE(OFFSET(A82,0,Fixtures!$D$6,1,3))</f>
        <v>84.769568064364634</v>
      </c>
      <c r="AS82" s="77"/>
      <c r="AT82" s="76">
        <f t="shared" ca="1" si="15"/>
        <v>94.437057680207587</v>
      </c>
    </row>
    <row r="83" spans="1:46" x14ac:dyDescent="0.3">
      <c r="A83" s="41" t="str">
        <f t="shared" si="10"/>
        <v>SOU</v>
      </c>
      <c r="B83" s="22">
        <f t="shared" ca="1" si="7"/>
        <v>92.501949777214108</v>
      </c>
      <c r="C83" s="22">
        <f t="shared" ca="1" si="17"/>
        <v>132.6532312009476</v>
      </c>
      <c r="D83" s="22">
        <f t="shared" ca="1" si="17"/>
        <v>104.24733544501584</v>
      </c>
      <c r="E83" s="22">
        <f t="shared" ca="1" si="17"/>
        <v>107.5062417080479</v>
      </c>
      <c r="F83" s="22">
        <f t="shared" ca="1" si="17"/>
        <v>91.299950563068123</v>
      </c>
      <c r="G83" s="22">
        <f t="shared" ca="1" si="17"/>
        <v>67.015162843214952</v>
      </c>
      <c r="H83" s="22">
        <f t="shared" ca="1" si="17"/>
        <v>103.02988618500378</v>
      </c>
      <c r="I83" s="22">
        <f t="shared" ca="1" si="17"/>
        <v>116.14327597054577</v>
      </c>
      <c r="J83" s="22">
        <f t="shared" ca="1" si="17"/>
        <v>111.78802490275358</v>
      </c>
      <c r="K83" s="22">
        <f t="shared" ca="1" si="17"/>
        <v>109.85691598530569</v>
      </c>
      <c r="L83" s="22">
        <f t="shared" ca="1" si="17"/>
        <v>190.49326948280427</v>
      </c>
      <c r="M83" s="22">
        <f t="shared" ca="1" si="17"/>
        <v>91.995525611241931</v>
      </c>
      <c r="N83" s="22">
        <f t="shared" ca="1" si="17"/>
        <v>98.540361319324859</v>
      </c>
      <c r="O83" s="22">
        <f t="shared" ca="1" si="17"/>
        <v>76.482411274392319</v>
      </c>
      <c r="P83" s="22">
        <f t="shared" ca="1" si="17"/>
        <v>72.829683023663918</v>
      </c>
      <c r="Q83" s="22">
        <f t="shared" ca="1" si="17"/>
        <v>74.008442285594356</v>
      </c>
      <c r="R83" s="22">
        <f t="shared" ca="1" si="17"/>
        <v>81.146261461701698</v>
      </c>
      <c r="S83" s="22">
        <f t="shared" ca="1" si="17"/>
        <v>102.000266894866</v>
      </c>
      <c r="T83" s="22">
        <f t="shared" ca="1" si="17"/>
        <v>141.95289285288928</v>
      </c>
      <c r="U83" s="22">
        <f t="shared" ca="1" si="17"/>
        <v>56.744556779220908</v>
      </c>
      <c r="V83" s="22">
        <f t="shared" ca="1" si="17"/>
        <v>84.297179605912177</v>
      </c>
      <c r="W83" s="22">
        <f t="shared" ca="1" si="17"/>
        <v>134.2695639820403</v>
      </c>
      <c r="X83" s="22">
        <f t="shared" ca="1" si="17"/>
        <v>91.462929465889289</v>
      </c>
      <c r="Y83" s="22">
        <f t="shared" ca="1" si="17"/>
        <v>69.354458285714443</v>
      </c>
      <c r="Z83" s="85">
        <f t="shared" ca="1" si="17"/>
        <v>162.13172702338039</v>
      </c>
      <c r="AA83" s="85">
        <f t="shared" ca="1" si="17"/>
        <v>75.683413454084274</v>
      </c>
      <c r="AB83" s="86">
        <f t="shared" ca="1" si="17"/>
        <v>83.454763823072184</v>
      </c>
      <c r="AC83" s="86">
        <f t="shared" ca="1" si="17"/>
        <v>99.178764008746526</v>
      </c>
      <c r="AD83" s="86">
        <f t="shared" ca="1" si="17"/>
        <v>60.552361870031746</v>
      </c>
      <c r="AE83" s="86">
        <f t="shared" ca="1" si="17"/>
        <v>89.014057028922565</v>
      </c>
      <c r="AF83" s="86">
        <f t="shared" ca="1" si="17"/>
        <v>80.623931988538516</v>
      </c>
      <c r="AG83" s="86">
        <f t="shared" ca="1" si="17"/>
        <v>93.478502668701722</v>
      </c>
      <c r="AH83" s="86">
        <f t="shared" ca="1" si="17"/>
        <v>155.85812957683984</v>
      </c>
      <c r="AI83" s="86">
        <f t="shared" ca="1" si="17"/>
        <v>112.43897574707348</v>
      </c>
      <c r="AJ83" s="86">
        <f t="shared" ca="1" si="17"/>
        <v>131.39651764316966</v>
      </c>
      <c r="AK83" s="22">
        <f t="shared" ca="1" si="17"/>
        <v>85.293274455012948</v>
      </c>
      <c r="AL83" s="22">
        <f t="shared" ca="1" si="17"/>
        <v>81.907421252818281</v>
      </c>
      <c r="AM83" s="22">
        <f t="shared" ca="1" si="17"/>
        <v>74.699959551601182</v>
      </c>
      <c r="AN83" s="22">
        <f ca="1">IF(OR(Fixtures!$D$6&lt;=0,Fixtures!$D$6&gt;39),AVERAGE(B83:AM83),AVERAGE(OFFSET(A83,0,Fixtures!$D$6,1,38-Fixtures!$D$6+1)))</f>
        <v>94.121544082200984</v>
      </c>
      <c r="AO83" s="41" t="str">
        <f t="shared" si="12"/>
        <v>SOU</v>
      </c>
      <c r="AP83" s="67">
        <f ca="1">AVERAGE(OFFSET(A83,0,Fixtures!$D$6,1,9))</f>
        <v>94.475877796223429</v>
      </c>
      <c r="AQ83" s="67">
        <f ca="1">AVERAGE(OFFSET(A83,0,Fixtures!$D$6,1,6))</f>
        <v>81.417882028899314</v>
      </c>
      <c r="AR83" s="67">
        <f ca="1">AVERAGE(OFFSET(A83,0,Fixtures!$D$6,1,3))</f>
        <v>86.105647095300995</v>
      </c>
      <c r="AS83" s="77"/>
      <c r="AT83" s="76">
        <f t="shared" ca="1" si="15"/>
        <v>100.6662227061218</v>
      </c>
    </row>
    <row r="84" spans="1:46" x14ac:dyDescent="0.3">
      <c r="A84" s="41" t="str">
        <f t="shared" si="10"/>
        <v>TOT</v>
      </c>
      <c r="B84" s="22">
        <f t="shared" ca="1" si="7"/>
        <v>83.454763823072184</v>
      </c>
      <c r="C84" s="22">
        <f t="shared" ca="1" si="17"/>
        <v>190.49326948280427</v>
      </c>
      <c r="D84" s="22">
        <f t="shared" ca="1" si="17"/>
        <v>60.552361870031746</v>
      </c>
      <c r="E84" s="22">
        <f t="shared" ca="1" si="17"/>
        <v>98.540361319324859</v>
      </c>
      <c r="F84" s="22">
        <f t="shared" ca="1" si="17"/>
        <v>56.744556779220908</v>
      </c>
      <c r="G84" s="22">
        <f t="shared" ca="1" si="17"/>
        <v>134.2695639820403</v>
      </c>
      <c r="H84" s="22">
        <f t="shared" ca="1" si="17"/>
        <v>95.306933623920543</v>
      </c>
      <c r="I84" s="22">
        <f t="shared" ca="1" si="17"/>
        <v>104.24733544501584</v>
      </c>
      <c r="J84" s="22">
        <f t="shared" ca="1" si="17"/>
        <v>76.482411274392319</v>
      </c>
      <c r="K84" s="22">
        <f t="shared" ca="1" si="17"/>
        <v>162.13172702338039</v>
      </c>
      <c r="L84" s="22">
        <f t="shared" ca="1" si="17"/>
        <v>112.43897574707348</v>
      </c>
      <c r="M84" s="22">
        <f t="shared" ca="1" si="17"/>
        <v>74.699959551601182</v>
      </c>
      <c r="N84" s="22">
        <f t="shared" ca="1" si="17"/>
        <v>99.178764008746526</v>
      </c>
      <c r="O84" s="22">
        <f t="shared" ca="1" si="17"/>
        <v>67.015162843214952</v>
      </c>
      <c r="P84" s="22">
        <f t="shared" ca="1" si="17"/>
        <v>131.39651764316966</v>
      </c>
      <c r="Q84" s="22">
        <f t="shared" ca="1" si="17"/>
        <v>75.683413454084274</v>
      </c>
      <c r="R84" s="22">
        <f t="shared" ca="1" si="17"/>
        <v>111.78802490275358</v>
      </c>
      <c r="S84" s="22">
        <f t="shared" ca="1" si="17"/>
        <v>116.14327597054577</v>
      </c>
      <c r="T84" s="22">
        <f t="shared" ca="1" si="17"/>
        <v>85.293274455012948</v>
      </c>
      <c r="U84" s="22">
        <f t="shared" ca="1" si="17"/>
        <v>89.014057028922565</v>
      </c>
      <c r="V84" s="22">
        <f t="shared" ca="1" si="17"/>
        <v>116.486252207014</v>
      </c>
      <c r="W84" s="22">
        <f t="shared" ca="1" si="17"/>
        <v>132.6532312009476</v>
      </c>
      <c r="X84" s="22">
        <f t="shared" ca="1" si="17"/>
        <v>93.478502668701722</v>
      </c>
      <c r="Y84" s="22">
        <f t="shared" ca="1" si="17"/>
        <v>72.829683023663918</v>
      </c>
      <c r="Z84" s="85">
        <f t="shared" ca="1" si="17"/>
        <v>155.85812957683984</v>
      </c>
      <c r="AA84" s="85">
        <f t="shared" ca="1" si="17"/>
        <v>102.000266894866</v>
      </c>
      <c r="AB84" s="86">
        <f t="shared" ca="1" si="17"/>
        <v>141.95289285288928</v>
      </c>
      <c r="AC84" s="86">
        <f t="shared" ca="1" si="17"/>
        <v>91.462929465889289</v>
      </c>
      <c r="AD84" s="86">
        <f t="shared" ca="1" si="17"/>
        <v>92.501949777214108</v>
      </c>
      <c r="AE84" s="86">
        <f t="shared" ca="1" si="17"/>
        <v>107.5062417080479</v>
      </c>
      <c r="AF84" s="86">
        <f t="shared" ca="1" si="17"/>
        <v>81.146261461701698</v>
      </c>
      <c r="AG84" s="86">
        <f t="shared" ca="1" si="17"/>
        <v>91.299950563068123</v>
      </c>
      <c r="AH84" s="86">
        <f t="shared" ca="1" si="17"/>
        <v>91.995525611241931</v>
      </c>
      <c r="AI84" s="86">
        <f t="shared" ca="1" si="17"/>
        <v>81.907421252818281</v>
      </c>
      <c r="AJ84" s="86">
        <f t="shared" ca="1" si="17"/>
        <v>80.623931988538516</v>
      </c>
      <c r="AK84" s="22">
        <f t="shared" ca="1" si="17"/>
        <v>74.008442285594356</v>
      </c>
      <c r="AL84" s="22">
        <f t="shared" ca="1" si="17"/>
        <v>109.85691598530569</v>
      </c>
      <c r="AM84" s="22">
        <f t="shared" ca="1" si="17"/>
        <v>69.354458285714443</v>
      </c>
      <c r="AN84" s="22">
        <f ca="1">IF(OR(Fixtures!$D$6&lt;=0,Fixtures!$D$6&gt;39),AVERAGE(B84:AM84),AVERAGE(OFFSET(A84,0,Fixtures!$D$6,1,38-Fixtures!$D$6+1)))</f>
        <v>93.509014471760736</v>
      </c>
      <c r="AO84" s="41" t="str">
        <f t="shared" si="12"/>
        <v>TOT</v>
      </c>
      <c r="AP84" s="67">
        <f ca="1">AVERAGE(OFFSET(A84,0,Fixtures!$D$6,1,9))</f>
        <v>97.974826620859631</v>
      </c>
      <c r="AQ84" s="67">
        <f ca="1">AVERAGE(OFFSET(A84,0,Fixtures!$D$6,1,6))</f>
        <v>102.76175702676805</v>
      </c>
      <c r="AR84" s="67">
        <f ca="1">AVERAGE(OFFSET(A84,0,Fixtures!$D$6,1,3))</f>
        <v>111.80536307121486</v>
      </c>
      <c r="AS84" s="77"/>
      <c r="AT84" s="76">
        <f t="shared" ca="1" si="15"/>
        <v>95.599678297934332</v>
      </c>
    </row>
    <row r="85" spans="1:46" x14ac:dyDescent="0.3">
      <c r="A85" s="41" t="str">
        <f t="shared" si="10"/>
        <v>WAT</v>
      </c>
      <c r="B85" s="22">
        <f t="shared" ca="1" si="7"/>
        <v>85.293274455012948</v>
      </c>
      <c r="C85" s="22">
        <f t="shared" ca="1" si="17"/>
        <v>112.43897574707348</v>
      </c>
      <c r="D85" s="22">
        <f t="shared" ca="1" si="17"/>
        <v>81.146261461701698</v>
      </c>
      <c r="E85" s="22">
        <f t="shared" ca="1" si="17"/>
        <v>74.008442285594356</v>
      </c>
      <c r="F85" s="22">
        <f t="shared" ca="1" si="17"/>
        <v>80.623931988538516</v>
      </c>
      <c r="G85" s="22">
        <f t="shared" ca="1" si="17"/>
        <v>190.49326948280427</v>
      </c>
      <c r="H85" s="22">
        <f t="shared" ca="1" si="17"/>
        <v>111.78802490275358</v>
      </c>
      <c r="I85" s="22">
        <f t="shared" ca="1" si="17"/>
        <v>74.699959551601182</v>
      </c>
      <c r="J85" s="22">
        <f t="shared" ca="1" si="17"/>
        <v>103.02988618500378</v>
      </c>
      <c r="K85" s="22">
        <f t="shared" ca="1" si="17"/>
        <v>67.015162843214952</v>
      </c>
      <c r="L85" s="22">
        <f t="shared" ca="1" si="17"/>
        <v>116.14327597054577</v>
      </c>
      <c r="M85" s="22">
        <f t="shared" ca="1" si="17"/>
        <v>89.014057028922565</v>
      </c>
      <c r="N85" s="22">
        <f t="shared" ca="1" si="17"/>
        <v>75.683413454084274</v>
      </c>
      <c r="O85" s="22">
        <f t="shared" ca="1" si="17"/>
        <v>116.486252207014</v>
      </c>
      <c r="P85" s="22">
        <f t="shared" ca="1" si="17"/>
        <v>134.2695639820403</v>
      </c>
      <c r="Q85" s="22">
        <f t="shared" ca="1" si="17"/>
        <v>56.744556779220908</v>
      </c>
      <c r="R85" s="22">
        <f t="shared" ca="1" si="17"/>
        <v>162.13172702338039</v>
      </c>
      <c r="S85" s="22">
        <f t="shared" ca="1" si="17"/>
        <v>107.5062417080479</v>
      </c>
      <c r="T85" s="22">
        <f t="shared" ca="1" si="17"/>
        <v>91.299950563068123</v>
      </c>
      <c r="U85" s="22">
        <f t="shared" ca="1" si="17"/>
        <v>83.454763823072184</v>
      </c>
      <c r="V85" s="22">
        <f t="shared" ca="1" si="17"/>
        <v>91.462929465889289</v>
      </c>
      <c r="W85" s="22">
        <f t="shared" ca="1" si="17"/>
        <v>81.907421252818281</v>
      </c>
      <c r="X85" s="22">
        <f t="shared" ca="1" si="17"/>
        <v>84.297179605912177</v>
      </c>
      <c r="Y85" s="22">
        <f t="shared" ca="1" si="17"/>
        <v>102.000266894866</v>
      </c>
      <c r="Z85" s="85">
        <f t="shared" ca="1" si="17"/>
        <v>91.995525611241931</v>
      </c>
      <c r="AA85" s="85">
        <f t="shared" ca="1" si="17"/>
        <v>104.24733544501584</v>
      </c>
      <c r="AB85" s="86">
        <f t="shared" ca="1" si="17"/>
        <v>131.39651764316966</v>
      </c>
      <c r="AC85" s="86">
        <f t="shared" ca="1" si="17"/>
        <v>132.6532312009476</v>
      </c>
      <c r="AD85" s="86">
        <f t="shared" ca="1" si="17"/>
        <v>69.354458285714443</v>
      </c>
      <c r="AE85" s="86">
        <f t="shared" ca="1" si="17"/>
        <v>109.85691598530569</v>
      </c>
      <c r="AF85" s="86">
        <f t="shared" ca="1" si="17"/>
        <v>92.501949777214108</v>
      </c>
      <c r="AG85" s="86">
        <f t="shared" ca="1" si="17"/>
        <v>95.306933623920543</v>
      </c>
      <c r="AH85" s="86">
        <f t="shared" ca="1" si="17"/>
        <v>141.95289285288928</v>
      </c>
      <c r="AI85" s="86">
        <f t="shared" ca="1" si="17"/>
        <v>72.829683023663918</v>
      </c>
      <c r="AJ85" s="86">
        <f t="shared" ca="1" si="17"/>
        <v>60.552361870031746</v>
      </c>
      <c r="AK85" s="22">
        <f t="shared" ca="1" si="17"/>
        <v>99.178764008746526</v>
      </c>
      <c r="AL85" s="22">
        <f t="shared" ca="1" si="17"/>
        <v>155.85812957683984</v>
      </c>
      <c r="AM85" s="22">
        <f t="shared" ca="1" si="17"/>
        <v>98.540361319324859</v>
      </c>
      <c r="AN85" s="22">
        <f ca="1">IF(OR(Fixtures!$D$6&lt;=0,Fixtures!$D$6&gt;39),AVERAGE(B85:AM85),AVERAGE(OFFSET(A85,0,Fixtures!$D$6,1,38-Fixtures!$D$6+1)))</f>
        <v>104.94073343175263</v>
      </c>
      <c r="AO85" s="41" t="str">
        <f t="shared" si="12"/>
        <v>WAT</v>
      </c>
      <c r="AP85" s="67">
        <f ca="1">AVERAGE(OFFSET(A85,0,Fixtures!$D$6,1,9))</f>
        <v>105.56665753753789</v>
      </c>
      <c r="AQ85" s="67">
        <f ca="1">AVERAGE(OFFSET(A85,0,Fixtures!$D$6,1,6))</f>
        <v>106.66840138956121</v>
      </c>
      <c r="AR85" s="67">
        <f ca="1">AVERAGE(OFFSET(A85,0,Fixtures!$D$6,1,3))</f>
        <v>122.76569476304435</v>
      </c>
      <c r="AS85" s="77"/>
      <c r="AT85" s="76">
        <f t="shared" ca="1" si="15"/>
        <v>100.71166047365078</v>
      </c>
    </row>
    <row r="86" spans="1:46" x14ac:dyDescent="0.3">
      <c r="A86" s="41" t="str">
        <f t="shared" si="10"/>
        <v>WHU</v>
      </c>
      <c r="B86" s="22">
        <f t="shared" ca="1" si="7"/>
        <v>155.85812957683984</v>
      </c>
      <c r="C86" s="22">
        <f t="shared" ca="1" si="17"/>
        <v>104.24733544501584</v>
      </c>
      <c r="D86" s="22">
        <f t="shared" ca="1" si="17"/>
        <v>93.478502668701722</v>
      </c>
      <c r="E86" s="22">
        <f t="shared" ca="1" si="17"/>
        <v>72.829683023663918</v>
      </c>
      <c r="F86" s="22">
        <f t="shared" ca="1" si="17"/>
        <v>102.000266894866</v>
      </c>
      <c r="G86" s="22">
        <f t="shared" ca="1" si="17"/>
        <v>107.5062417080479</v>
      </c>
      <c r="H86" s="22">
        <f t="shared" ca="1" si="17"/>
        <v>81.907421252818281</v>
      </c>
      <c r="I86" s="22">
        <f t="shared" ca="1" si="17"/>
        <v>56.744556779220908</v>
      </c>
      <c r="J86" s="22">
        <f t="shared" ca="1" si="17"/>
        <v>112.43897574707348</v>
      </c>
      <c r="K86" s="22">
        <f t="shared" ca="1" si="17"/>
        <v>74.699959551601182</v>
      </c>
      <c r="L86" s="22">
        <f t="shared" ca="1" si="17"/>
        <v>60.552361870031746</v>
      </c>
      <c r="M86" s="22">
        <f t="shared" ca="1" si="17"/>
        <v>92.501949777214108</v>
      </c>
      <c r="N86" s="22">
        <f t="shared" ca="1" si="17"/>
        <v>84.297179605912177</v>
      </c>
      <c r="O86" s="22">
        <f t="shared" ca="1" si="17"/>
        <v>141.95289285288928</v>
      </c>
      <c r="P86" s="22">
        <f t="shared" ca="1" si="17"/>
        <v>111.78802490275358</v>
      </c>
      <c r="Q86" s="22">
        <f t="shared" ca="1" si="17"/>
        <v>80.623931988538516</v>
      </c>
      <c r="R86" s="22">
        <f t="shared" ca="1" si="17"/>
        <v>116.486252207014</v>
      </c>
      <c r="S86" s="92">
        <f t="shared" ca="1" si="17"/>
        <v>132.6532312009476</v>
      </c>
      <c r="T86" s="22">
        <f t="shared" ca="1" si="17"/>
        <v>69.354458285714443</v>
      </c>
      <c r="U86" s="22">
        <f t="shared" ca="1" si="17"/>
        <v>109.85691598530569</v>
      </c>
      <c r="V86" s="22">
        <f t="shared" ca="1" si="17"/>
        <v>67.015162843214952</v>
      </c>
      <c r="W86" s="22">
        <f t="shared" ca="1" si="17"/>
        <v>91.299950563068123</v>
      </c>
      <c r="X86" s="22">
        <f t="shared" ca="1" si="17"/>
        <v>91.995525611241931</v>
      </c>
      <c r="Y86" s="92">
        <f t="shared" ca="1" si="17"/>
        <v>134.2695639820403</v>
      </c>
      <c r="Z86" s="85">
        <f t="shared" ca="1" si="17"/>
        <v>85.293274455012948</v>
      </c>
      <c r="AA86" s="85">
        <f t="shared" ca="1" si="17"/>
        <v>190.49326948280427</v>
      </c>
      <c r="AB86" s="86">
        <f t="shared" ca="1" si="17"/>
        <v>162.13172702338039</v>
      </c>
      <c r="AC86" s="86">
        <f t="shared" ca="1" si="17"/>
        <v>95.306933623920543</v>
      </c>
      <c r="AD86" s="86">
        <f t="shared" ca="1" si="17"/>
        <v>98.540361319324859</v>
      </c>
      <c r="AE86" s="86">
        <f t="shared" ca="1" si="17"/>
        <v>91.462929465889289</v>
      </c>
      <c r="AF86" s="86">
        <f t="shared" ca="1" si="17"/>
        <v>103.02988618500378</v>
      </c>
      <c r="AG86" s="86">
        <f t="shared" ca="1" si="17"/>
        <v>116.14327597054577</v>
      </c>
      <c r="AH86" s="86">
        <f t="shared" ca="1" si="17"/>
        <v>74.008442285594356</v>
      </c>
      <c r="AI86" s="86">
        <f t="shared" ca="1" si="17"/>
        <v>75.683413454084274</v>
      </c>
      <c r="AJ86" s="86">
        <f t="shared" ca="1" si="17"/>
        <v>89.014057028922565</v>
      </c>
      <c r="AK86" s="22">
        <f t="shared" ca="1" si="17"/>
        <v>76.482411274392319</v>
      </c>
      <c r="AL86" s="22">
        <f t="shared" ca="1" si="17"/>
        <v>131.39651764316966</v>
      </c>
      <c r="AM86" s="22">
        <f t="shared" ca="1" si="17"/>
        <v>83.454763823072184</v>
      </c>
      <c r="AN86" s="22">
        <f ca="1">IF(OR(Fixtures!$D$6&lt;=0,Fixtures!$D$6&gt;39),AVERAGE(B86:AM86),AVERAGE(OFFSET(A86,0,Fixtures!$D$6,1,38-Fixtures!$D$6+1)))</f>
        <v>106.70369142923879</v>
      </c>
      <c r="AO86" s="41" t="str">
        <f t="shared" si="12"/>
        <v>WHU</v>
      </c>
      <c r="AP86" s="67">
        <f ca="1">AVERAGE(OFFSET(A86,0,Fixtures!$D$6,1,9))</f>
        <v>111.86669320117194</v>
      </c>
      <c r="AQ86" s="67">
        <f ca="1">AVERAGE(OFFSET(A86,0,Fixtures!$D$6,1,6))</f>
        <v>123.49418451672051</v>
      </c>
      <c r="AR86" s="67">
        <f ca="1">AVERAGE(OFFSET(A86,0,Fixtures!$D$6,1,3))</f>
        <v>149.31064337670173</v>
      </c>
      <c r="AS86" s="77"/>
      <c r="AT86" s="76">
        <f t="shared" ca="1" si="15"/>
        <v>100.59122515074066</v>
      </c>
    </row>
    <row r="87" spans="1:46" x14ac:dyDescent="0.3">
      <c r="A87" s="41" t="str">
        <f t="shared" si="10"/>
        <v>WOL</v>
      </c>
      <c r="B87" s="22">
        <f t="shared" ca="1" si="7"/>
        <v>134.2695639820403</v>
      </c>
      <c r="C87" s="22">
        <f t="shared" ca="1" si="17"/>
        <v>107.5062417080479</v>
      </c>
      <c r="D87" s="22">
        <f t="shared" ca="1" si="17"/>
        <v>75.683413454084274</v>
      </c>
      <c r="E87" s="22">
        <f t="shared" ca="1" si="17"/>
        <v>112.43897574707348</v>
      </c>
      <c r="F87" s="22">
        <f t="shared" ca="1" si="17"/>
        <v>116.14327597054577</v>
      </c>
      <c r="G87" s="22">
        <f t="shared" ca="1" si="17"/>
        <v>69.354458285714443</v>
      </c>
      <c r="H87" s="22">
        <f t="shared" ca="1" si="17"/>
        <v>76.482411274392319</v>
      </c>
      <c r="I87" s="22">
        <f t="shared" ca="1" si="17"/>
        <v>190.49326948280427</v>
      </c>
      <c r="J87" s="22">
        <f t="shared" ca="1" si="17"/>
        <v>95.306933623920543</v>
      </c>
      <c r="K87" s="22">
        <f t="shared" ca="1" si="17"/>
        <v>74.008442285594356</v>
      </c>
      <c r="L87" s="22">
        <f t="shared" ca="1" si="17"/>
        <v>98.540361319324859</v>
      </c>
      <c r="M87" s="22">
        <f t="shared" ca="1" si="17"/>
        <v>83.454763823072184</v>
      </c>
      <c r="N87" s="22">
        <f t="shared" ca="1" si="17"/>
        <v>81.907421252818281</v>
      </c>
      <c r="O87" s="22">
        <f t="shared" ca="1" si="17"/>
        <v>74.699959551601182</v>
      </c>
      <c r="P87" s="22">
        <f t="shared" ca="1" si="17"/>
        <v>81.146261461701698</v>
      </c>
      <c r="Q87" s="22">
        <f t="shared" ca="1" si="17"/>
        <v>104.24733544501584</v>
      </c>
      <c r="R87" s="22">
        <f t="shared" ca="1" si="17"/>
        <v>84.297179605912177</v>
      </c>
      <c r="S87" s="22">
        <f t="shared" ca="1" si="17"/>
        <v>89.014057028922565</v>
      </c>
      <c r="T87" s="22">
        <f t="shared" ca="1" si="17"/>
        <v>155.85812957683984</v>
      </c>
      <c r="U87" s="22">
        <f t="shared" ca="1" si="17"/>
        <v>162.13172702338039</v>
      </c>
      <c r="V87" s="22">
        <f t="shared" ca="1" si="17"/>
        <v>93.478502668701722</v>
      </c>
      <c r="W87" s="22">
        <f t="shared" ca="1" si="17"/>
        <v>60.552361870031746</v>
      </c>
      <c r="X87" s="22">
        <f t="shared" ca="1" si="17"/>
        <v>116.486252207014</v>
      </c>
      <c r="Y87" s="22">
        <f t="shared" ca="1" si="17"/>
        <v>132.6532312009476</v>
      </c>
      <c r="Z87" s="85">
        <f t="shared" ca="1" si="17"/>
        <v>131.39651764316966</v>
      </c>
      <c r="AA87" s="85">
        <f t="shared" ca="1" si="17"/>
        <v>109.85691598530569</v>
      </c>
      <c r="AB87" s="86">
        <f t="shared" ca="1" si="17"/>
        <v>72.829683023663918</v>
      </c>
      <c r="AC87" s="86">
        <f t="shared" ca="1" si="17"/>
        <v>103.02988618500378</v>
      </c>
      <c r="AD87" s="86">
        <f t="shared" ca="1" si="17"/>
        <v>85.293274455012948</v>
      </c>
      <c r="AE87" s="86">
        <f t="shared" ca="1" si="17"/>
        <v>99.178764008746526</v>
      </c>
      <c r="AF87" s="86">
        <f t="shared" ca="1" si="17"/>
        <v>67.015162843214952</v>
      </c>
      <c r="AG87" s="86">
        <f t="shared" ca="1" si="17"/>
        <v>102.000266894866</v>
      </c>
      <c r="AH87" s="86">
        <f t="shared" ca="1" si="17"/>
        <v>80.623931988538516</v>
      </c>
      <c r="AI87" s="86">
        <f t="shared" ca="1" si="17"/>
        <v>91.299950563068123</v>
      </c>
      <c r="AJ87" s="86">
        <f t="shared" ca="1" si="17"/>
        <v>91.995525611241931</v>
      </c>
      <c r="AK87" s="22">
        <f t="shared" ca="1" si="17"/>
        <v>92.501949777214108</v>
      </c>
      <c r="AL87" s="22">
        <f t="shared" ca="1" si="17"/>
        <v>56.744556779220908</v>
      </c>
      <c r="AM87" s="22">
        <f t="shared" ca="1" si="17"/>
        <v>141.95289285288928</v>
      </c>
      <c r="AN87" s="22">
        <f ca="1">IF(OR(Fixtures!$D$6&lt;=0,Fixtures!$D$6&gt;39),AVERAGE(B87:AM87),AVERAGE(OFFSET(A87,0,Fixtures!$D$6,1,38-Fixtures!$D$6+1)))</f>
        <v>91.870981612922066</v>
      </c>
      <c r="AO87" s="41" t="str">
        <f t="shared" si="12"/>
        <v>WOL</v>
      </c>
      <c r="AP87" s="67">
        <f ca="1">AVERAGE(OFFSET(A87,0,Fixtures!$D$6,1,9))</f>
        <v>90.125315105268953</v>
      </c>
      <c r="AQ87" s="67">
        <f ca="1">AVERAGE(OFFSET(A87,0,Fixtures!$D$6,1,6))</f>
        <v>89.533947750157964</v>
      </c>
      <c r="AR87" s="67">
        <f ca="1">AVERAGE(OFFSET(A87,0,Fixtures!$D$6,1,3))</f>
        <v>95.238828397991128</v>
      </c>
      <c r="AS87" s="77"/>
      <c r="AT87" s="76">
        <f t="shared" ca="1" si="15"/>
        <v>88.140716174817427</v>
      </c>
    </row>
    <row r="88" spans="1:46" x14ac:dyDescent="0.25">
      <c r="A88" s="68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6"/>
      <c r="W88" s="66"/>
      <c r="X88" s="66"/>
      <c r="Y88" s="66"/>
      <c r="Z88" s="66"/>
      <c r="AD88" s="66"/>
      <c r="AE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2"/>
    </row>
    <row r="89" spans="1:46" x14ac:dyDescent="0.3">
      <c r="A89" s="59" t="s">
        <v>0</v>
      </c>
      <c r="B89" s="59">
        <v>1</v>
      </c>
      <c r="C89" s="59">
        <v>2</v>
      </c>
      <c r="D89" s="59">
        <v>3</v>
      </c>
      <c r="E89" s="59">
        <v>4</v>
      </c>
      <c r="F89" s="59">
        <v>5</v>
      </c>
      <c r="G89" s="59">
        <v>6</v>
      </c>
      <c r="H89" s="59">
        <v>7</v>
      </c>
      <c r="I89" s="59">
        <v>8</v>
      </c>
      <c r="J89" s="59">
        <v>9</v>
      </c>
      <c r="K89" s="59">
        <v>10</v>
      </c>
      <c r="L89" s="59">
        <v>11</v>
      </c>
      <c r="M89" s="59">
        <v>12</v>
      </c>
      <c r="N89" s="59">
        <v>13</v>
      </c>
      <c r="O89" s="59">
        <v>14</v>
      </c>
      <c r="P89" s="59">
        <v>15</v>
      </c>
      <c r="Q89" s="59">
        <v>16</v>
      </c>
      <c r="R89" s="59">
        <v>17</v>
      </c>
      <c r="S89" s="59">
        <v>18</v>
      </c>
      <c r="T89" s="59">
        <v>19</v>
      </c>
      <c r="U89" s="59">
        <v>20</v>
      </c>
      <c r="V89" s="59">
        <v>21</v>
      </c>
      <c r="W89" s="59">
        <v>22</v>
      </c>
      <c r="X89" s="59">
        <v>23</v>
      </c>
      <c r="Y89" s="59">
        <v>24</v>
      </c>
      <c r="Z89" s="59">
        <v>25</v>
      </c>
      <c r="AA89" s="59">
        <v>26</v>
      </c>
      <c r="AB89" s="59">
        <v>27</v>
      </c>
      <c r="AC89" s="59">
        <v>28</v>
      </c>
      <c r="AD89" s="59">
        <v>29</v>
      </c>
      <c r="AE89" s="59">
        <v>30</v>
      </c>
      <c r="AF89" s="33">
        <v>31</v>
      </c>
      <c r="AG89" s="59">
        <v>32</v>
      </c>
      <c r="AH89" s="59">
        <v>33</v>
      </c>
      <c r="AI89" s="59">
        <v>34</v>
      </c>
      <c r="AJ89" s="59">
        <v>35</v>
      </c>
      <c r="AK89" s="59">
        <v>36</v>
      </c>
      <c r="AL89" s="59">
        <v>37</v>
      </c>
      <c r="AM89" s="59">
        <v>38</v>
      </c>
    </row>
    <row r="90" spans="1:46" x14ac:dyDescent="0.3">
      <c r="A90" s="41" t="str">
        <f>$A68</f>
        <v>ARS</v>
      </c>
      <c r="B90" s="9">
        <f ca="1">AVERAGE(B24:G24)</f>
        <v>1.3928111137177372</v>
      </c>
      <c r="C90" s="9">
        <f t="shared" ref="C90:AH90" ca="1" si="18">AVERAGE(C24:H24)</f>
        <v>1.5439680708958861</v>
      </c>
      <c r="D90" s="9">
        <f t="shared" ca="1" si="18"/>
        <v>1.5252876023901063</v>
      </c>
      <c r="E90" s="9">
        <f t="shared" ca="1" si="18"/>
        <v>1.3387206939417577</v>
      </c>
      <c r="F90" s="9">
        <f t="shared" ca="1" si="18"/>
        <v>1.2793435570693819</v>
      </c>
      <c r="G90" s="9">
        <f t="shared" ca="1" si="18"/>
        <v>1.2302331593437599</v>
      </c>
      <c r="H90" s="9">
        <f t="shared" ca="1" si="18"/>
        <v>1.404042870170968</v>
      </c>
      <c r="I90" s="9">
        <f t="shared" ca="1" si="18"/>
        <v>1.2633425585665641</v>
      </c>
      <c r="J90" s="9">
        <f t="shared" ca="1" si="18"/>
        <v>1.3533798906280081</v>
      </c>
      <c r="K90" s="9">
        <f t="shared" ca="1" si="18"/>
        <v>1.2967117933849703</v>
      </c>
      <c r="L90" s="9">
        <f t="shared" ca="1" si="18"/>
        <v>1.4356560072509559</v>
      </c>
      <c r="M90" s="9">
        <f t="shared" ca="1" si="18"/>
        <v>1.5744305491507522</v>
      </c>
      <c r="N90" s="9">
        <f t="shared" ca="1" si="18"/>
        <v>1.5169300097016434</v>
      </c>
      <c r="O90" s="9">
        <f t="shared" ca="1" si="18"/>
        <v>1.5272788296895199</v>
      </c>
      <c r="P90" s="9">
        <f t="shared" ca="1" si="18"/>
        <v>1.5431147829335028</v>
      </c>
      <c r="Q90" s="9">
        <f t="shared" ca="1" si="18"/>
        <v>1.5909847227654141</v>
      </c>
      <c r="R90" s="9">
        <f t="shared" ca="1" si="18"/>
        <v>1.5124291818284712</v>
      </c>
      <c r="S90" s="9">
        <f t="shared" ca="1" si="18"/>
        <v>1.3375296885856038</v>
      </c>
      <c r="T90" s="9">
        <f t="shared" ca="1" si="18"/>
        <v>1.4152676833924698</v>
      </c>
      <c r="U90" s="9">
        <f t="shared" ca="1" si="18"/>
        <v>1.4431730746171538</v>
      </c>
      <c r="V90" s="9">
        <f t="shared" ca="1" si="18"/>
        <v>1.3233721636051869</v>
      </c>
      <c r="W90" s="9">
        <f t="shared" ca="1" si="18"/>
        <v>1.2899458753544575</v>
      </c>
      <c r="X90" s="9">
        <f t="shared" ca="1" si="18"/>
        <v>1.6090186789401821</v>
      </c>
      <c r="Y90" s="9">
        <f t="shared" ca="1" si="18"/>
        <v>1.6229107484264274</v>
      </c>
      <c r="Z90" s="9">
        <f t="shared" ca="1" si="18"/>
        <v>1.5235964345908819</v>
      </c>
      <c r="AA90" s="9">
        <f t="shared" ca="1" si="18"/>
        <v>1.5867697358863133</v>
      </c>
      <c r="AB90" s="9">
        <f t="shared" ca="1" si="18"/>
        <v>1.6132279131404632</v>
      </c>
      <c r="AC90" s="9">
        <f t="shared" ca="1" si="18"/>
        <v>1.7094167922901162</v>
      </c>
      <c r="AD90" s="9">
        <f t="shared" ca="1" si="18"/>
        <v>1.4444148299214736</v>
      </c>
      <c r="AE90" s="9">
        <f t="shared" ca="1" si="18"/>
        <v>1.5409159155493402</v>
      </c>
      <c r="AF90" s="9">
        <f t="shared" ca="1" si="18"/>
        <v>1.5522079650679661</v>
      </c>
      <c r="AG90" s="9">
        <f t="shared" ca="1" si="18"/>
        <v>1.5140526959137339</v>
      </c>
      <c r="AH90" s="9">
        <f t="shared" ca="1" si="18"/>
        <v>1.5219244889791472</v>
      </c>
    </row>
    <row r="91" spans="1:46" x14ac:dyDescent="0.3">
      <c r="A91" s="41" t="str">
        <f t="shared" ref="A91:A109" si="19">$A69</f>
        <v>AVL</v>
      </c>
      <c r="B91" s="9">
        <f t="shared" ref="B91:B109" ca="1" si="20">AVERAGE(B25:G25)</f>
        <v>1.6034491717587629</v>
      </c>
      <c r="C91" s="9">
        <f t="shared" ref="C91:C109" ca="1" si="21">AVERAGE(C25:H25)</f>
        <v>1.4624333994464098</v>
      </c>
      <c r="D91" s="9">
        <f t="shared" ref="D91:D109" ca="1" si="22">AVERAGE(D25:I25)</f>
        <v>1.579698034876784</v>
      </c>
      <c r="E91" s="9">
        <f t="shared" ref="E91:E109" ca="1" si="23">AVERAGE(E25:J25)</f>
        <v>1.5608866207869621</v>
      </c>
      <c r="F91" s="9">
        <f t="shared" ref="F91:F109" ca="1" si="24">AVERAGE(F25:K25)</f>
        <v>1.9764470903341234</v>
      </c>
      <c r="G91" s="9">
        <f t="shared" ref="G91:G109" ca="1" si="25">AVERAGE(G25:L25)</f>
        <v>2.1210132836461115</v>
      </c>
      <c r="H91" s="9">
        <f t="shared" ref="H91:H109" ca="1" si="26">AVERAGE(H25:M25)</f>
        <v>2.1664587131061683</v>
      </c>
      <c r="I91" s="9">
        <f t="shared" ref="I91:I109" ca="1" si="27">AVERAGE(I25:N25)</f>
        <v>2.1239899260781656</v>
      </c>
      <c r="J91" s="9">
        <f t="shared" ref="J91:J109" ca="1" si="28">AVERAGE(J25:O25)</f>
        <v>2.2693807802509505</v>
      </c>
      <c r="K91" s="9">
        <f t="shared" ref="K91:K109" ca="1" si="29">AVERAGE(K25:P25)</f>
        <v>2.5169476357579454</v>
      </c>
      <c r="L91" s="9">
        <f t="shared" ref="L91:L109" ca="1" si="30">AVERAGE(L25:Q25)</f>
        <v>2.1718090383116562</v>
      </c>
      <c r="M91" s="9">
        <f t="shared" ref="M91:M109" ca="1" si="31">AVERAGE(M25:R25)</f>
        <v>2.1126869324451616</v>
      </c>
      <c r="N91" s="9">
        <f t="shared" ref="N91:N109" ca="1" si="32">AVERAGE(N25:S25)</f>
        <v>1.996704751654713</v>
      </c>
      <c r="O91" s="9">
        <f t="shared" ref="O91:O109" ca="1" si="33">AVERAGE(O25:T25)</f>
        <v>2.0311638858696495</v>
      </c>
      <c r="P91" s="9">
        <f t="shared" ref="P91:P109" ca="1" si="34">AVERAGE(P25:U25)</f>
        <v>1.9010880831490038</v>
      </c>
      <c r="Q91" s="9">
        <f t="shared" ref="Q91:Q109" ca="1" si="35">AVERAGE(Q25:V25)</f>
        <v>1.7314491629631068</v>
      </c>
      <c r="R91" s="9">
        <f t="shared" ref="R91:R109" ca="1" si="36">AVERAGE(R25:W25)</f>
        <v>1.8605621814599538</v>
      </c>
      <c r="S91" s="9">
        <f t="shared" ref="S91:S109" ca="1" si="37">AVERAGE(S25:X25)</f>
        <v>1.9049775202583197</v>
      </c>
      <c r="T91" s="9">
        <f t="shared" ref="T91:T109" ca="1" si="38">AVERAGE(T25:Y25)</f>
        <v>1.8521421554375046</v>
      </c>
      <c r="U91" s="9">
        <f t="shared" ref="U91:U109" ca="1" si="39">AVERAGE(U25:Z25)</f>
        <v>1.9287080495631403</v>
      </c>
      <c r="V91" s="9">
        <f t="shared" ref="V91:V109" ca="1" si="40">AVERAGE(V25:AA25)</f>
        <v>1.8446343297135399</v>
      </c>
      <c r="W91" s="9">
        <f t="shared" ref="W91:W109" ca="1" si="41">AVERAGE(W25:AB25)</f>
        <v>1.926911247251329</v>
      </c>
      <c r="X91" s="9">
        <f t="shared" ref="X91:X109" ca="1" si="42">AVERAGE(X25:AC25)</f>
        <v>1.6991221197582378</v>
      </c>
      <c r="Y91" s="9">
        <f t="shared" ref="Y91:Y109" ca="1" si="43">AVERAGE(Y25:AD25)</f>
        <v>1.8021118326703107</v>
      </c>
      <c r="Z91" s="9">
        <f t="shared" ref="Z91:Z109" ca="1" si="44">AVERAGE(Z25:AE25)</f>
        <v>1.9134291992638264</v>
      </c>
      <c r="AA91" s="9">
        <f t="shared" ref="AA91:AA109" ca="1" si="45">AVERAGE(AA25:AF25)</f>
        <v>1.8863321576458245</v>
      </c>
      <c r="AB91" s="9">
        <f t="shared" ref="AB91:AB109" ca="1" si="46">AVERAGE(AB25:AG25)</f>
        <v>1.9064444877775946</v>
      </c>
      <c r="AC91" s="9">
        <f t="shared" ref="AC91:AC109" ca="1" si="47">AVERAGE(AC25:AH25)</f>
        <v>2.0630289445668493</v>
      </c>
      <c r="AD91" s="9">
        <f t="shared" ref="AD91:AD109" ca="1" si="48">AVERAGE(AD25:AI25)</f>
        <v>2.1551073438997226</v>
      </c>
      <c r="AE91" s="9">
        <f t="shared" ref="AE91:AE109" ca="1" si="49">AVERAGE(AE25:AJ25)</f>
        <v>1.8537691910408223</v>
      </c>
      <c r="AF91" s="9">
        <f t="shared" ref="AF91:AH109" ca="1" si="50">AVERAGE(AF25:AK25)</f>
        <v>1.9135024234940845</v>
      </c>
      <c r="AG91" s="9">
        <f t="shared" ca="1" si="50"/>
        <v>1.8859099288518453</v>
      </c>
      <c r="AH91" s="9">
        <f t="shared" ca="1" si="50"/>
        <v>1.9694257723042148</v>
      </c>
    </row>
    <row r="92" spans="1:46" x14ac:dyDescent="0.3">
      <c r="A92" s="41" t="str">
        <f t="shared" si="19"/>
        <v>BOU</v>
      </c>
      <c r="B92" s="9">
        <f t="shared" ca="1" si="20"/>
        <v>1.7976245429036102</v>
      </c>
      <c r="C92" s="9">
        <f t="shared" ca="1" si="21"/>
        <v>1.8129994022242677</v>
      </c>
      <c r="D92" s="9">
        <f t="shared" ca="1" si="22"/>
        <v>1.8029134958737185</v>
      </c>
      <c r="E92" s="9">
        <f t="shared" ca="1" si="23"/>
        <v>1.6048851219051257</v>
      </c>
      <c r="F92" s="9">
        <f t="shared" ca="1" si="24"/>
        <v>1.4859758582378682</v>
      </c>
      <c r="G92" s="9">
        <f t="shared" ca="1" si="25"/>
        <v>1.5229699490013484</v>
      </c>
      <c r="H92" s="9">
        <f t="shared" ca="1" si="26"/>
        <v>1.3991436758589506</v>
      </c>
      <c r="I92" s="9">
        <f t="shared" ca="1" si="27"/>
        <v>1.423749616045181</v>
      </c>
      <c r="J92" s="9">
        <f t="shared" ca="1" si="28"/>
        <v>1.4368369464260446</v>
      </c>
      <c r="K92" s="9">
        <f t="shared" ca="1" si="29"/>
        <v>1.4653071932048949</v>
      </c>
      <c r="L92" s="9">
        <f t="shared" ca="1" si="30"/>
        <v>1.5091965397275777</v>
      </c>
      <c r="M92" s="9">
        <f t="shared" ca="1" si="31"/>
        <v>1.6665912303695392</v>
      </c>
      <c r="N92" s="9">
        <f t="shared" ca="1" si="32"/>
        <v>1.6313605785575251</v>
      </c>
      <c r="O92" s="9">
        <f t="shared" ca="1" si="33"/>
        <v>1.6055088477954087</v>
      </c>
      <c r="P92" s="9">
        <f t="shared" ca="1" si="34"/>
        <v>1.6090578114751783</v>
      </c>
      <c r="Q92" s="9">
        <f t="shared" ca="1" si="35"/>
        <v>1.6959980900247158</v>
      </c>
      <c r="R92" s="9">
        <f t="shared" ca="1" si="36"/>
        <v>1.5620269440342349</v>
      </c>
      <c r="S92" s="9">
        <f t="shared" ca="1" si="37"/>
        <v>1.4077059289747098</v>
      </c>
      <c r="T92" s="9">
        <f t="shared" ca="1" si="38"/>
        <v>1.4306260873912509</v>
      </c>
      <c r="U92" s="9">
        <f t="shared" ca="1" si="39"/>
        <v>1.4373778098242633</v>
      </c>
      <c r="V92" s="9">
        <f t="shared" ca="1" si="40"/>
        <v>1.3996351291202052</v>
      </c>
      <c r="W92" s="9">
        <f t="shared" ca="1" si="41"/>
        <v>1.3801716722168427</v>
      </c>
      <c r="X92" s="9">
        <f t="shared" ca="1" si="42"/>
        <v>1.4747654755699804</v>
      </c>
      <c r="Y92" s="9">
        <f t="shared" ca="1" si="43"/>
        <v>1.6879094345692403</v>
      </c>
      <c r="Z92" s="9">
        <f t="shared" ca="1" si="44"/>
        <v>1.6198188418275736</v>
      </c>
      <c r="AA92" s="9">
        <f t="shared" ca="1" si="45"/>
        <v>1.7466448636753205</v>
      </c>
      <c r="AB92" s="9">
        <f t="shared" ca="1" si="46"/>
        <v>1.6249194922795829</v>
      </c>
      <c r="AC92" s="9">
        <f t="shared" ca="1" si="47"/>
        <v>1.738300323194238</v>
      </c>
      <c r="AD92" s="9">
        <f t="shared" ca="1" si="48"/>
        <v>1.6623452627042583</v>
      </c>
      <c r="AE92" s="9">
        <f t="shared" ca="1" si="49"/>
        <v>1.4517341428073454</v>
      </c>
      <c r="AF92" s="9">
        <f t="shared" ca="1" si="50"/>
        <v>1.8716979807942078</v>
      </c>
      <c r="AG92" s="9">
        <f t="shared" ca="1" si="50"/>
        <v>1.7731401731681793</v>
      </c>
      <c r="AH92" s="9">
        <f t="shared" ca="1" si="50"/>
        <v>1.9564875234569188</v>
      </c>
    </row>
    <row r="93" spans="1:46" x14ac:dyDescent="0.3">
      <c r="A93" s="41" t="str">
        <f t="shared" si="19"/>
        <v>BRI</v>
      </c>
      <c r="B93" s="9">
        <f t="shared" ca="1" si="20"/>
        <v>1.5270802117019533</v>
      </c>
      <c r="C93" s="9">
        <f t="shared" ca="1" si="21"/>
        <v>1.6582652527214885</v>
      </c>
      <c r="D93" s="9">
        <f t="shared" ca="1" si="22"/>
        <v>1.6652420950196802</v>
      </c>
      <c r="E93" s="9">
        <f t="shared" ca="1" si="23"/>
        <v>1.7302518775214333</v>
      </c>
      <c r="F93" s="9">
        <f t="shared" ca="1" si="24"/>
        <v>1.4184234718577544</v>
      </c>
      <c r="G93" s="9">
        <f t="shared" ca="1" si="25"/>
        <v>1.4121046700789217</v>
      </c>
      <c r="H93" s="9">
        <f t="shared" ca="1" si="26"/>
        <v>1.5674125964130108</v>
      </c>
      <c r="I93" s="9">
        <f t="shared" ca="1" si="27"/>
        <v>1.4264969495858624</v>
      </c>
      <c r="J93" s="9">
        <f t="shared" ca="1" si="28"/>
        <v>1.6786170872329162</v>
      </c>
      <c r="K93" s="9">
        <f t="shared" ca="1" si="29"/>
        <v>1.6692536305060457</v>
      </c>
      <c r="L93" s="9">
        <f t="shared" ca="1" si="30"/>
        <v>1.6680743427097007</v>
      </c>
      <c r="M93" s="9">
        <f t="shared" ca="1" si="31"/>
        <v>1.6945052765744173</v>
      </c>
      <c r="N93" s="9">
        <f t="shared" ca="1" si="32"/>
        <v>1.50431266818035</v>
      </c>
      <c r="O93" s="9">
        <f t="shared" ca="1" si="33"/>
        <v>1.5398919465265635</v>
      </c>
      <c r="P93" s="9">
        <f t="shared" ca="1" si="34"/>
        <v>1.2495055321850195</v>
      </c>
      <c r="Q93" s="9">
        <f t="shared" ca="1" si="35"/>
        <v>1.2399955603140453</v>
      </c>
      <c r="R93" s="9">
        <f t="shared" ca="1" si="36"/>
        <v>1.341766852726721</v>
      </c>
      <c r="S93" s="9">
        <f t="shared" ca="1" si="37"/>
        <v>1.3388622403182515</v>
      </c>
      <c r="T93" s="9">
        <f t="shared" ca="1" si="38"/>
        <v>1.3951237334302178</v>
      </c>
      <c r="U93" s="9">
        <f t="shared" ca="1" si="39"/>
        <v>1.3847015369106968</v>
      </c>
      <c r="V93" s="9">
        <f t="shared" ca="1" si="40"/>
        <v>1.4056641567818258</v>
      </c>
      <c r="W93" s="9">
        <f t="shared" ca="1" si="41"/>
        <v>1.3955795844316403</v>
      </c>
      <c r="X93" s="9">
        <f t="shared" ca="1" si="42"/>
        <v>1.2169339969726771</v>
      </c>
      <c r="Y93" s="9">
        <f t="shared" ca="1" si="43"/>
        <v>1.3346755192651065</v>
      </c>
      <c r="Z93" s="9">
        <f t="shared" ca="1" si="44"/>
        <v>1.2915310350945781</v>
      </c>
      <c r="AA93" s="9">
        <f t="shared" ca="1" si="45"/>
        <v>1.3864963975553211</v>
      </c>
      <c r="AB93" s="9">
        <f t="shared" ca="1" si="46"/>
        <v>1.4551901441127058</v>
      </c>
      <c r="AC93" s="9">
        <f t="shared" ca="1" si="47"/>
        <v>1.4490038870828854</v>
      </c>
      <c r="AD93" s="9">
        <f t="shared" ca="1" si="48"/>
        <v>1.6170827854440735</v>
      </c>
      <c r="AE93" s="9">
        <f t="shared" ca="1" si="49"/>
        <v>1.6596586187930467</v>
      </c>
      <c r="AF93" s="9">
        <f t="shared" ca="1" si="50"/>
        <v>1.7963829363538972</v>
      </c>
      <c r="AG93" s="9">
        <f t="shared" ca="1" si="50"/>
        <v>1.56708910680627</v>
      </c>
      <c r="AH93" s="9">
        <f t="shared" ca="1" si="50"/>
        <v>1.5793818138984748</v>
      </c>
    </row>
    <row r="94" spans="1:46" x14ac:dyDescent="0.3">
      <c r="A94" s="41" t="str">
        <f t="shared" si="19"/>
        <v>BUR</v>
      </c>
      <c r="B94" s="9">
        <f t="shared" ca="1" si="20"/>
        <v>1.3710112305650384</v>
      </c>
      <c r="C94" s="9">
        <f t="shared" ca="1" si="21"/>
        <v>1.4297514285182447</v>
      </c>
      <c r="D94" s="9">
        <f t="shared" ca="1" si="22"/>
        <v>1.3728465888919066</v>
      </c>
      <c r="E94" s="9">
        <f t="shared" ca="1" si="23"/>
        <v>1.4278202541219986</v>
      </c>
      <c r="F94" s="9">
        <f t="shared" ca="1" si="24"/>
        <v>1.3947890524389763</v>
      </c>
      <c r="G94" s="9">
        <f t="shared" ca="1" si="25"/>
        <v>1.3631290669017257</v>
      </c>
      <c r="H94" s="9">
        <f t="shared" ca="1" si="26"/>
        <v>1.3797679115179513</v>
      </c>
      <c r="I94" s="9">
        <f t="shared" ca="1" si="27"/>
        <v>1.3589298091048228</v>
      </c>
      <c r="J94" s="9">
        <f t="shared" ca="1" si="28"/>
        <v>1.288403763166897</v>
      </c>
      <c r="K94" s="9">
        <f t="shared" ca="1" si="29"/>
        <v>1.271899890984858</v>
      </c>
      <c r="L94" s="9">
        <f t="shared" ca="1" si="30"/>
        <v>1.2914708619841384</v>
      </c>
      <c r="M94" s="9">
        <f t="shared" ca="1" si="31"/>
        <v>1.1893630247554179</v>
      </c>
      <c r="N94" s="9">
        <f t="shared" ca="1" si="32"/>
        <v>1.2273016114106041</v>
      </c>
      <c r="O94" s="9">
        <f t="shared" ca="1" si="33"/>
        <v>1.2736652832187738</v>
      </c>
      <c r="P94" s="9">
        <f t="shared" ca="1" si="34"/>
        <v>1.3752233691890228</v>
      </c>
      <c r="Q94" s="9">
        <f t="shared" ca="1" si="35"/>
        <v>1.2303671207396978</v>
      </c>
      <c r="R94" s="9">
        <f t="shared" ca="1" si="36"/>
        <v>1.3255447832103437</v>
      </c>
      <c r="S94" s="9">
        <f t="shared" ca="1" si="37"/>
        <v>1.4241876110160894</v>
      </c>
      <c r="T94" s="9">
        <f t="shared" ca="1" si="38"/>
        <v>1.5452023248178488</v>
      </c>
      <c r="U94" s="9">
        <f t="shared" ca="1" si="39"/>
        <v>1.4315605124372468</v>
      </c>
      <c r="V94" s="9">
        <f t="shared" ca="1" si="40"/>
        <v>1.5013160459684833</v>
      </c>
      <c r="W94" s="9">
        <f t="shared" ca="1" si="41"/>
        <v>1.4684256009020942</v>
      </c>
      <c r="X94" s="9">
        <f t="shared" ca="1" si="42"/>
        <v>1.3022823726045976</v>
      </c>
      <c r="Y94" s="9">
        <f t="shared" ca="1" si="43"/>
        <v>1.2511454194432727</v>
      </c>
      <c r="Z94" s="9">
        <f t="shared" ca="1" si="44"/>
        <v>1.3956535441032589</v>
      </c>
      <c r="AA94" s="9">
        <f t="shared" ca="1" si="45"/>
        <v>1.3873676702729369</v>
      </c>
      <c r="AB94" s="9">
        <f t="shared" ca="1" si="46"/>
        <v>1.272117221823416</v>
      </c>
      <c r="AC94" s="9">
        <f t="shared" ca="1" si="47"/>
        <v>1.2874920709023709</v>
      </c>
      <c r="AD94" s="9">
        <f t="shared" ca="1" si="48"/>
        <v>1.3490405634349469</v>
      </c>
      <c r="AE94" s="9">
        <f t="shared" ca="1" si="49"/>
        <v>1.5768460755204259</v>
      </c>
      <c r="AF94" s="9">
        <f t="shared" ca="1" si="50"/>
        <v>1.2940250420210073</v>
      </c>
      <c r="AG94" s="9">
        <f t="shared" ca="1" si="50"/>
        <v>1.3586722353300809</v>
      </c>
      <c r="AH94" s="9">
        <f t="shared" ca="1" si="50"/>
        <v>1.3597260242081035</v>
      </c>
    </row>
    <row r="95" spans="1:46" x14ac:dyDescent="0.3">
      <c r="A95" s="41" t="str">
        <f t="shared" si="19"/>
        <v>CHE</v>
      </c>
      <c r="B95" s="9">
        <f t="shared" ca="1" si="20"/>
        <v>1.1434801584907595</v>
      </c>
      <c r="C95" s="9">
        <f t="shared" ca="1" si="21"/>
        <v>1.0244214827347207</v>
      </c>
      <c r="D95" s="9">
        <f t="shared" ca="1" si="22"/>
        <v>1.0758303292438272</v>
      </c>
      <c r="E95" s="9">
        <f t="shared" ca="1" si="23"/>
        <v>0.99955527835052349</v>
      </c>
      <c r="F95" s="9">
        <f t="shared" ca="1" si="24"/>
        <v>1.060202030478623</v>
      </c>
      <c r="G95" s="9">
        <f t="shared" ca="1" si="25"/>
        <v>1.0248203042616175</v>
      </c>
      <c r="H95" s="9">
        <f t="shared" ca="1" si="26"/>
        <v>0.90480317420826706</v>
      </c>
      <c r="I95" s="9">
        <f t="shared" ca="1" si="27"/>
        <v>1.1380617218766131</v>
      </c>
      <c r="J95" s="9">
        <f t="shared" ca="1" si="28"/>
        <v>1.0412592443480464</v>
      </c>
      <c r="K95" s="9">
        <f t="shared" ca="1" si="29"/>
        <v>1.0774696060052833</v>
      </c>
      <c r="L95" s="9">
        <f t="shared" ca="1" si="30"/>
        <v>1.1159963564813271</v>
      </c>
      <c r="M95" s="9">
        <f t="shared" ca="1" si="31"/>
        <v>1.0413122699201658</v>
      </c>
      <c r="N95" s="9">
        <f t="shared" ca="1" si="32"/>
        <v>1.1506922359828393</v>
      </c>
      <c r="O95" s="9">
        <f t="shared" ca="1" si="33"/>
        <v>0.93326601108840712</v>
      </c>
      <c r="P95" s="9">
        <f t="shared" ca="1" si="34"/>
        <v>0.99538945166604875</v>
      </c>
      <c r="Q95" s="9">
        <f t="shared" ca="1" si="35"/>
        <v>1.0648912654439697</v>
      </c>
      <c r="R95" s="9">
        <f t="shared" ca="1" si="36"/>
        <v>0.9672726749208892</v>
      </c>
      <c r="S95" s="9">
        <f t="shared" ca="1" si="37"/>
        <v>1.0043323856464816</v>
      </c>
      <c r="T95" s="9">
        <f t="shared" ca="1" si="38"/>
        <v>0.93270744694954899</v>
      </c>
      <c r="U95" s="9">
        <f t="shared" ca="1" si="39"/>
        <v>1.0414857382985658</v>
      </c>
      <c r="V95" s="9">
        <f t="shared" ca="1" si="40"/>
        <v>1.0210393418997379</v>
      </c>
      <c r="W95" s="9">
        <f t="shared" ca="1" si="41"/>
        <v>0.95286944868739509</v>
      </c>
      <c r="X95" s="9">
        <f t="shared" ca="1" si="42"/>
        <v>0.99148818720525733</v>
      </c>
      <c r="Y95" s="9">
        <f t="shared" ca="1" si="43"/>
        <v>0.99392424517737299</v>
      </c>
      <c r="Z95" s="9">
        <f t="shared" ca="1" si="44"/>
        <v>1.0635595247578242</v>
      </c>
      <c r="AA95" s="9">
        <f t="shared" ca="1" si="45"/>
        <v>1.0505170740743033</v>
      </c>
      <c r="AB95" s="9">
        <f t="shared" ca="1" si="46"/>
        <v>1.0721971339671632</v>
      </c>
      <c r="AC95" s="9">
        <f t="shared" ca="1" si="47"/>
        <v>1.0598414173863402</v>
      </c>
      <c r="AD95" s="9">
        <f t="shared" ca="1" si="48"/>
        <v>1.0355837937718768</v>
      </c>
      <c r="AE95" s="9">
        <f t="shared" ca="1" si="49"/>
        <v>1.0665622293038479</v>
      </c>
      <c r="AF95" s="9">
        <f t="shared" ca="1" si="50"/>
        <v>0.98460367575224972</v>
      </c>
      <c r="AG95" s="9">
        <f t="shared" ca="1" si="50"/>
        <v>1.0514875872855172</v>
      </c>
      <c r="AH95" s="9">
        <f t="shared" ca="1" si="50"/>
        <v>1.004441884974028</v>
      </c>
    </row>
    <row r="96" spans="1:46" x14ac:dyDescent="0.3">
      <c r="A96" s="41" t="str">
        <f t="shared" si="19"/>
        <v>CRY</v>
      </c>
      <c r="B96" s="9">
        <f t="shared" ca="1" si="20"/>
        <v>1.4206161793945162</v>
      </c>
      <c r="C96" s="9">
        <f t="shared" ca="1" si="21"/>
        <v>1.3796742908100903</v>
      </c>
      <c r="D96" s="9">
        <f t="shared" ca="1" si="22"/>
        <v>1.4002450797526287</v>
      </c>
      <c r="E96" s="9">
        <f t="shared" ca="1" si="23"/>
        <v>1.3901246338486704</v>
      </c>
      <c r="F96" s="9">
        <f t="shared" ca="1" si="24"/>
        <v>1.4691283358972991</v>
      </c>
      <c r="G96" s="9">
        <f t="shared" ca="1" si="25"/>
        <v>1.4348029597668155</v>
      </c>
      <c r="H96" s="9">
        <f t="shared" ca="1" si="26"/>
        <v>1.6100454459723548</v>
      </c>
      <c r="I96" s="9">
        <f t="shared" ca="1" si="27"/>
        <v>1.7378399341618203</v>
      </c>
      <c r="J96" s="9">
        <f t="shared" ca="1" si="28"/>
        <v>1.7204074441920614</v>
      </c>
      <c r="K96" s="9">
        <f t="shared" ca="1" si="29"/>
        <v>1.5306219532126324</v>
      </c>
      <c r="L96" s="9">
        <f t="shared" ca="1" si="30"/>
        <v>1.5174059497272288</v>
      </c>
      <c r="M96" s="9">
        <f t="shared" ca="1" si="31"/>
        <v>1.464933334961372</v>
      </c>
      <c r="N96" s="9">
        <f t="shared" ca="1" si="32"/>
        <v>1.2875372128075713</v>
      </c>
      <c r="O96" s="9">
        <f t="shared" ca="1" si="33"/>
        <v>1.1775085194824795</v>
      </c>
      <c r="P96" s="9">
        <f t="shared" ca="1" si="34"/>
        <v>1.2401291192236819</v>
      </c>
      <c r="Q96" s="9">
        <f t="shared" ca="1" si="35"/>
        <v>1.3293787170311204</v>
      </c>
      <c r="R96" s="9">
        <f t="shared" ca="1" si="36"/>
        <v>1.2575438227319855</v>
      </c>
      <c r="S96" s="9">
        <f t="shared" ca="1" si="37"/>
        <v>1.5726999046561423</v>
      </c>
      <c r="T96" s="9">
        <f t="shared" ca="1" si="38"/>
        <v>1.5830650653123328</v>
      </c>
      <c r="U96" s="9">
        <f t="shared" ca="1" si="39"/>
        <v>1.5692945371772449</v>
      </c>
      <c r="V96" s="9">
        <f t="shared" ca="1" si="40"/>
        <v>1.5587275056789667</v>
      </c>
      <c r="W96" s="9">
        <f t="shared" ca="1" si="41"/>
        <v>1.4556721345965833</v>
      </c>
      <c r="X96" s="9">
        <f t="shared" ca="1" si="42"/>
        <v>1.555623367444203</v>
      </c>
      <c r="Y96" s="9">
        <f t="shared" ca="1" si="43"/>
        <v>1.2216456043429613</v>
      </c>
      <c r="Z96" s="9">
        <f t="shared" ca="1" si="44"/>
        <v>1.2319038827765034</v>
      </c>
      <c r="AA96" s="9">
        <f t="shared" ca="1" si="45"/>
        <v>1.4956401691923407</v>
      </c>
      <c r="AB96" s="9">
        <f t="shared" ca="1" si="46"/>
        <v>1.3637474997929087</v>
      </c>
      <c r="AC96" s="9">
        <f t="shared" ca="1" si="47"/>
        <v>1.5849604447839376</v>
      </c>
      <c r="AD96" s="9">
        <f t="shared" ca="1" si="48"/>
        <v>1.5608852928995294</v>
      </c>
      <c r="AE96" s="9">
        <f t="shared" ca="1" si="49"/>
        <v>1.6638167326325624</v>
      </c>
      <c r="AF96" s="9">
        <f t="shared" ca="1" si="50"/>
        <v>1.679618498786424</v>
      </c>
      <c r="AG96" s="9">
        <f t="shared" ca="1" si="50"/>
        <v>1.5481761593974273</v>
      </c>
      <c r="AH96" s="9">
        <f t="shared" ca="1" si="50"/>
        <v>1.566576803797429</v>
      </c>
    </row>
    <row r="97" spans="1:39" x14ac:dyDescent="0.3">
      <c r="A97" s="41" t="str">
        <f t="shared" si="19"/>
        <v>EVE</v>
      </c>
      <c r="B97" s="9">
        <f t="shared" ca="1" si="20"/>
        <v>1.0281965535420838</v>
      </c>
      <c r="C97" s="9">
        <f t="shared" ca="1" si="21"/>
        <v>1.1605719705976811</v>
      </c>
      <c r="D97" s="9">
        <f t="shared" ca="1" si="22"/>
        <v>1.2286771020980842</v>
      </c>
      <c r="E97" s="9">
        <f t="shared" ca="1" si="23"/>
        <v>1.1476397158718508</v>
      </c>
      <c r="F97" s="9">
        <f t="shared" ca="1" si="24"/>
        <v>1.2145809845671065</v>
      </c>
      <c r="G97" s="9">
        <f t="shared" ca="1" si="25"/>
        <v>1.1851385955867433</v>
      </c>
      <c r="H97" s="9">
        <f t="shared" ca="1" si="26"/>
        <v>1.3111468696344979</v>
      </c>
      <c r="I97" s="9">
        <f t="shared" ca="1" si="27"/>
        <v>1.1565444980029718</v>
      </c>
      <c r="J97" s="9">
        <f t="shared" ca="1" si="28"/>
        <v>1.2516003992523401</v>
      </c>
      <c r="K97" s="9">
        <f t="shared" ca="1" si="29"/>
        <v>1.4694866394237895</v>
      </c>
      <c r="L97" s="9">
        <f t="shared" ca="1" si="30"/>
        <v>1.4485011878094181</v>
      </c>
      <c r="M97" s="9">
        <f t="shared" ca="1" si="31"/>
        <v>1.5905722425386175</v>
      </c>
      <c r="N97" s="9">
        <f t="shared" ca="1" si="32"/>
        <v>1.4755946480501116</v>
      </c>
      <c r="O97" s="9">
        <f t="shared" ca="1" si="33"/>
        <v>1.4809084111139248</v>
      </c>
      <c r="P97" s="9">
        <f t="shared" ca="1" si="34"/>
        <v>1.3437644697563254</v>
      </c>
      <c r="Q97" s="9">
        <f t="shared" ca="1" si="35"/>
        <v>1.4083104590503763</v>
      </c>
      <c r="R97" s="9">
        <f t="shared" ca="1" si="36"/>
        <v>1.3508664913846327</v>
      </c>
      <c r="S97" s="9">
        <f t="shared" ca="1" si="37"/>
        <v>1.277544429154027</v>
      </c>
      <c r="T97" s="9">
        <f t="shared" ca="1" si="38"/>
        <v>1.2401703426630528</v>
      </c>
      <c r="U97" s="9">
        <f t="shared" ca="1" si="39"/>
        <v>1.3119857071687999</v>
      </c>
      <c r="V97" s="9">
        <f t="shared" ca="1" si="40"/>
        <v>1.2492159214585772</v>
      </c>
      <c r="W97" s="9">
        <f t="shared" ca="1" si="41"/>
        <v>1.0399469286184271</v>
      </c>
      <c r="X97" s="9">
        <f t="shared" ca="1" si="42"/>
        <v>1.0813083843707421</v>
      </c>
      <c r="Y97" s="9">
        <f t="shared" ca="1" si="43"/>
        <v>1.1786549397065931</v>
      </c>
      <c r="Z97" s="9">
        <f t="shared" ca="1" si="44"/>
        <v>1.3129097145218152</v>
      </c>
      <c r="AA97" s="9">
        <f t="shared" ca="1" si="45"/>
        <v>1.3027494046274815</v>
      </c>
      <c r="AB97" s="9">
        <f t="shared" ca="1" si="46"/>
        <v>1.4016467950651943</v>
      </c>
      <c r="AC97" s="9">
        <f t="shared" ca="1" si="47"/>
        <v>1.4118641809612564</v>
      </c>
      <c r="AD97" s="9">
        <f t="shared" ca="1" si="48"/>
        <v>1.3891485691394478</v>
      </c>
      <c r="AE97" s="9">
        <f t="shared" ca="1" si="49"/>
        <v>1.3204985214013367</v>
      </c>
      <c r="AF97" s="9">
        <f t="shared" ca="1" si="50"/>
        <v>1.2288889580165228</v>
      </c>
      <c r="AG97" s="9">
        <f t="shared" ca="1" si="50"/>
        <v>1.2340912582719967</v>
      </c>
      <c r="AH97" s="9">
        <f t="shared" ca="1" si="50"/>
        <v>1.1543181574182115</v>
      </c>
    </row>
    <row r="98" spans="1:39" x14ac:dyDescent="0.3">
      <c r="A98" s="41" t="str">
        <f t="shared" si="19"/>
        <v>LEI</v>
      </c>
      <c r="B98" s="9">
        <f t="shared" ca="1" si="20"/>
        <v>1.2307550681596691</v>
      </c>
      <c r="C98" s="9">
        <f t="shared" ca="1" si="21"/>
        <v>1.1754962906654405</v>
      </c>
      <c r="D98" s="9">
        <f t="shared" ca="1" si="22"/>
        <v>1.2195863354362093</v>
      </c>
      <c r="E98" s="9">
        <f t="shared" ca="1" si="23"/>
        <v>1.1553982763581307</v>
      </c>
      <c r="F98" s="9">
        <f t="shared" ca="1" si="24"/>
        <v>1.2901137401929073</v>
      </c>
      <c r="G98" s="9">
        <f t="shared" ca="1" si="25"/>
        <v>1.1545540169884256</v>
      </c>
      <c r="H98" s="9">
        <f t="shared" ca="1" si="26"/>
        <v>1.1479873574749699</v>
      </c>
      <c r="I98" s="9">
        <f t="shared" ca="1" si="27"/>
        <v>1.2675147575960972</v>
      </c>
      <c r="J98" s="9">
        <f t="shared" ca="1" si="28"/>
        <v>1.0777228913748083</v>
      </c>
      <c r="K98" s="9">
        <f t="shared" ca="1" si="29"/>
        <v>1.079151258635741</v>
      </c>
      <c r="L98" s="9">
        <f t="shared" ca="1" si="30"/>
        <v>1.0474998889101648</v>
      </c>
      <c r="M98" s="9">
        <f t="shared" ca="1" si="31"/>
        <v>1.0261603507802752</v>
      </c>
      <c r="N98" s="9">
        <f t="shared" ca="1" si="32"/>
        <v>1.2982501739866938</v>
      </c>
      <c r="O98" s="9">
        <f t="shared" ca="1" si="33"/>
        <v>1.3076173948763909</v>
      </c>
      <c r="P98" s="9">
        <f t="shared" ca="1" si="34"/>
        <v>1.3598592453575871</v>
      </c>
      <c r="Q98" s="9">
        <f t="shared" ca="1" si="35"/>
        <v>1.384837598190203</v>
      </c>
      <c r="R98" s="9">
        <f t="shared" ca="1" si="36"/>
        <v>1.3323506622532211</v>
      </c>
      <c r="S98" s="9">
        <f t="shared" ca="1" si="37"/>
        <v>1.4042666572570994</v>
      </c>
      <c r="T98" s="9">
        <f t="shared" ca="1" si="38"/>
        <v>1.1331106017030121</v>
      </c>
      <c r="U98" s="9">
        <f t="shared" ca="1" si="39"/>
        <v>1.1035957783440673</v>
      </c>
      <c r="V98" s="9">
        <f t="shared" ca="1" si="40"/>
        <v>1.1311465710531958</v>
      </c>
      <c r="W98" s="9">
        <f t="shared" ca="1" si="41"/>
        <v>1.2480680763360079</v>
      </c>
      <c r="X98" s="9">
        <f t="shared" ca="1" si="42"/>
        <v>1.2721805992838913</v>
      </c>
      <c r="Y98" s="9">
        <f t="shared" ca="1" si="43"/>
        <v>1.2192590460330455</v>
      </c>
      <c r="Z98" s="9">
        <f t="shared" ca="1" si="44"/>
        <v>1.2784412394640867</v>
      </c>
      <c r="AA98" s="9">
        <f t="shared" ca="1" si="45"/>
        <v>1.2232907358650553</v>
      </c>
      <c r="AB98" s="9">
        <f t="shared" ca="1" si="46"/>
        <v>1.2247130406239499</v>
      </c>
      <c r="AC98" s="9">
        <f t="shared" ca="1" si="47"/>
        <v>1.0475278482492993</v>
      </c>
      <c r="AD98" s="9">
        <f t="shared" ca="1" si="48"/>
        <v>1.0683424889324575</v>
      </c>
      <c r="AE98" s="9">
        <f t="shared" ca="1" si="49"/>
        <v>1.0981153690231413</v>
      </c>
      <c r="AF98" s="9">
        <f t="shared" ca="1" si="50"/>
        <v>1.0274091308845352</v>
      </c>
      <c r="AG98" s="9">
        <f t="shared" ca="1" si="50"/>
        <v>1.1000471530289087</v>
      </c>
      <c r="AH98" s="9">
        <f t="shared" ca="1" si="50"/>
        <v>1.046560690068248</v>
      </c>
    </row>
    <row r="99" spans="1:39" x14ac:dyDescent="0.3">
      <c r="A99" s="41" t="str">
        <f t="shared" si="19"/>
        <v>LIV</v>
      </c>
      <c r="B99" s="9">
        <f t="shared" ca="1" si="20"/>
        <v>0.89970649186156126</v>
      </c>
      <c r="C99" s="9">
        <f t="shared" ca="1" si="21"/>
        <v>0.95394511630346601</v>
      </c>
      <c r="D99" s="9">
        <f t="shared" ca="1" si="22"/>
        <v>0.90844416222833058</v>
      </c>
      <c r="E99" s="9">
        <f t="shared" ca="1" si="23"/>
        <v>1.0203548098065325</v>
      </c>
      <c r="F99" s="9">
        <f t="shared" ca="1" si="24"/>
        <v>0.98010768906011447</v>
      </c>
      <c r="G99" s="9">
        <f t="shared" ca="1" si="25"/>
        <v>1.069828175733285</v>
      </c>
      <c r="H99" s="9">
        <f t="shared" ca="1" si="26"/>
        <v>1.0451433892210387</v>
      </c>
      <c r="I99" s="9">
        <f t="shared" ca="1" si="27"/>
        <v>1.0076089461233757</v>
      </c>
      <c r="J99" s="9">
        <f t="shared" ca="1" si="28"/>
        <v>0.97323517155524941</v>
      </c>
      <c r="K99" s="9">
        <f t="shared" ca="1" si="29"/>
        <v>0.87723766109008927</v>
      </c>
      <c r="L99" s="9">
        <f t="shared" ca="1" si="30"/>
        <v>0.89936444427379703</v>
      </c>
      <c r="M99" s="9">
        <f t="shared" ca="1" si="31"/>
        <v>0.83193608909950501</v>
      </c>
      <c r="N99" s="9">
        <f t="shared" ca="1" si="32"/>
        <v>0.78346220207361694</v>
      </c>
      <c r="O99" s="9">
        <f t="shared" ca="1" si="33"/>
        <v>0.89448966548813658</v>
      </c>
      <c r="P99" s="9">
        <f t="shared" ca="1" si="34"/>
        <v>0.90312333367798692</v>
      </c>
      <c r="Q99" s="9">
        <f t="shared" ca="1" si="35"/>
        <v>0.87892033071407161</v>
      </c>
      <c r="R99" s="9">
        <f t="shared" ca="1" si="36"/>
        <v>0.91504711010273132</v>
      </c>
      <c r="S99" s="9">
        <f t="shared" ca="1" si="37"/>
        <v>0.95846111906598397</v>
      </c>
      <c r="T99" s="9">
        <f t="shared" ca="1" si="38"/>
        <v>0.98002735141785913</v>
      </c>
      <c r="U99" s="9">
        <f t="shared" ca="1" si="39"/>
        <v>0.88374983548163666</v>
      </c>
      <c r="V99" s="9">
        <f t="shared" ca="1" si="40"/>
        <v>0.90800386399026733</v>
      </c>
      <c r="W99" s="9">
        <f t="shared" ca="1" si="41"/>
        <v>0.91702466525797066</v>
      </c>
      <c r="X99" s="9">
        <f t="shared" ca="1" si="42"/>
        <v>0.90068846935196467</v>
      </c>
      <c r="Y99" s="9">
        <f t="shared" ca="1" si="43"/>
        <v>0.84402621855321647</v>
      </c>
      <c r="Z99" s="9">
        <f t="shared" ca="1" si="44"/>
        <v>0.84513957145123808</v>
      </c>
      <c r="AA99" s="9">
        <f t="shared" ca="1" si="45"/>
        <v>0.79117630029552843</v>
      </c>
      <c r="AB99" s="9">
        <f t="shared" ca="1" si="46"/>
        <v>0.96474113435379483</v>
      </c>
      <c r="AC99" s="9">
        <f t="shared" ca="1" si="47"/>
        <v>0.96797159754313411</v>
      </c>
      <c r="AD99" s="9">
        <f t="shared" ca="1" si="48"/>
        <v>0.98639005614786157</v>
      </c>
      <c r="AE99" s="9">
        <f t="shared" ca="1" si="49"/>
        <v>0.99852019947496518</v>
      </c>
      <c r="AF99" s="9">
        <f t="shared" ca="1" si="50"/>
        <v>0.97474872304684157</v>
      </c>
      <c r="AG99" s="9">
        <f t="shared" ca="1" si="50"/>
        <v>1.0578698751203266</v>
      </c>
      <c r="AH99" s="9">
        <f t="shared" ca="1" si="50"/>
        <v>0.85864020813825681</v>
      </c>
    </row>
    <row r="100" spans="1:39" x14ac:dyDescent="0.3">
      <c r="A100" s="41" t="str">
        <f t="shared" si="19"/>
        <v>MCI</v>
      </c>
      <c r="B100" s="9">
        <f t="shared" ca="1" si="20"/>
        <v>0.9333026213297102</v>
      </c>
      <c r="C100" s="9">
        <f t="shared" ca="1" si="21"/>
        <v>0.95955407429472273</v>
      </c>
      <c r="D100" s="9">
        <f t="shared" ca="1" si="22"/>
        <v>0.97116092384161801</v>
      </c>
      <c r="E100" s="9">
        <f t="shared" ca="1" si="23"/>
        <v>0.94630962256488216</v>
      </c>
      <c r="F100" s="9">
        <f t="shared" ca="1" si="24"/>
        <v>0.94333166258689172</v>
      </c>
      <c r="G100" s="9">
        <f t="shared" ca="1" si="25"/>
        <v>0.92148419658044345</v>
      </c>
      <c r="H100" s="9">
        <f t="shared" ca="1" si="26"/>
        <v>1.1185752333144452</v>
      </c>
      <c r="I100" s="9">
        <f t="shared" ca="1" si="27"/>
        <v>1.0841031140974104</v>
      </c>
      <c r="J100" s="9">
        <f t="shared" ca="1" si="28"/>
        <v>1.082470118372856</v>
      </c>
      <c r="K100" s="9">
        <f t="shared" ca="1" si="29"/>
        <v>1.1282955769807892</v>
      </c>
      <c r="L100" s="9">
        <f t="shared" ca="1" si="30"/>
        <v>1.1672533819064954</v>
      </c>
      <c r="M100" s="9">
        <f t="shared" ca="1" si="31"/>
        <v>1.2079602246668661</v>
      </c>
      <c r="N100" s="9">
        <f t="shared" ca="1" si="32"/>
        <v>1.064928129767454</v>
      </c>
      <c r="O100" s="9">
        <f t="shared" ca="1" si="33"/>
        <v>1.0981115512012698</v>
      </c>
      <c r="P100" s="9">
        <f t="shared" ca="1" si="34"/>
        <v>1.0725924311589896</v>
      </c>
      <c r="Q100" s="9">
        <f t="shared" ca="1" si="35"/>
        <v>1.0384762167188044</v>
      </c>
      <c r="R100" s="9">
        <f t="shared" ca="1" si="36"/>
        <v>1.0662726456701448</v>
      </c>
      <c r="S100" s="9">
        <f t="shared" ca="1" si="37"/>
        <v>0.96310371381188042</v>
      </c>
      <c r="T100" s="9">
        <f t="shared" ca="1" si="38"/>
        <v>0.96590900955681869</v>
      </c>
      <c r="U100" s="9">
        <f t="shared" ca="1" si="39"/>
        <v>0.94857038245590086</v>
      </c>
      <c r="V100" s="9">
        <f t="shared" ca="1" si="40"/>
        <v>0.95901189351426197</v>
      </c>
      <c r="W100" s="9">
        <f t="shared" ca="1" si="41"/>
        <v>1.0758161208908927</v>
      </c>
      <c r="X100" s="9">
        <f t="shared" ca="1" si="42"/>
        <v>1.0044765972900851</v>
      </c>
      <c r="Y100" s="9">
        <f t="shared" ca="1" si="43"/>
        <v>1.1726913865876769</v>
      </c>
      <c r="Z100" s="9">
        <f t="shared" ca="1" si="44"/>
        <v>1.1145329582158621</v>
      </c>
      <c r="AA100" s="9">
        <f t="shared" ca="1" si="45"/>
        <v>1.1915894561785245</v>
      </c>
      <c r="AB100" s="9">
        <f t="shared" ca="1" si="46"/>
        <v>1.2750187776120012</v>
      </c>
      <c r="AC100" s="9">
        <f t="shared" ca="1" si="47"/>
        <v>1.2398128712632419</v>
      </c>
      <c r="AD100" s="9">
        <f t="shared" ca="1" si="48"/>
        <v>1.207301592040859</v>
      </c>
      <c r="AE100" s="9">
        <f t="shared" ca="1" si="49"/>
        <v>1.1535539224276048</v>
      </c>
      <c r="AF100" s="9">
        <f t="shared" ca="1" si="50"/>
        <v>1.1395133708257286</v>
      </c>
      <c r="AG100" s="9">
        <f t="shared" ca="1" si="50"/>
        <v>1.0435478463650751</v>
      </c>
      <c r="AH100" s="9">
        <f t="shared" ca="1" si="50"/>
        <v>0.94664760052570962</v>
      </c>
    </row>
    <row r="101" spans="1:39" x14ac:dyDescent="0.3">
      <c r="A101" s="41" t="str">
        <f t="shared" si="19"/>
        <v>MUN</v>
      </c>
      <c r="B101" s="9">
        <f t="shared" ca="1" si="20"/>
        <v>1.1212901448982102</v>
      </c>
      <c r="C101" s="9">
        <f t="shared" ca="1" si="21"/>
        <v>1.0629745904500243</v>
      </c>
      <c r="D101" s="9">
        <f t="shared" ca="1" si="22"/>
        <v>0.98716453672948778</v>
      </c>
      <c r="E101" s="9">
        <f t="shared" ca="1" si="23"/>
        <v>1.1117911750641432</v>
      </c>
      <c r="F101" s="9">
        <f t="shared" ca="1" si="24"/>
        <v>1.0566643460206098</v>
      </c>
      <c r="G101" s="9">
        <f t="shared" ca="1" si="25"/>
        <v>1.0406603618508132</v>
      </c>
      <c r="H101" s="9">
        <f t="shared" ca="1" si="26"/>
        <v>0.98167844974162188</v>
      </c>
      <c r="I101" s="9">
        <f t="shared" ca="1" si="27"/>
        <v>1.0325165256764406</v>
      </c>
      <c r="J101" s="9">
        <f t="shared" ca="1" si="28"/>
        <v>1.0210239479614844</v>
      </c>
      <c r="K101" s="9">
        <f t="shared" ca="1" si="29"/>
        <v>0.94163312472111038</v>
      </c>
      <c r="L101" s="9">
        <f t="shared" ca="1" si="30"/>
        <v>1.1452654577091497</v>
      </c>
      <c r="M101" s="9">
        <f t="shared" ca="1" si="31"/>
        <v>1.1319446637128108</v>
      </c>
      <c r="N101" s="9">
        <f t="shared" ca="1" si="32"/>
        <v>1.1794881985696917</v>
      </c>
      <c r="O101" s="9">
        <f t="shared" ca="1" si="33"/>
        <v>1.0956966778668815</v>
      </c>
      <c r="P101" s="9">
        <f t="shared" ca="1" si="34"/>
        <v>1.1442990831473772</v>
      </c>
      <c r="Q101" s="9">
        <f t="shared" ca="1" si="35"/>
        <v>1.2036353359347971</v>
      </c>
      <c r="R101" s="9">
        <f t="shared" ca="1" si="36"/>
        <v>0.94095531933390986</v>
      </c>
      <c r="S101" s="9">
        <f t="shared" ca="1" si="37"/>
        <v>1.1152574823355468</v>
      </c>
      <c r="T101" s="9">
        <f t="shared" ca="1" si="38"/>
        <v>1.0519365059605164</v>
      </c>
      <c r="U101" s="9">
        <f t="shared" ca="1" si="39"/>
        <v>1.1026853848974045</v>
      </c>
      <c r="V101" s="9">
        <f t="shared" ca="1" si="40"/>
        <v>1.2019156672720808</v>
      </c>
      <c r="W101" s="9">
        <f t="shared" ca="1" si="41"/>
        <v>1.1297491508298039</v>
      </c>
      <c r="X101" s="9">
        <f t="shared" ca="1" si="42"/>
        <v>1.2358022332163179</v>
      </c>
      <c r="Y101" s="9">
        <f t="shared" ca="1" si="43"/>
        <v>1.166349505515212</v>
      </c>
      <c r="Z101" s="9">
        <f t="shared" ca="1" si="44"/>
        <v>1.2488366782141642</v>
      </c>
      <c r="AA101" s="9">
        <f t="shared" ca="1" si="45"/>
        <v>1.2213152835272252</v>
      </c>
      <c r="AB101" s="9">
        <f t="shared" ca="1" si="46"/>
        <v>1.1456537718154636</v>
      </c>
      <c r="AC101" s="9">
        <f t="shared" ca="1" si="47"/>
        <v>1.1301104711947512</v>
      </c>
      <c r="AD101" s="9">
        <f t="shared" ca="1" si="48"/>
        <v>1.1091637316058536</v>
      </c>
      <c r="AE101" s="9">
        <f t="shared" ca="1" si="49"/>
        <v>1.0097509562380436</v>
      </c>
      <c r="AF101" s="9">
        <f t="shared" ca="1" si="50"/>
        <v>0.94217646702312952</v>
      </c>
      <c r="AG101" s="9">
        <f t="shared" ca="1" si="50"/>
        <v>0.95275998653346583</v>
      </c>
      <c r="AH101" s="9">
        <f t="shared" ca="1" si="50"/>
        <v>1.013003816680184</v>
      </c>
    </row>
    <row r="102" spans="1:39" x14ac:dyDescent="0.3">
      <c r="A102" s="41" t="str">
        <f t="shared" si="19"/>
        <v>NEW</v>
      </c>
      <c r="B102" s="9">
        <f t="shared" ca="1" si="20"/>
        <v>1.7281600583196344</v>
      </c>
      <c r="C102" s="9">
        <f t="shared" ca="1" si="21"/>
        <v>1.941808196598626</v>
      </c>
      <c r="D102" s="9">
        <f t="shared" ca="1" si="22"/>
        <v>1.9385101487217737</v>
      </c>
      <c r="E102" s="9">
        <f t="shared" ca="1" si="23"/>
        <v>2.0602565111783964</v>
      </c>
      <c r="F102" s="9">
        <f t="shared" ca="1" si="24"/>
        <v>2.0985942305586729</v>
      </c>
      <c r="G102" s="9">
        <f t="shared" ca="1" si="25"/>
        <v>1.9016851295148003</v>
      </c>
      <c r="H102" s="9">
        <f t="shared" ca="1" si="26"/>
        <v>1.8549083021169188</v>
      </c>
      <c r="I102" s="9">
        <f t="shared" ca="1" si="27"/>
        <v>1.7539739222804036</v>
      </c>
      <c r="J102" s="9">
        <f t="shared" ca="1" si="28"/>
        <v>1.87771470914267</v>
      </c>
      <c r="K102" s="9">
        <f t="shared" ca="1" si="29"/>
        <v>1.7192785553241867</v>
      </c>
      <c r="L102" s="9">
        <f t="shared" ca="1" si="30"/>
        <v>1.7291160222811619</v>
      </c>
      <c r="M102" s="9">
        <f t="shared" ca="1" si="31"/>
        <v>1.7082317711639847</v>
      </c>
      <c r="N102" s="9">
        <f t="shared" ca="1" si="32"/>
        <v>1.6819475259787773</v>
      </c>
      <c r="O102" s="9">
        <f t="shared" ca="1" si="33"/>
        <v>1.7738953713496644</v>
      </c>
      <c r="P102" s="9">
        <f t="shared" ca="1" si="34"/>
        <v>1.6104599975909304</v>
      </c>
      <c r="Q102" s="9">
        <f t="shared" ca="1" si="35"/>
        <v>1.6060277360478903</v>
      </c>
      <c r="R102" s="9">
        <f t="shared" ca="1" si="36"/>
        <v>1.7117800704990647</v>
      </c>
      <c r="S102" s="9">
        <f t="shared" ca="1" si="37"/>
        <v>1.7196759787818896</v>
      </c>
      <c r="T102" s="9">
        <f t="shared" ca="1" si="38"/>
        <v>1.9261521536843089</v>
      </c>
      <c r="U102" s="9">
        <f t="shared" ca="1" si="39"/>
        <v>1.7015437278868444</v>
      </c>
      <c r="V102" s="9">
        <f t="shared" ca="1" si="40"/>
        <v>1.7743334671055491</v>
      </c>
      <c r="W102" s="9">
        <f t="shared" ca="1" si="41"/>
        <v>1.7101229364849473</v>
      </c>
      <c r="X102" s="9">
        <f t="shared" ca="1" si="42"/>
        <v>1.5541506430238503</v>
      </c>
      <c r="Y102" s="9">
        <f t="shared" ca="1" si="43"/>
        <v>1.6212746735089343</v>
      </c>
      <c r="Z102" s="9">
        <f t="shared" ca="1" si="44"/>
        <v>1.4607494586499448</v>
      </c>
      <c r="AA102" s="9">
        <f t="shared" ca="1" si="45"/>
        <v>1.4879408655741513</v>
      </c>
      <c r="AB102" s="9">
        <f t="shared" ca="1" si="46"/>
        <v>1.4359150812524337</v>
      </c>
      <c r="AC102" s="9">
        <f t="shared" ca="1" si="47"/>
        <v>1.4266501150791562</v>
      </c>
      <c r="AD102" s="9">
        <f t="shared" ca="1" si="48"/>
        <v>1.8288027027718892</v>
      </c>
      <c r="AE102" s="9">
        <f t="shared" ca="1" si="49"/>
        <v>1.7568373009594513</v>
      </c>
      <c r="AF102" s="9">
        <f t="shared" ca="1" si="50"/>
        <v>1.7813982356727633</v>
      </c>
      <c r="AG102" s="9">
        <f t="shared" ca="1" si="50"/>
        <v>1.8938959623520681</v>
      </c>
      <c r="AH102" s="9">
        <f t="shared" ca="1" si="50"/>
        <v>1.9771820601714671</v>
      </c>
    </row>
    <row r="103" spans="1:39" x14ac:dyDescent="0.3">
      <c r="A103" s="41" t="str">
        <f t="shared" si="19"/>
        <v>NOR</v>
      </c>
      <c r="B103" s="9">
        <f t="shared" ca="1" si="20"/>
        <v>1.9943665513293183</v>
      </c>
      <c r="C103" s="9">
        <f t="shared" ca="1" si="21"/>
        <v>1.6987421325933543</v>
      </c>
      <c r="D103" s="9">
        <f t="shared" ca="1" si="22"/>
        <v>1.7584497275230817</v>
      </c>
      <c r="E103" s="9">
        <f t="shared" ca="1" si="23"/>
        <v>1.7166478304125372</v>
      </c>
      <c r="F103" s="9">
        <f t="shared" ca="1" si="24"/>
        <v>1.6808993823194651</v>
      </c>
      <c r="G103" s="9">
        <f t="shared" ca="1" si="25"/>
        <v>1.6067427153217666</v>
      </c>
      <c r="H103" s="9">
        <f t="shared" ca="1" si="26"/>
        <v>1.5113886657610622</v>
      </c>
      <c r="I103" s="9">
        <f t="shared" ca="1" si="27"/>
        <v>1.6486726751346084</v>
      </c>
      <c r="J103" s="9">
        <f t="shared" ca="1" si="28"/>
        <v>1.6412925688541806</v>
      </c>
      <c r="K103" s="9">
        <f t="shared" ca="1" si="29"/>
        <v>1.7514741568712588</v>
      </c>
      <c r="L103" s="9">
        <f t="shared" ca="1" si="30"/>
        <v>1.6659466995257894</v>
      </c>
      <c r="M103" s="9">
        <f t="shared" ca="1" si="31"/>
        <v>1.7616091821702362</v>
      </c>
      <c r="N103" s="9">
        <f t="shared" ca="1" si="32"/>
        <v>1.8006640688082978</v>
      </c>
      <c r="O103" s="9">
        <f t="shared" ca="1" si="33"/>
        <v>1.7674022873528263</v>
      </c>
      <c r="P103" s="9">
        <f t="shared" ca="1" si="34"/>
        <v>1.7769786095772124</v>
      </c>
      <c r="Q103" s="9">
        <f t="shared" ca="1" si="35"/>
        <v>1.5537437784940213</v>
      </c>
      <c r="R103" s="9">
        <f t="shared" ca="1" si="36"/>
        <v>1.7776779624176253</v>
      </c>
      <c r="S103" s="9">
        <f t="shared" ca="1" si="37"/>
        <v>1.5245545251361181</v>
      </c>
      <c r="T103" s="9">
        <f t="shared" ca="1" si="38"/>
        <v>1.6143997831679233</v>
      </c>
      <c r="U103" s="9">
        <f t="shared" ca="1" si="39"/>
        <v>1.5252069561741337</v>
      </c>
      <c r="V103" s="9">
        <f t="shared" ca="1" si="40"/>
        <v>1.6512733638355386</v>
      </c>
      <c r="W103" s="9">
        <f t="shared" ca="1" si="41"/>
        <v>1.859537817639801</v>
      </c>
      <c r="X103" s="9">
        <f t="shared" ca="1" si="42"/>
        <v>1.7272594049322383</v>
      </c>
      <c r="Y103" s="9">
        <f t="shared" ca="1" si="43"/>
        <v>1.8434649617552148</v>
      </c>
      <c r="Z103" s="9">
        <f t="shared" ca="1" si="44"/>
        <v>1.7636411959514529</v>
      </c>
      <c r="AA103" s="9">
        <f t="shared" ca="1" si="45"/>
        <v>1.7676580341151047</v>
      </c>
      <c r="AB103" s="9">
        <f t="shared" ca="1" si="46"/>
        <v>1.7358129473531025</v>
      </c>
      <c r="AC103" s="9">
        <f t="shared" ca="1" si="47"/>
        <v>1.6019762882510911</v>
      </c>
      <c r="AD103" s="9">
        <f t="shared" ca="1" si="48"/>
        <v>1.6134331755034885</v>
      </c>
      <c r="AE103" s="9">
        <f t="shared" ca="1" si="49"/>
        <v>1.5340680301777272</v>
      </c>
      <c r="AF103" s="9">
        <f t="shared" ca="1" si="50"/>
        <v>1.7379156153739885</v>
      </c>
      <c r="AG103" s="9">
        <f t="shared" ca="1" si="50"/>
        <v>1.6953892032044324</v>
      </c>
      <c r="AH103" s="9">
        <f t="shared" ca="1" si="50"/>
        <v>1.9883868889174419</v>
      </c>
    </row>
    <row r="104" spans="1:39" x14ac:dyDescent="0.3">
      <c r="A104" s="41" t="str">
        <f t="shared" si="19"/>
        <v>SHU</v>
      </c>
      <c r="B104" s="9">
        <f t="shared" ca="1" si="20"/>
        <v>1.1952553125446785</v>
      </c>
      <c r="C104" s="9">
        <f t="shared" ca="1" si="21"/>
        <v>1.2530591742177448</v>
      </c>
      <c r="D104" s="9">
        <f t="shared" ca="1" si="22"/>
        <v>1.3552011099739663</v>
      </c>
      <c r="E104" s="9">
        <f t="shared" ca="1" si="23"/>
        <v>1.3032784509562811</v>
      </c>
      <c r="F104" s="9">
        <f t="shared" ca="1" si="24"/>
        <v>1.2104213490189468</v>
      </c>
      <c r="G104" s="9">
        <f t="shared" ca="1" si="25"/>
        <v>1.1755667017267732</v>
      </c>
      <c r="H104" s="9">
        <f t="shared" ca="1" si="26"/>
        <v>1.1551407851222257</v>
      </c>
      <c r="I104" s="9">
        <f t="shared" ca="1" si="27"/>
        <v>1.1104755343594046</v>
      </c>
      <c r="J104" s="9">
        <f t="shared" ca="1" si="28"/>
        <v>1.1502231392423983</v>
      </c>
      <c r="K104" s="9">
        <f t="shared" ca="1" si="29"/>
        <v>1.114572680454885</v>
      </c>
      <c r="L104" s="9">
        <f t="shared" ca="1" si="30"/>
        <v>1.0925064161569529</v>
      </c>
      <c r="M104" s="9">
        <f t="shared" ca="1" si="31"/>
        <v>1.10630963157145</v>
      </c>
      <c r="N104" s="9">
        <f t="shared" ca="1" si="32"/>
        <v>1.1089525564677674</v>
      </c>
      <c r="O104" s="9">
        <f t="shared" ca="1" si="33"/>
        <v>1.0538490552580611</v>
      </c>
      <c r="P104" s="9">
        <f t="shared" ca="1" si="34"/>
        <v>1.2247079626504762</v>
      </c>
      <c r="Q104" s="9">
        <f t="shared" ca="1" si="35"/>
        <v>1.4691238724486932</v>
      </c>
      <c r="R104" s="9">
        <f t="shared" ca="1" si="36"/>
        <v>1.420015171349905</v>
      </c>
      <c r="S104" s="9">
        <f t="shared" ca="1" si="37"/>
        <v>1.4857039615508818</v>
      </c>
      <c r="T104" s="9">
        <f t="shared" ca="1" si="38"/>
        <v>1.5362265314058792</v>
      </c>
      <c r="U104" s="9">
        <f t="shared" ca="1" si="39"/>
        <v>1.5509405625212949</v>
      </c>
      <c r="V104" s="9">
        <f t="shared" ca="1" si="40"/>
        <v>1.2564344251831165</v>
      </c>
      <c r="W104" s="9">
        <f t="shared" ca="1" si="41"/>
        <v>1.0559625057787094</v>
      </c>
      <c r="X104" s="9">
        <f t="shared" ca="1" si="42"/>
        <v>1.1332625890490751</v>
      </c>
      <c r="Y104" s="9">
        <f t="shared" ca="1" si="43"/>
        <v>1.0487018818572074</v>
      </c>
      <c r="Z104" s="9">
        <f t="shared" ca="1" si="44"/>
        <v>0.93253458561145697</v>
      </c>
      <c r="AA104" s="9">
        <f t="shared" ca="1" si="45"/>
        <v>1.0672198728594815</v>
      </c>
      <c r="AB104" s="9">
        <f t="shared" ca="1" si="46"/>
        <v>1.0979156192672614</v>
      </c>
      <c r="AC104" s="9">
        <f t="shared" ca="1" si="47"/>
        <v>1.1472302971722537</v>
      </c>
      <c r="AD104" s="9">
        <f t="shared" ca="1" si="48"/>
        <v>1.0882543382895775</v>
      </c>
      <c r="AE104" s="9">
        <f t="shared" ca="1" si="49"/>
        <v>1.1651865090751692</v>
      </c>
      <c r="AF104" s="9">
        <f t="shared" ca="1" si="50"/>
        <v>1.2960056109817002</v>
      </c>
      <c r="AG104" s="9">
        <f t="shared" ca="1" si="50"/>
        <v>1.1741601730604236</v>
      </c>
      <c r="AH104" s="9">
        <f t="shared" ca="1" si="50"/>
        <v>1.2773109004756142</v>
      </c>
    </row>
    <row r="105" spans="1:39" x14ac:dyDescent="0.3">
      <c r="A105" s="41" t="str">
        <f t="shared" si="19"/>
        <v>SOU</v>
      </c>
      <c r="B105" s="9">
        <f t="shared" ca="1" si="20"/>
        <v>1.4210470547288996</v>
      </c>
      <c r="C105" s="9">
        <f t="shared" ca="1" si="21"/>
        <v>1.4487841995503057</v>
      </c>
      <c r="D105" s="9">
        <f t="shared" ca="1" si="22"/>
        <v>1.4131953277287517</v>
      </c>
      <c r="E105" s="9">
        <f t="shared" ca="1" si="23"/>
        <v>1.433062202626264</v>
      </c>
      <c r="F105" s="9">
        <f t="shared" ca="1" si="24"/>
        <v>1.4381293178534149</v>
      </c>
      <c r="G105" s="9">
        <f t="shared" ca="1" si="25"/>
        <v>1.6994663306944986</v>
      </c>
      <c r="H105" s="9">
        <f t="shared" ca="1" si="26"/>
        <v>1.7533140193284547</v>
      </c>
      <c r="I105" s="9">
        <f t="shared" ca="1" si="27"/>
        <v>1.7414858132531881</v>
      </c>
      <c r="J105" s="9">
        <f t="shared" ca="1" si="28"/>
        <v>1.6559928237019956</v>
      </c>
      <c r="K105" s="9">
        <f t="shared" ca="1" si="29"/>
        <v>1.5184652262053142</v>
      </c>
      <c r="L105" s="9">
        <f t="shared" ca="1" si="30"/>
        <v>1.4766419302987528</v>
      </c>
      <c r="M105" s="9">
        <f t="shared" ca="1" si="31"/>
        <v>1.1496828972937971</v>
      </c>
      <c r="N105" s="9">
        <f t="shared" ca="1" si="32"/>
        <v>1.2201095365136558</v>
      </c>
      <c r="O105" s="9">
        <f t="shared" ca="1" si="33"/>
        <v>1.3344851964311477</v>
      </c>
      <c r="P105" s="9">
        <f t="shared" ca="1" si="34"/>
        <v>1.2919382625443958</v>
      </c>
      <c r="Q105" s="9">
        <f t="shared" ca="1" si="35"/>
        <v>1.3166576067391171</v>
      </c>
      <c r="R105" s="9">
        <f t="shared" ca="1" si="36"/>
        <v>1.4754229520880848</v>
      </c>
      <c r="S105" s="9">
        <f t="shared" ca="1" si="37"/>
        <v>1.4976615693406903</v>
      </c>
      <c r="T105" s="9">
        <f t="shared" ca="1" si="38"/>
        <v>1.4116521667255724</v>
      </c>
      <c r="U105" s="9">
        <f t="shared" ca="1" si="39"/>
        <v>1.4648157900639431</v>
      </c>
      <c r="V105" s="9">
        <f t="shared" ca="1" si="40"/>
        <v>1.5056404036526798</v>
      </c>
      <c r="W105" s="9">
        <f t="shared" ca="1" si="41"/>
        <v>1.5038244915622136</v>
      </c>
      <c r="X105" s="9">
        <f t="shared" ca="1" si="42"/>
        <v>1.4113734581348003</v>
      </c>
      <c r="Y105" s="9">
        <f t="shared" ca="1" si="43"/>
        <v>1.3447426155462781</v>
      </c>
      <c r="Z105" s="9">
        <f t="shared" ca="1" si="44"/>
        <v>1.396538249215534</v>
      </c>
      <c r="AA105" s="9">
        <f t="shared" ca="1" si="45"/>
        <v>1.1431752583097496</v>
      </c>
      <c r="AB105" s="9">
        <f t="shared" ca="1" si="46"/>
        <v>1.2263126614954072</v>
      </c>
      <c r="AC105" s="9">
        <f t="shared" ca="1" si="47"/>
        <v>1.3823854107730691</v>
      </c>
      <c r="AD105" s="9">
        <f t="shared" ca="1" si="48"/>
        <v>1.4173210713908846</v>
      </c>
      <c r="AE105" s="9">
        <f t="shared" ca="1" si="49"/>
        <v>1.6329746601449795</v>
      </c>
      <c r="AF105" s="9">
        <f t="shared" ca="1" si="50"/>
        <v>1.582314412274485</v>
      </c>
      <c r="AG105" s="9">
        <f t="shared" ca="1" si="50"/>
        <v>1.6243165912258568</v>
      </c>
      <c r="AH105" s="9">
        <f t="shared" ca="1" si="50"/>
        <v>1.5390592540737258</v>
      </c>
    </row>
    <row r="106" spans="1:39" x14ac:dyDescent="0.3">
      <c r="A106" s="41" t="str">
        <f t="shared" si="19"/>
        <v>TOT</v>
      </c>
      <c r="B106" s="9">
        <f t="shared" ca="1" si="20"/>
        <v>1.3995590155474709</v>
      </c>
      <c r="C106" s="9">
        <f t="shared" ca="1" si="21"/>
        <v>1.422657883475688</v>
      </c>
      <c r="D106" s="9">
        <f t="shared" ca="1" si="22"/>
        <v>1.2172194775433554</v>
      </c>
      <c r="E106" s="9">
        <f t="shared" ca="1" si="23"/>
        <v>1.248265784967584</v>
      </c>
      <c r="F106" s="9">
        <f t="shared" ca="1" si="24"/>
        <v>1.3997408538743361</v>
      </c>
      <c r="G106" s="9">
        <f t="shared" ca="1" si="25"/>
        <v>1.5569809639231744</v>
      </c>
      <c r="H106" s="9">
        <f t="shared" ca="1" si="26"/>
        <v>1.382733791462688</v>
      </c>
      <c r="I106" s="9">
        <f t="shared" ca="1" si="27"/>
        <v>1.4332332032539752</v>
      </c>
      <c r="J106" s="9">
        <f t="shared" ca="1" si="28"/>
        <v>1.3155221716586054</v>
      </c>
      <c r="K106" s="9">
        <f t="shared" ca="1" si="29"/>
        <v>1.4794518816895053</v>
      </c>
      <c r="L106" s="9">
        <f t="shared" ca="1" si="30"/>
        <v>1.2407535136869781</v>
      </c>
      <c r="M106" s="9">
        <f t="shared" ca="1" si="31"/>
        <v>1.2392029443147594</v>
      </c>
      <c r="N106" s="9">
        <f t="shared" ca="1" si="32"/>
        <v>1.3199724328180367</v>
      </c>
      <c r="O106" s="9">
        <f t="shared" ca="1" si="33"/>
        <v>1.2499572534915748</v>
      </c>
      <c r="P106" s="9">
        <f t="shared" ca="1" si="34"/>
        <v>1.3313825115042222</v>
      </c>
      <c r="Q106" s="9">
        <f t="shared" ca="1" si="35"/>
        <v>1.2958661570533598</v>
      </c>
      <c r="R106" s="9">
        <f t="shared" ca="1" si="36"/>
        <v>1.4068954722033338</v>
      </c>
      <c r="S106" s="9">
        <f t="shared" ca="1" si="37"/>
        <v>1.3632820647643449</v>
      </c>
      <c r="T106" s="9">
        <f t="shared" ca="1" si="38"/>
        <v>1.2788675668464224</v>
      </c>
      <c r="U106" s="9">
        <f t="shared" ca="1" si="39"/>
        <v>1.4163924501564962</v>
      </c>
      <c r="V106" s="9">
        <f t="shared" ca="1" si="40"/>
        <v>1.4473256910533163</v>
      </c>
      <c r="W106" s="9">
        <f t="shared" ca="1" si="41"/>
        <v>1.5079874035979082</v>
      </c>
      <c r="X106" s="9">
        <f t="shared" ca="1" si="42"/>
        <v>1.42771101913087</v>
      </c>
      <c r="Y106" s="9">
        <f t="shared" ca="1" si="43"/>
        <v>1.4253848634509056</v>
      </c>
      <c r="Z106" s="9">
        <f t="shared" ca="1" si="44"/>
        <v>1.4929665183474059</v>
      </c>
      <c r="AA106" s="9">
        <f t="shared" ca="1" si="45"/>
        <v>1.3473594604618173</v>
      </c>
      <c r="AB106" s="9">
        <f t="shared" ca="1" si="46"/>
        <v>1.3218712336288505</v>
      </c>
      <c r="AC106" s="9">
        <f t="shared" ca="1" si="47"/>
        <v>1.1630299020472608</v>
      </c>
      <c r="AD106" s="9">
        <f t="shared" ca="1" si="48"/>
        <v>1.1798804932340345</v>
      </c>
      <c r="AE106" s="9">
        <f t="shared" ca="1" si="49"/>
        <v>1.1166693810011699</v>
      </c>
      <c r="AF106" s="9">
        <f t="shared" ca="1" si="50"/>
        <v>1.0834375031217598</v>
      </c>
      <c r="AG106" s="9">
        <f t="shared" ca="1" si="50"/>
        <v>1.13939211971238</v>
      </c>
      <c r="AH106" s="9">
        <f t="shared" ca="1" si="50"/>
        <v>1.0871178067124825</v>
      </c>
    </row>
    <row r="107" spans="1:39" x14ac:dyDescent="0.3">
      <c r="A107" s="41" t="str">
        <f t="shared" si="19"/>
        <v>WAT</v>
      </c>
      <c r="B107" s="9">
        <f t="shared" ca="1" si="20"/>
        <v>1.6318889967202364</v>
      </c>
      <c r="C107" s="9">
        <f t="shared" ca="1" si="21"/>
        <v>1.7502546694891798</v>
      </c>
      <c r="D107" s="9">
        <f t="shared" ca="1" si="22"/>
        <v>1.6056297763236858</v>
      </c>
      <c r="E107" s="9">
        <f t="shared" ca="1" si="23"/>
        <v>1.7088762251558667</v>
      </c>
      <c r="F107" s="9">
        <f t="shared" ca="1" si="24"/>
        <v>1.6548319838646552</v>
      </c>
      <c r="G107" s="9">
        <f t="shared" ca="1" si="25"/>
        <v>1.7367282619897202</v>
      </c>
      <c r="H107" s="9">
        <f t="shared" ca="1" si="26"/>
        <v>1.4507542995461027</v>
      </c>
      <c r="I107" s="9">
        <f t="shared" ca="1" si="27"/>
        <v>1.3102313524290194</v>
      </c>
      <c r="J107" s="9">
        <f t="shared" ca="1" si="28"/>
        <v>1.4662616916791487</v>
      </c>
      <c r="K107" s="9">
        <f t="shared" ca="1" si="29"/>
        <v>1.5542968097003935</v>
      </c>
      <c r="L107" s="9">
        <f t="shared" ca="1" si="30"/>
        <v>1.5306160679852334</v>
      </c>
      <c r="M107" s="9">
        <f t="shared" ca="1" si="31"/>
        <v>1.7197227788733924</v>
      </c>
      <c r="N107" s="9">
        <f t="shared" ca="1" si="32"/>
        <v>1.7167514087851268</v>
      </c>
      <c r="O107" s="9">
        <f t="shared" ca="1" si="33"/>
        <v>1.7995378435655385</v>
      </c>
      <c r="P107" s="9">
        <f t="shared" ca="1" si="34"/>
        <v>1.6636932905706423</v>
      </c>
      <c r="Q107" s="9">
        <f t="shared" ca="1" si="35"/>
        <v>1.4961986695747438</v>
      </c>
      <c r="R107" s="9">
        <f t="shared" ca="1" si="36"/>
        <v>1.5961834066715646</v>
      </c>
      <c r="S107" s="9">
        <f t="shared" ca="1" si="37"/>
        <v>1.3336497550607163</v>
      </c>
      <c r="T107" s="9">
        <f t="shared" ca="1" si="38"/>
        <v>1.3732169737241371</v>
      </c>
      <c r="U107" s="9">
        <f t="shared" ca="1" si="39"/>
        <v>1.3280410667368783</v>
      </c>
      <c r="V107" s="9">
        <f t="shared" ca="1" si="40"/>
        <v>1.4293956839329836</v>
      </c>
      <c r="W107" s="9">
        <f t="shared" ca="1" si="41"/>
        <v>1.5887939034497673</v>
      </c>
      <c r="X107" s="9">
        <f t="shared" ca="1" si="42"/>
        <v>1.6638303580645915</v>
      </c>
      <c r="Y107" s="9">
        <f t="shared" ca="1" si="43"/>
        <v>1.6649125998345882</v>
      </c>
      <c r="Z107" s="9">
        <f t="shared" ca="1" si="44"/>
        <v>1.6307652862935493</v>
      </c>
      <c r="AA107" s="9">
        <f t="shared" ca="1" si="45"/>
        <v>1.6793284927070795</v>
      </c>
      <c r="AB107" s="9">
        <f t="shared" ca="1" si="46"/>
        <v>1.6053011987545416</v>
      </c>
      <c r="AC107" s="9">
        <f t="shared" ca="1" si="47"/>
        <v>1.6350496405759347</v>
      </c>
      <c r="AD107" s="9">
        <f t="shared" ca="1" si="48"/>
        <v>1.497115619541175</v>
      </c>
      <c r="AE107" s="9">
        <f t="shared" ca="1" si="49"/>
        <v>1.4412854016173473</v>
      </c>
      <c r="AF107" s="9">
        <f t="shared" ca="1" si="50"/>
        <v>1.4674815659438964</v>
      </c>
      <c r="AG107" s="9">
        <f t="shared" ca="1" si="50"/>
        <v>1.5661651549330877</v>
      </c>
      <c r="AH107" s="9">
        <f t="shared" ca="1" si="50"/>
        <v>1.624109884143327</v>
      </c>
    </row>
    <row r="108" spans="1:39" x14ac:dyDescent="0.3">
      <c r="A108" s="41" t="str">
        <f t="shared" si="19"/>
        <v>WHU</v>
      </c>
      <c r="B108" s="9">
        <f t="shared" ca="1" si="20"/>
        <v>2.0299601580111224</v>
      </c>
      <c r="C108" s="9">
        <f t="shared" ca="1" si="21"/>
        <v>1.8688723472980895</v>
      </c>
      <c r="D108" s="9">
        <f t="shared" ca="1" si="22"/>
        <v>1.6646735496635696</v>
      </c>
      <c r="E108" s="9">
        <f t="shared" ca="1" si="23"/>
        <v>1.731634942952355</v>
      </c>
      <c r="F108" s="9">
        <f t="shared" ca="1" si="24"/>
        <v>1.7370391373167189</v>
      </c>
      <c r="G108" s="9">
        <f t="shared" ca="1" si="25"/>
        <v>1.5517788710642366</v>
      </c>
      <c r="H108" s="9">
        <f t="shared" ca="1" si="26"/>
        <v>1.5678205893329877</v>
      </c>
      <c r="I108" s="9">
        <f t="shared" ca="1" si="27"/>
        <v>1.5221318743480028</v>
      </c>
      <c r="J108" s="9">
        <f t="shared" ca="1" si="28"/>
        <v>1.859492784991273</v>
      </c>
      <c r="K108" s="9">
        <f t="shared" ca="1" si="29"/>
        <v>1.8571938668515198</v>
      </c>
      <c r="L108" s="9">
        <f t="shared" ca="1" si="30"/>
        <v>1.8743112812980629</v>
      </c>
      <c r="M108" s="9">
        <f t="shared" ca="1" si="31"/>
        <v>2.1107307014204348</v>
      </c>
      <c r="N108" s="9">
        <f t="shared" ca="1" si="32"/>
        <v>2.1673516171890861</v>
      </c>
      <c r="O108" s="9">
        <f t="shared" ca="1" si="33"/>
        <v>2.1687078998183278</v>
      </c>
      <c r="P108" s="9">
        <f t="shared" ca="1" si="34"/>
        <v>1.9848160126120167</v>
      </c>
      <c r="Q108" s="9">
        <f t="shared" ca="1" si="35"/>
        <v>1.7836633656248393</v>
      </c>
      <c r="R108" s="9">
        <f t="shared" ca="1" si="36"/>
        <v>1.8731369362636265</v>
      </c>
      <c r="S108" s="9">
        <f t="shared" ca="1" si="37"/>
        <v>1.7275730477964764</v>
      </c>
      <c r="T108" s="9">
        <f t="shared" ca="1" si="38"/>
        <v>1.8184599304853417</v>
      </c>
      <c r="U108" s="9">
        <f t="shared" ca="1" si="39"/>
        <v>1.8199818800797696</v>
      </c>
      <c r="V108" s="9">
        <f t="shared" ca="1" si="40"/>
        <v>2.1753004630476536</v>
      </c>
      <c r="W108" s="9">
        <f t="shared" ca="1" si="41"/>
        <v>2.5542484858874599</v>
      </c>
      <c r="X108" s="9">
        <f t="shared" ca="1" si="42"/>
        <v>2.5072016866402778</v>
      </c>
      <c r="Y108" s="9">
        <f t="shared" ca="1" si="43"/>
        <v>2.5893873116705866</v>
      </c>
      <c r="Z108" s="9">
        <f t="shared" ca="1" si="44"/>
        <v>2.3794803839894647</v>
      </c>
      <c r="AA108" s="9">
        <f t="shared" ca="1" si="45"/>
        <v>2.4968876173543317</v>
      </c>
      <c r="AB108" s="9">
        <f t="shared" ca="1" si="46"/>
        <v>2.1597335735319323</v>
      </c>
      <c r="AC108" s="9">
        <f t="shared" ca="1" si="47"/>
        <v>1.84851465495138</v>
      </c>
      <c r="AD108" s="9">
        <f t="shared" ca="1" si="48"/>
        <v>1.791812175116607</v>
      </c>
      <c r="AE108" s="9">
        <f t="shared" ca="1" si="49"/>
        <v>1.7581687841768565</v>
      </c>
      <c r="AF108" s="9">
        <f t="shared" ca="1" si="50"/>
        <v>1.7148823338704793</v>
      </c>
      <c r="AG108" s="9">
        <f t="shared" ca="1" si="50"/>
        <v>1.8150628070842527</v>
      </c>
      <c r="AH108" s="9">
        <f t="shared" ca="1" si="50"/>
        <v>1.7206088210089134</v>
      </c>
    </row>
    <row r="109" spans="1:39" x14ac:dyDescent="0.3">
      <c r="A109" s="41" t="str">
        <f t="shared" si="19"/>
        <v>WOL</v>
      </c>
      <c r="B109" s="9">
        <f t="shared" ca="1" si="20"/>
        <v>1.1181183793419791</v>
      </c>
      <c r="C109" s="9">
        <f t="shared" ca="1" si="21"/>
        <v>0.9752211467750459</v>
      </c>
      <c r="D109" s="9">
        <f t="shared" ca="1" si="22"/>
        <v>1.1795892274350541</v>
      </c>
      <c r="E109" s="9">
        <f t="shared" ca="1" si="23"/>
        <v>1.211590962679771</v>
      </c>
      <c r="F109" s="9">
        <f t="shared" ca="1" si="24"/>
        <v>1.134991944927725</v>
      </c>
      <c r="G109" s="9">
        <f t="shared" ca="1" si="25"/>
        <v>1.1419960726795253</v>
      </c>
      <c r="H109" s="9">
        <f t="shared" ca="1" si="26"/>
        <v>1.1398568154183677</v>
      </c>
      <c r="I109" s="9">
        <f t="shared" ca="1" si="27"/>
        <v>1.178386808210419</v>
      </c>
      <c r="J109" s="9">
        <f t="shared" ca="1" si="28"/>
        <v>0.92051874656596722</v>
      </c>
      <c r="K109" s="9">
        <f t="shared" ca="1" si="29"/>
        <v>0.89742573993410257</v>
      </c>
      <c r="L109" s="9">
        <f t="shared" ca="1" si="30"/>
        <v>0.95769733403628854</v>
      </c>
      <c r="M109" s="9">
        <f t="shared" ca="1" si="31"/>
        <v>0.89875908153936412</v>
      </c>
      <c r="N109" s="9">
        <f t="shared" ca="1" si="32"/>
        <v>0.94008348190134639</v>
      </c>
      <c r="O109" s="9">
        <f t="shared" ca="1" si="33"/>
        <v>1.0309981911805715</v>
      </c>
      <c r="P109" s="9">
        <f t="shared" ca="1" si="34"/>
        <v>1.2323365588903192</v>
      </c>
      <c r="Q109" s="9">
        <f t="shared" ca="1" si="35"/>
        <v>1.2863240786690502</v>
      </c>
      <c r="R109" s="9">
        <f t="shared" ca="1" si="36"/>
        <v>1.1772881084889553</v>
      </c>
      <c r="S109" s="9">
        <f t="shared" ca="1" si="37"/>
        <v>1.2719957737643994</v>
      </c>
      <c r="T109" s="9">
        <f t="shared" ca="1" si="38"/>
        <v>1.3109034782361206</v>
      </c>
      <c r="U109" s="9">
        <f t="shared" ca="1" si="39"/>
        <v>1.3186295067113418</v>
      </c>
      <c r="V109" s="9">
        <f t="shared" ca="1" si="40"/>
        <v>1.1746245634873211</v>
      </c>
      <c r="W109" s="9">
        <f t="shared" ca="1" si="41"/>
        <v>1.1070744953476133</v>
      </c>
      <c r="X109" s="9">
        <f t="shared" ca="1" si="42"/>
        <v>1.2136838685205826</v>
      </c>
      <c r="Y109" s="9">
        <f t="shared" ca="1" si="43"/>
        <v>1.1206006194234621</v>
      </c>
      <c r="Z109" s="9">
        <f t="shared" ca="1" si="44"/>
        <v>1.101953018058879</v>
      </c>
      <c r="AA109" s="9">
        <f t="shared" ca="1" si="45"/>
        <v>0.94934324420270111</v>
      </c>
      <c r="AB109" s="9">
        <f t="shared" ca="1" si="46"/>
        <v>0.97349529008254754</v>
      </c>
      <c r="AC109" s="9">
        <f t="shared" ca="1" si="47"/>
        <v>0.98620603156249498</v>
      </c>
      <c r="AD109" s="9">
        <f t="shared" ca="1" si="48"/>
        <v>0.96282614411347955</v>
      </c>
      <c r="AE109" s="9">
        <f t="shared" ca="1" si="49"/>
        <v>0.9737560723418982</v>
      </c>
      <c r="AF109" s="9">
        <f t="shared" ca="1" si="50"/>
        <v>0.96044797157455131</v>
      </c>
      <c r="AG109" s="9">
        <f t="shared" ca="1" si="50"/>
        <v>0.94369882497811464</v>
      </c>
      <c r="AH109" s="9">
        <f t="shared" ca="1" si="50"/>
        <v>1.0233316489165851</v>
      </c>
    </row>
    <row r="111" spans="1:39" x14ac:dyDescent="0.3">
      <c r="A111" s="59" t="s">
        <v>0</v>
      </c>
      <c r="B111" s="59">
        <v>1</v>
      </c>
      <c r="C111" s="59">
        <v>2</v>
      </c>
      <c r="D111" s="59">
        <v>3</v>
      </c>
      <c r="E111" s="59">
        <v>4</v>
      </c>
      <c r="F111" s="59">
        <v>5</v>
      </c>
      <c r="G111" s="59">
        <v>6</v>
      </c>
      <c r="H111" s="59">
        <v>7</v>
      </c>
      <c r="I111" s="59">
        <v>8</v>
      </c>
      <c r="J111" s="59">
        <v>9</v>
      </c>
      <c r="K111" s="59">
        <v>10</v>
      </c>
      <c r="L111" s="59">
        <v>11</v>
      </c>
      <c r="M111" s="59">
        <v>12</v>
      </c>
      <c r="N111" s="59">
        <v>13</v>
      </c>
      <c r="O111" s="59">
        <v>14</v>
      </c>
      <c r="P111" s="59">
        <v>15</v>
      </c>
      <c r="Q111" s="59">
        <v>16</v>
      </c>
      <c r="R111" s="59">
        <v>17</v>
      </c>
      <c r="S111" s="59">
        <v>18</v>
      </c>
      <c r="T111" s="59">
        <v>19</v>
      </c>
      <c r="U111" s="59">
        <v>20</v>
      </c>
      <c r="V111" s="59">
        <v>21</v>
      </c>
      <c r="W111" s="59">
        <v>22</v>
      </c>
      <c r="X111" s="59">
        <v>23</v>
      </c>
      <c r="Y111" s="59">
        <v>24</v>
      </c>
      <c r="Z111" s="59">
        <v>25</v>
      </c>
      <c r="AA111" s="59">
        <v>26</v>
      </c>
      <c r="AB111" s="59">
        <v>27</v>
      </c>
      <c r="AC111" s="59">
        <v>28</v>
      </c>
      <c r="AD111" s="59">
        <v>29</v>
      </c>
      <c r="AE111" s="59">
        <v>30</v>
      </c>
      <c r="AF111" s="33">
        <v>31</v>
      </c>
      <c r="AG111" s="59">
        <v>32</v>
      </c>
      <c r="AH111" s="59">
        <v>33</v>
      </c>
      <c r="AI111" s="59">
        <v>34</v>
      </c>
      <c r="AJ111" s="59">
        <v>35</v>
      </c>
      <c r="AK111" s="59">
        <v>36</v>
      </c>
      <c r="AL111" s="59">
        <v>37</v>
      </c>
      <c r="AM111" s="59">
        <v>38</v>
      </c>
    </row>
    <row r="112" spans="1:39" x14ac:dyDescent="0.3">
      <c r="A112" s="41" t="str">
        <f>$A90</f>
        <v>ARS</v>
      </c>
      <c r="B112" s="9">
        <f ca="1">AVERAGE(B68:G68)</f>
        <v>95.509004810124168</v>
      </c>
      <c r="C112" s="9">
        <f t="shared" ref="C112:AH112" ca="1" si="51">AVERAGE(C68:H68)</f>
        <v>105.07368403638674</v>
      </c>
      <c r="D112" s="9">
        <f t="shared" ca="1" si="51"/>
        <v>103.62897560124185</v>
      </c>
      <c r="E112" s="9">
        <f t="shared" ca="1" si="51"/>
        <v>91.823679524523129</v>
      </c>
      <c r="F112" s="9">
        <f t="shared" ca="1" si="51"/>
        <v>87.231575720074602</v>
      </c>
      <c r="G112" s="9">
        <f t="shared" ca="1" si="51"/>
        <v>86.895646852939194</v>
      </c>
      <c r="H112" s="9">
        <f t="shared" ca="1" si="51"/>
        <v>95.364780212767201</v>
      </c>
      <c r="I112" s="9">
        <f t="shared" ca="1" si="51"/>
        <v>89.349849542892343</v>
      </c>
      <c r="J112" s="9">
        <f t="shared" ca="1" si="51"/>
        <v>93.016331907176948</v>
      </c>
      <c r="K112" s="9">
        <f t="shared" ca="1" si="51"/>
        <v>92.015219222501074</v>
      </c>
      <c r="L112" s="9">
        <f t="shared" ca="1" si="51"/>
        <v>99.08758709408869</v>
      </c>
      <c r="M112" s="9">
        <f t="shared" ca="1" si="51"/>
        <v>109.82012044591379</v>
      </c>
      <c r="N112" s="9">
        <f t="shared" ca="1" si="51"/>
        <v>106.18168907341932</v>
      </c>
      <c r="O112" s="9">
        <f t="shared" ca="1" si="51"/>
        <v>103.94843701156894</v>
      </c>
      <c r="P112" s="9">
        <f t="shared" ca="1" si="51"/>
        <v>108.46997350183949</v>
      </c>
      <c r="Q112" s="9">
        <f t="shared" ca="1" si="51"/>
        <v>112.17213471067863</v>
      </c>
      <c r="R112" s="9">
        <f t="shared" ca="1" si="51"/>
        <v>107.20141709017331</v>
      </c>
      <c r="S112" s="9">
        <f t="shared" ca="1" si="51"/>
        <v>93.675055419300179</v>
      </c>
      <c r="T112" s="9">
        <f t="shared" ca="1" si="51"/>
        <v>98.594041603602818</v>
      </c>
      <c r="U112" s="9">
        <f t="shared" ca="1" si="51"/>
        <v>100.35979635766877</v>
      </c>
      <c r="V112" s="9">
        <f t="shared" ca="1" si="51"/>
        <v>91.094644007583113</v>
      </c>
      <c r="W112" s="9">
        <f t="shared" ca="1" si="51"/>
        <v>88.509524658115467</v>
      </c>
      <c r="X112" s="9">
        <f t="shared" ca="1" si="51"/>
        <v>108.69932652429708</v>
      </c>
      <c r="Y112" s="9">
        <f t="shared" ca="1" si="51"/>
        <v>109.7737101759805</v>
      </c>
      <c r="Z112" s="9">
        <f t="shared" ca="1" si="51"/>
        <v>103.4894506080016</v>
      </c>
      <c r="AA112" s="9">
        <f t="shared" ca="1" si="51"/>
        <v>107.48683434630158</v>
      </c>
      <c r="AB112" s="9">
        <f t="shared" ca="1" si="51"/>
        <v>109.53305453857361</v>
      </c>
      <c r="AC112" s="9">
        <f t="shared" ca="1" si="51"/>
        <v>112.83180442049222</v>
      </c>
      <c r="AD112" s="9">
        <f t="shared" ca="1" si="51"/>
        <v>99.392412170909111</v>
      </c>
      <c r="AE112" s="9">
        <f t="shared" ca="1" si="51"/>
        <v>103.03968295812614</v>
      </c>
      <c r="AF112" s="9">
        <f t="shared" ca="1" si="51"/>
        <v>107.77399891744811</v>
      </c>
      <c r="AG112" s="9">
        <f t="shared" ca="1" si="51"/>
        <v>105.3596680320901</v>
      </c>
      <c r="AH112" s="9">
        <f t="shared" ca="1" si="51"/>
        <v>105.96845607387819</v>
      </c>
    </row>
    <row r="113" spans="1:34" x14ac:dyDescent="0.3">
      <c r="A113" s="41" t="str">
        <f t="shared" ref="A113:A131" si="52">$A91</f>
        <v>AVL</v>
      </c>
      <c r="B113" s="9">
        <f t="shared" ref="B113:B131" ca="1" si="53">AVERAGE(B69:G69)</f>
        <v>85.180275951033607</v>
      </c>
      <c r="C113" s="9">
        <f t="shared" ref="C113:C131" ca="1" si="54">AVERAGE(C69:H69)</f>
        <v>80.622530495880355</v>
      </c>
      <c r="D113" s="9">
        <f t="shared" ref="D113:D131" ca="1" si="55">AVERAGE(D69:I69)</f>
        <v>84.289012860164974</v>
      </c>
      <c r="E113" s="9">
        <f t="shared" ref="E113:E131" ca="1" si="56">AVERAGE(E69:J69)</f>
        <v>83.171971000793462</v>
      </c>
      <c r="F113" s="9">
        <f t="shared" ref="F113:F131" ca="1" si="57">AVERAGE(F69:K69)</f>
        <v>103.3617728669751</v>
      </c>
      <c r="G113" s="9">
        <f t="shared" ref="G113:G131" ca="1" si="58">AVERAGE(G69:L69)</f>
        <v>111.9462678235161</v>
      </c>
      <c r="H113" s="9">
        <f t="shared" ref="H113:H131" ca="1" si="59">AVERAGE(H69:M69)</f>
        <v>114.15421175408754</v>
      </c>
      <c r="I113" s="9">
        <f t="shared" ref="I113:I131" ca="1" si="60">AVERAGE(I69:N69)</f>
        <v>111.63236982341213</v>
      </c>
      <c r="J113" s="9">
        <f t="shared" ref="J113:J131" ca="1" si="61">AVERAGE(J69:O69)</f>
        <v>118.69611325911997</v>
      </c>
      <c r="K113" s="9">
        <f t="shared" ref="K113:K131" ca="1" si="62">AVERAGE(K69:P69)</f>
        <v>128.13938299209934</v>
      </c>
      <c r="L113" s="9">
        <f t="shared" ref="L113:L131" ca="1" si="63">AVERAGE(L69:Q69)</f>
        <v>114.69999074251626</v>
      </c>
      <c r="M113" s="9">
        <f t="shared" ref="M113:M131" ca="1" si="64">AVERAGE(M69:R69)</f>
        <v>107.80777730286968</v>
      </c>
      <c r="N113" s="9">
        <f t="shared" ref="N113:N131" ca="1" si="65">AVERAGE(N69:S69)</f>
        <v>105.06092875639752</v>
      </c>
      <c r="O113" s="9">
        <f t="shared" ref="O113:O131" ca="1" si="66">AVERAGE(O69:T69)</f>
        <v>107.10714894866955</v>
      </c>
      <c r="P113" s="9">
        <f t="shared" ref="P113:P131" ca="1" si="67">AVERAGE(P69:U69)</f>
        <v>100.7874797862582</v>
      </c>
      <c r="Q113" s="9">
        <f t="shared" ref="Q113:Q131" ca="1" si="68">AVERAGE(Q69:V69)</f>
        <v>92.545655940312329</v>
      </c>
      <c r="R113" s="9">
        <f t="shared" ref="R113:R131" ca="1" si="69">AVERAGE(R69:W69)</f>
        <v>100.21252487223471</v>
      </c>
      <c r="S113" s="9">
        <f t="shared" ref="S113:S131" ca="1" si="70">AVERAGE(S69:X69)</f>
        <v>102.37042235255933</v>
      </c>
      <c r="T113" s="9">
        <f t="shared" ref="T113:T131" ca="1" si="71">AVERAGE(T69:Y69)</f>
        <v>99.233001960971308</v>
      </c>
      <c r="U113" s="9">
        <f t="shared" ref="U113:U131" ca="1" si="72">AVERAGE(U69:Z69)</f>
        <v>100.74595833249701</v>
      </c>
      <c r="V113" s="9">
        <f t="shared" ref="V113:V131" ca="1" si="73">AVERAGE(V69:AA69)</f>
        <v>99.215737822032096</v>
      </c>
      <c r="W113" s="9">
        <f t="shared" ref="W113:W131" ca="1" si="74">AVERAGE(W69:AB69)</f>
        <v>103.21312156033208</v>
      </c>
      <c r="X113" s="9">
        <f t="shared" ref="X113:X131" ca="1" si="75">AVERAGE(X69:AC69)</f>
        <v>89.686759889458969</v>
      </c>
      <c r="Y113" s="9">
        <f t="shared" ref="Y113:Y131" ca="1" si="76">AVERAGE(Y69:AD69)</f>
        <v>94.690464645629717</v>
      </c>
      <c r="Z113" s="9">
        <f t="shared" ref="Z113:Z131" ca="1" si="77">AVERAGE(Z69:AE69)</f>
        <v>101.30060876165528</v>
      </c>
      <c r="AA113" s="9">
        <f t="shared" ref="AA113:AA131" ca="1" si="78">AVERAGE(AA69:AF69)</f>
        <v>99.984112267117965</v>
      </c>
      <c r="AB113" s="9">
        <f t="shared" ref="AB113:AB131" ca="1" si="79">AVERAGE(AB69:AG69)</f>
        <v>101.17840391044747</v>
      </c>
      <c r="AC113" s="9">
        <f t="shared" ref="AC113:AC131" ca="1" si="80">AVERAGE(AC69:AH69)</f>
        <v>108.78598304650855</v>
      </c>
      <c r="AD113" s="9">
        <f t="shared" ref="AD113:AD131" ca="1" si="81">AVERAGE(AD69:AI69)</f>
        <v>114.25369673924966</v>
      </c>
      <c r="AE113" s="9">
        <f t="shared" ref="AE113:AE131" ca="1" si="82">AVERAGE(AE69:AJ69)</f>
        <v>101.33286220544643</v>
      </c>
      <c r="AF113" s="9">
        <f t="shared" ref="AF113:AH131" ca="1" si="83">AVERAGE(AF69:AK69)</f>
        <v>100.71547883486772</v>
      </c>
      <c r="AG113" s="9">
        <f t="shared" ca="1" si="83"/>
        <v>101.81806045202508</v>
      </c>
      <c r="AH113" s="9">
        <f t="shared" ca="1" si="83"/>
        <v>103.1040328758346</v>
      </c>
    </row>
    <row r="114" spans="1:34" x14ac:dyDescent="0.3">
      <c r="A114" s="41" t="str">
        <f t="shared" si="52"/>
        <v>BOU</v>
      </c>
      <c r="B114" s="9">
        <f t="shared" ca="1" si="53"/>
        <v>112.55161630393387</v>
      </c>
      <c r="C114" s="9">
        <f t="shared" ca="1" si="54"/>
        <v>113.6259999556173</v>
      </c>
      <c r="D114" s="9">
        <f t="shared" ca="1" si="55"/>
        <v>113.04934902636042</v>
      </c>
      <c r="E114" s="9">
        <f t="shared" ca="1" si="56"/>
        <v>99.211274600831132</v>
      </c>
      <c r="F114" s="9">
        <f t="shared" ca="1" si="57"/>
        <v>92.412764381941358</v>
      </c>
      <c r="G114" s="9">
        <f t="shared" ca="1" si="58"/>
        <v>94.997883731409004</v>
      </c>
      <c r="H114" s="9">
        <f t="shared" ca="1" si="59"/>
        <v>87.918248744505732</v>
      </c>
      <c r="I114" s="9">
        <f t="shared" ca="1" si="60"/>
        <v>89.63769341187033</v>
      </c>
      <c r="J114" s="9">
        <f t="shared" ca="1" si="61"/>
        <v>90.385947556150157</v>
      </c>
      <c r="K114" s="9">
        <f t="shared" ca="1" si="62"/>
        <v>89.806743433158587</v>
      </c>
      <c r="L114" s="9">
        <f t="shared" ca="1" si="63"/>
        <v>96.335864855199546</v>
      </c>
      <c r="M114" s="9">
        <f t="shared" ca="1" si="64"/>
        <v>102.07697337933979</v>
      </c>
      <c r="N114" s="9">
        <f t="shared" ca="1" si="65"/>
        <v>102.35613524075478</v>
      </c>
      <c r="O114" s="9">
        <f t="shared" ca="1" si="66"/>
        <v>100.54963566119632</v>
      </c>
      <c r="P114" s="9">
        <f t="shared" ca="1" si="67"/>
        <v>100.75254387119833</v>
      </c>
      <c r="Q114" s="9">
        <f t="shared" ca="1" si="68"/>
        <v>105.72326149170368</v>
      </c>
      <c r="R114" s="9">
        <f t="shared" ca="1" si="69"/>
        <v>96.36145817061113</v>
      </c>
      <c r="S114" s="9">
        <f t="shared" ca="1" si="70"/>
        <v>87.538318866616677</v>
      </c>
      <c r="T114" s="9">
        <f t="shared" ca="1" si="71"/>
        <v>89.139962366771456</v>
      </c>
      <c r="U114" s="9">
        <f t="shared" ca="1" si="72"/>
        <v>89.611767672527051</v>
      </c>
      <c r="V114" s="9">
        <f t="shared" ca="1" si="73"/>
        <v>87.453870192202444</v>
      </c>
      <c r="W114" s="9">
        <f t="shared" ca="1" si="74"/>
        <v>86.341067820280372</v>
      </c>
      <c r="X114" s="9">
        <f t="shared" ca="1" si="75"/>
        <v>92.951211936305967</v>
      </c>
      <c r="Y114" s="9">
        <f t="shared" ca="1" si="76"/>
        <v>105.13749026871558</v>
      </c>
      <c r="Z114" s="9">
        <f t="shared" ca="1" si="77"/>
        <v>100.37937065608357</v>
      </c>
      <c r="AA114" s="9">
        <f t="shared" ca="1" si="78"/>
        <v>105.10158083603049</v>
      </c>
      <c r="AB114" s="9">
        <f t="shared" ca="1" si="79"/>
        <v>99.976982720524404</v>
      </c>
      <c r="AC114" s="9">
        <f t="shared" ca="1" si="80"/>
        <v>106.45941069818366</v>
      </c>
      <c r="AD114" s="9">
        <f t="shared" ca="1" si="81"/>
        <v>101.15172797074474</v>
      </c>
      <c r="AE114" s="9">
        <f t="shared" ca="1" si="82"/>
        <v>92.439259464398958</v>
      </c>
      <c r="AF114" s="9">
        <f t="shared" ca="1" si="83"/>
        <v>114.73071158166285</v>
      </c>
      <c r="AG114" s="9">
        <f t="shared" ca="1" si="83"/>
        <v>111.98386303519067</v>
      </c>
      <c r="AH114" s="9">
        <f t="shared" ca="1" si="83"/>
        <v>120.63163201469763</v>
      </c>
    </row>
    <row r="115" spans="1:34" x14ac:dyDescent="0.3">
      <c r="A115" s="41" t="str">
        <f t="shared" si="52"/>
        <v>BRI</v>
      </c>
      <c r="B115" s="9">
        <f t="shared" ca="1" si="53"/>
        <v>101.68613716280116</v>
      </c>
      <c r="C115" s="9">
        <f t="shared" ca="1" si="54"/>
        <v>109.76520219349906</v>
      </c>
      <c r="D115" s="9">
        <f t="shared" ca="1" si="55"/>
        <v>110.29035521753416</v>
      </c>
      <c r="E115" s="9">
        <f t="shared" ca="1" si="56"/>
        <v>111.40591076269175</v>
      </c>
      <c r="F115" s="9">
        <f t="shared" ca="1" si="57"/>
        <v>94.989620117431329</v>
      </c>
      <c r="G115" s="9">
        <f t="shared" ca="1" si="58"/>
        <v>94.513998379027953</v>
      </c>
      <c r="H115" s="9">
        <f t="shared" ca="1" si="59"/>
        <v>104.07867760529048</v>
      </c>
      <c r="I115" s="9">
        <f t="shared" ca="1" si="60"/>
        <v>98.729348127359899</v>
      </c>
      <c r="J115" s="9">
        <f t="shared" ca="1" si="61"/>
        <v>111.70177269693794</v>
      </c>
      <c r="K115" s="9">
        <f t="shared" ca="1" si="62"/>
        <v>111.12512176768105</v>
      </c>
      <c r="L115" s="9">
        <f t="shared" ca="1" si="63"/>
        <v>111.03635574345562</v>
      </c>
      <c r="M115" s="9">
        <f t="shared" ca="1" si="64"/>
        <v>110.45715162046406</v>
      </c>
      <c r="N115" s="9">
        <f t="shared" ca="1" si="65"/>
        <v>101.00772527186932</v>
      </c>
      <c r="O115" s="9">
        <f t="shared" ca="1" si="66"/>
        <v>99.869886971818985</v>
      </c>
      <c r="P115" s="9">
        <f t="shared" ca="1" si="67"/>
        <v>84.017126275124753</v>
      </c>
      <c r="Q115" s="9">
        <f t="shared" ca="1" si="68"/>
        <v>86.950945383661576</v>
      </c>
      <c r="R115" s="9">
        <f t="shared" ca="1" si="69"/>
        <v>90.446953097192264</v>
      </c>
      <c r="S115" s="9">
        <f t="shared" ca="1" si="70"/>
        <v>92.797004020085225</v>
      </c>
      <c r="T115" s="9">
        <f t="shared" ca="1" si="71"/>
        <v>93.998247636954758</v>
      </c>
      <c r="U115" s="9">
        <f t="shared" ca="1" si="72"/>
        <v>93.356393940911857</v>
      </c>
      <c r="V115" s="9">
        <f t="shared" ca="1" si="73"/>
        <v>94.934268679441445</v>
      </c>
      <c r="W115" s="9">
        <f t="shared" ca="1" si="74"/>
        <v>90.793714444861834</v>
      </c>
      <c r="X115" s="9">
        <f t="shared" ca="1" si="75"/>
        <v>81.511311283553056</v>
      </c>
      <c r="Y115" s="9">
        <f t="shared" ca="1" si="76"/>
        <v>86.23352146349994</v>
      </c>
      <c r="Z115" s="9">
        <f t="shared" ca="1" si="77"/>
        <v>86.019606586119991</v>
      </c>
      <c r="AA115" s="9">
        <f t="shared" ca="1" si="78"/>
        <v>91.868073248335619</v>
      </c>
      <c r="AB115" s="9">
        <f t="shared" ca="1" si="79"/>
        <v>97.038711653944901</v>
      </c>
      <c r="AC115" s="9">
        <f t="shared" ca="1" si="80"/>
        <v>96.657729398253977</v>
      </c>
      <c r="AD115" s="9">
        <f t="shared" ca="1" si="81"/>
        <v>109.30917513520842</v>
      </c>
      <c r="AE115" s="9">
        <f t="shared" ca="1" si="82"/>
        <v>116.65419258088946</v>
      </c>
      <c r="AF115" s="9">
        <f t="shared" ca="1" si="83"/>
        <v>122.63124595063537</v>
      </c>
      <c r="AG115" s="9">
        <f t="shared" ca="1" si="83"/>
        <v>110.34504559863393</v>
      </c>
      <c r="AH115" s="9">
        <f t="shared" ca="1" si="83"/>
        <v>107.84433027682832</v>
      </c>
    </row>
    <row r="116" spans="1:34" x14ac:dyDescent="0.3">
      <c r="A116" s="41" t="str">
        <f t="shared" si="52"/>
        <v>BUR</v>
      </c>
      <c r="B116" s="9">
        <f t="shared" ca="1" si="53"/>
        <v>102.5609282526044</v>
      </c>
      <c r="C116" s="9">
        <f t="shared" ca="1" si="54"/>
        <v>103.67648379776195</v>
      </c>
      <c r="D116" s="9">
        <f t="shared" ca="1" si="55"/>
        <v>102.5856778464148</v>
      </c>
      <c r="E116" s="9">
        <f t="shared" ca="1" si="56"/>
        <v>106.33260102629593</v>
      </c>
      <c r="F116" s="9">
        <f t="shared" ca="1" si="57"/>
        <v>103.58094182122896</v>
      </c>
      <c r="G116" s="9">
        <f t="shared" ca="1" si="58"/>
        <v>101.42304434090435</v>
      </c>
      <c r="H116" s="9">
        <f t="shared" ca="1" si="59"/>
        <v>102.80914074724397</v>
      </c>
      <c r="I116" s="9">
        <f t="shared" ca="1" si="60"/>
        <v>101.38884670954992</v>
      </c>
      <c r="J116" s="9">
        <f t="shared" ca="1" si="61"/>
        <v>95.513685237546426</v>
      </c>
      <c r="K116" s="9">
        <f t="shared" ca="1" si="62"/>
        <v>99.111779503346341</v>
      </c>
      <c r="L116" s="9">
        <f t="shared" ca="1" si="63"/>
        <v>96.926214539089344</v>
      </c>
      <c r="M116" s="9">
        <f t="shared" ca="1" si="64"/>
        <v>91.801616423583297</v>
      </c>
      <c r="N116" s="9">
        <f t="shared" ca="1" si="65"/>
        <v>91.928476388769369</v>
      </c>
      <c r="O116" s="9">
        <f t="shared" ca="1" si="66"/>
        <v>95.088555235164677</v>
      </c>
      <c r="P116" s="9">
        <f t="shared" ca="1" si="67"/>
        <v>103.54883605663584</v>
      </c>
      <c r="Q116" s="9">
        <f t="shared" ca="1" si="68"/>
        <v>91.481608431007885</v>
      </c>
      <c r="R116" s="9">
        <f t="shared" ca="1" si="69"/>
        <v>97.9687762089888</v>
      </c>
      <c r="S116" s="9">
        <f t="shared" ca="1" si="70"/>
        <v>106.18620189486781</v>
      </c>
      <c r="T116" s="9">
        <f t="shared" ca="1" si="71"/>
        <v>114.43438462659304</v>
      </c>
      <c r="U116" s="9">
        <f t="shared" ca="1" si="72"/>
        <v>109.13187733350388</v>
      </c>
      <c r="V116" s="9">
        <f t="shared" ca="1" si="73"/>
        <v>110.62854574999822</v>
      </c>
      <c r="W116" s="9">
        <f t="shared" ca="1" si="74"/>
        <v>107.88861225335535</v>
      </c>
      <c r="X116" s="9">
        <f t="shared" ca="1" si="75"/>
        <v>96.564537158806203</v>
      </c>
      <c r="Y116" s="9">
        <f t="shared" ca="1" si="76"/>
        <v>92.304581095573951</v>
      </c>
      <c r="Z116" s="9">
        <f t="shared" ca="1" si="77"/>
        <v>102.15403973551304</v>
      </c>
      <c r="AA116" s="9">
        <f t="shared" ca="1" si="78"/>
        <v>101.46378628315534</v>
      </c>
      <c r="AB116" s="9">
        <f t="shared" ca="1" si="79"/>
        <v>93.608487296272088</v>
      </c>
      <c r="AC116" s="9">
        <f t="shared" ca="1" si="80"/>
        <v>94.8892867476698</v>
      </c>
      <c r="AD116" s="9">
        <f t="shared" ca="1" si="81"/>
        <v>99.084340368195157</v>
      </c>
      <c r="AE116" s="9">
        <f t="shared" ca="1" si="82"/>
        <v>112.05676493777317</v>
      </c>
      <c r="AF116" s="9">
        <f t="shared" ca="1" si="83"/>
        <v>95.551708268287371</v>
      </c>
      <c r="AG116" s="9">
        <f t="shared" ca="1" si="83"/>
        <v>97.640315894042388</v>
      </c>
      <c r="AH116" s="9">
        <f t="shared" ca="1" si="83"/>
        <v>100.29678525559216</v>
      </c>
    </row>
    <row r="117" spans="1:34" x14ac:dyDescent="0.3">
      <c r="A117" s="41" t="str">
        <f t="shared" si="52"/>
        <v>CHE</v>
      </c>
      <c r="B117" s="9">
        <f t="shared" ca="1" si="53"/>
        <v>108.23478438545006</v>
      </c>
      <c r="C117" s="9">
        <f t="shared" ca="1" si="54"/>
        <v>100.55091052075726</v>
      </c>
      <c r="D117" s="9">
        <f t="shared" ca="1" si="55"/>
        <v>101.65579989104197</v>
      </c>
      <c r="E117" s="9">
        <f t="shared" ca="1" si="56"/>
        <v>96.912184031226843</v>
      </c>
      <c r="F117" s="9">
        <f t="shared" ca="1" si="57"/>
        <v>99.879182402162328</v>
      </c>
      <c r="G117" s="9">
        <f t="shared" ca="1" si="58"/>
        <v>96.827595363153691</v>
      </c>
      <c r="H117" s="9">
        <f t="shared" ca="1" si="59"/>
        <v>84.176149626199233</v>
      </c>
      <c r="I117" s="9">
        <f t="shared" ca="1" si="60"/>
        <v>101.70948213083112</v>
      </c>
      <c r="J117" s="9">
        <f t="shared" ca="1" si="61"/>
        <v>95.819483673279066</v>
      </c>
      <c r="K117" s="9">
        <f t="shared" ca="1" si="62"/>
        <v>99.636550665452489</v>
      </c>
      <c r="L117" s="9">
        <f t="shared" ca="1" si="63"/>
        <v>102.95938832709572</v>
      </c>
      <c r="M117" s="9">
        <f t="shared" ca="1" si="64"/>
        <v>98.5488316895146</v>
      </c>
      <c r="N117" s="9">
        <f t="shared" ca="1" si="65"/>
        <v>106.26305325714505</v>
      </c>
      <c r="O117" s="9">
        <f t="shared" ca="1" si="66"/>
        <v>90.398663947331102</v>
      </c>
      <c r="P117" s="9">
        <f t="shared" ca="1" si="67"/>
        <v>93.297680590268286</v>
      </c>
      <c r="Q117" s="9">
        <f t="shared" ca="1" si="68"/>
        <v>96.763109193925573</v>
      </c>
      <c r="R117" s="9">
        <f t="shared" ca="1" si="69"/>
        <v>90.63718214509403</v>
      </c>
      <c r="S117" s="9">
        <f t="shared" ca="1" si="70"/>
        <v>91.802728718823928</v>
      </c>
      <c r="T117" s="9">
        <f t="shared" ca="1" si="71"/>
        <v>88.068403019413054</v>
      </c>
      <c r="U117" s="9">
        <f t="shared" ca="1" si="72"/>
        <v>94.562174745766356</v>
      </c>
      <c r="V117" s="9">
        <f t="shared" ca="1" si="73"/>
        <v>96.056488143886853</v>
      </c>
      <c r="W117" s="9">
        <f t="shared" ca="1" si="74"/>
        <v>92.731462170702926</v>
      </c>
      <c r="X117" s="9">
        <f t="shared" ca="1" si="75"/>
        <v>93.768796803825254</v>
      </c>
      <c r="Y117" s="9">
        <f t="shared" ca="1" si="76"/>
        <v>96.766644024766507</v>
      </c>
      <c r="Z117" s="9">
        <f t="shared" ca="1" si="77"/>
        <v>100.32936650915444</v>
      </c>
      <c r="AA117" s="9">
        <f t="shared" ca="1" si="78"/>
        <v>103.92746077495435</v>
      </c>
      <c r="AB117" s="9">
        <f t="shared" ca="1" si="79"/>
        <v>102.53954782507078</v>
      </c>
      <c r="AC117" s="9">
        <f t="shared" ca="1" si="80"/>
        <v>101.23708643648415</v>
      </c>
      <c r="AD117" s="9">
        <f t="shared" ca="1" si="81"/>
        <v>99.144925941966846</v>
      </c>
      <c r="AE117" s="9">
        <f t="shared" ca="1" si="82"/>
        <v>99.028996767271209</v>
      </c>
      <c r="AF117" s="9">
        <f t="shared" ca="1" si="83"/>
        <v>94.167232788737522</v>
      </c>
      <c r="AG117" s="9">
        <f t="shared" ca="1" si="83"/>
        <v>95.212832363160942</v>
      </c>
      <c r="AH117" s="9">
        <f t="shared" ca="1" si="83"/>
        <v>93.926859939351417</v>
      </c>
    </row>
    <row r="118" spans="1:34" x14ac:dyDescent="0.3">
      <c r="A118" s="41" t="str">
        <f t="shared" si="52"/>
        <v>CRY</v>
      </c>
      <c r="B118" s="9">
        <f t="shared" ca="1" si="53"/>
        <v>98.773262215240834</v>
      </c>
      <c r="C118" s="9">
        <f t="shared" ca="1" si="54"/>
        <v>95.578955117311168</v>
      </c>
      <c r="D118" s="9">
        <f t="shared" ca="1" si="55"/>
        <v>96.892090691590894</v>
      </c>
      <c r="E118" s="9">
        <f t="shared" ca="1" si="56"/>
        <v>100.96902601386925</v>
      </c>
      <c r="F118" s="9">
        <f t="shared" ca="1" si="57"/>
        <v>103.48329226324468</v>
      </c>
      <c r="G118" s="9">
        <f t="shared" ca="1" si="58"/>
        <v>104.62113056329501</v>
      </c>
      <c r="H118" s="9">
        <f t="shared" ca="1" si="59"/>
        <v>113.03612446112834</v>
      </c>
      <c r="I118" s="9">
        <f t="shared" ca="1" si="60"/>
        <v>123.00671582400896</v>
      </c>
      <c r="J118" s="9">
        <f t="shared" ca="1" si="61"/>
        <v>121.89391345208691</v>
      </c>
      <c r="K118" s="9">
        <f t="shared" ca="1" si="62"/>
        <v>107.08675232981609</v>
      </c>
      <c r="L118" s="9">
        <f t="shared" ca="1" si="63"/>
        <v>106.2431092213789</v>
      </c>
      <c r="M118" s="9">
        <f t="shared" ca="1" si="64"/>
        <v>102.14916896633009</v>
      </c>
      <c r="N118" s="9">
        <f t="shared" ca="1" si="65"/>
        <v>90.82509387178095</v>
      </c>
      <c r="O118" s="9">
        <f t="shared" ca="1" si="66"/>
        <v>82.240598915239957</v>
      </c>
      <c r="P118" s="9">
        <f t="shared" ca="1" si="67"/>
        <v>86.23798265353993</v>
      </c>
      <c r="Q118" s="9">
        <f t="shared" ca="1" si="68"/>
        <v>89.904465017824563</v>
      </c>
      <c r="R118" s="9">
        <f t="shared" ca="1" si="69"/>
        <v>87.762036571130679</v>
      </c>
      <c r="S118" s="9">
        <f t="shared" ca="1" si="70"/>
        <v>105.29536907576257</v>
      </c>
      <c r="T118" s="9">
        <f t="shared" ca="1" si="71"/>
        <v>108.84511763215028</v>
      </c>
      <c r="U118" s="9">
        <f t="shared" ca="1" si="72"/>
        <v>107.77073398046686</v>
      </c>
      <c r="V118" s="9">
        <f t="shared" ca="1" si="73"/>
        <v>107.0961879038101</v>
      </c>
      <c r="W118" s="9">
        <f t="shared" ca="1" si="74"/>
        <v>102.35257204399495</v>
      </c>
      <c r="X118" s="9">
        <f t="shared" ca="1" si="75"/>
        <v>106.28980595340784</v>
      </c>
      <c r="Y118" s="9">
        <f t="shared" ca="1" si="76"/>
        <v>87.28799625200584</v>
      </c>
      <c r="Z118" s="9">
        <f t="shared" ca="1" si="77"/>
        <v>85.054744190155475</v>
      </c>
      <c r="AA118" s="9">
        <f t="shared" ca="1" si="78"/>
        <v>99.626705435452024</v>
      </c>
      <c r="AB118" s="9">
        <f t="shared" ca="1" si="79"/>
        <v>93.500778386620482</v>
      </c>
      <c r="AC118" s="9">
        <f t="shared" ca="1" si="80"/>
        <v>105.7869787386219</v>
      </c>
      <c r="AD118" s="9">
        <f t="shared" ca="1" si="81"/>
        <v>107.76963549287689</v>
      </c>
      <c r="AE118" s="9">
        <f t="shared" ca="1" si="82"/>
        <v>112.0226114296225</v>
      </c>
      <c r="AF118" s="9">
        <f t="shared" ca="1" si="83"/>
        <v>116.28908150549411</v>
      </c>
      <c r="AG118" s="9">
        <f t="shared" ca="1" si="83"/>
        <v>107.89846448538964</v>
      </c>
      <c r="AH118" s="9">
        <f t="shared" ca="1" si="83"/>
        <v>109.33409217736096</v>
      </c>
    </row>
    <row r="119" spans="1:34" x14ac:dyDescent="0.3">
      <c r="A119" s="41" t="str">
        <f t="shared" si="52"/>
        <v>EVE</v>
      </c>
      <c r="B119" s="9">
        <f t="shared" ca="1" si="53"/>
        <v>82.651241120880243</v>
      </c>
      <c r="C119" s="9">
        <f t="shared" ca="1" si="54"/>
        <v>97.068519669401155</v>
      </c>
      <c r="D119" s="9">
        <f t="shared" ca="1" si="55"/>
        <v>99.738442753204779</v>
      </c>
      <c r="E119" s="9">
        <f t="shared" ca="1" si="56"/>
        <v>96.262775181010738</v>
      </c>
      <c r="F119" s="9">
        <f t="shared" ca="1" si="57"/>
        <v>98.393509510865144</v>
      </c>
      <c r="G119" s="9">
        <f t="shared" ca="1" si="58"/>
        <v>98.791802569714136</v>
      </c>
      <c r="H119" s="9">
        <f t="shared" ca="1" si="59"/>
        <v>105.75618467894959</v>
      </c>
      <c r="I119" s="9">
        <f t="shared" ca="1" si="60"/>
        <v>91.918110253420295</v>
      </c>
      <c r="J119" s="9">
        <f t="shared" ca="1" si="61"/>
        <v>98.879379287557981</v>
      </c>
      <c r="K119" s="9">
        <f t="shared" ca="1" si="62"/>
        <v>112.3769568811711</v>
      </c>
      <c r="L119" s="9">
        <f t="shared" ca="1" si="63"/>
        <v>114.3596136354261</v>
      </c>
      <c r="M119" s="9">
        <f t="shared" ca="1" si="64"/>
        <v>122.20950330830233</v>
      </c>
      <c r="N119" s="9">
        <f t="shared" ca="1" si="65"/>
        <v>116.23244993855643</v>
      </c>
      <c r="O119" s="9">
        <f t="shared" ca="1" si="66"/>
        <v>116.70807167695983</v>
      </c>
      <c r="P119" s="9">
        <f t="shared" ca="1" si="67"/>
        <v>106.66455139421883</v>
      </c>
      <c r="Q119" s="9">
        <f t="shared" ca="1" si="68"/>
        <v>111.39147513745615</v>
      </c>
      <c r="R119" s="9">
        <f t="shared" ca="1" si="69"/>
        <v>106.24980821820067</v>
      </c>
      <c r="S119" s="9">
        <f t="shared" ca="1" si="70"/>
        <v>100.88018261246349</v>
      </c>
      <c r="T119" s="9">
        <f t="shared" ca="1" si="71"/>
        <v>97.534920926045686</v>
      </c>
      <c r="U119" s="9">
        <f t="shared" ca="1" si="72"/>
        <v>100.50076912848192</v>
      </c>
      <c r="V119" s="9">
        <f t="shared" ca="1" si="73"/>
        <v>97.62345487741969</v>
      </c>
      <c r="W119" s="9">
        <f t="shared" ca="1" si="74"/>
        <v>82.29797018350645</v>
      </c>
      <c r="X119" s="9">
        <f t="shared" ca="1" si="75"/>
        <v>86.000131392345608</v>
      </c>
      <c r="Y119" s="9">
        <f t="shared" ca="1" si="76"/>
        <v>93.129152866369395</v>
      </c>
      <c r="Z119" s="9">
        <f t="shared" ca="1" si="77"/>
        <v>105.14596442152204</v>
      </c>
      <c r="AA119" s="9">
        <f t="shared" ca="1" si="78"/>
        <v>104.40189014822552</v>
      </c>
      <c r="AB119" s="9">
        <f t="shared" ca="1" si="79"/>
        <v>113.25395001590631</v>
      </c>
      <c r="AC119" s="9">
        <f t="shared" ca="1" si="80"/>
        <v>114.00220416018614</v>
      </c>
      <c r="AD119" s="9">
        <f t="shared" ca="1" si="81"/>
        <v>111.96898614616491</v>
      </c>
      <c r="AE119" s="9">
        <f t="shared" ca="1" si="82"/>
        <v>106.94150815447563</v>
      </c>
      <c r="AF119" s="9">
        <f t="shared" ca="1" si="83"/>
        <v>98.741763591496394</v>
      </c>
      <c r="AG119" s="9">
        <f t="shared" ca="1" si="83"/>
        <v>99.122745847187318</v>
      </c>
      <c r="AH119" s="9">
        <f t="shared" ca="1" si="83"/>
        <v>91.982453656838857</v>
      </c>
    </row>
    <row r="120" spans="1:34" x14ac:dyDescent="0.3">
      <c r="A120" s="41" t="str">
        <f t="shared" si="52"/>
        <v>LEI</v>
      </c>
      <c r="B120" s="9">
        <f t="shared" ca="1" si="53"/>
        <v>101.23743882902392</v>
      </c>
      <c r="C120" s="9">
        <f t="shared" ca="1" si="54"/>
        <v>96.085677563047668</v>
      </c>
      <c r="D120" s="9">
        <f t="shared" ca="1" si="55"/>
        <v>99.448816591462844</v>
      </c>
      <c r="E120" s="9">
        <f t="shared" ca="1" si="56"/>
        <v>96.846060406632205</v>
      </c>
      <c r="F120" s="9">
        <f t="shared" ca="1" si="57"/>
        <v>105.09124196726538</v>
      </c>
      <c r="G120" s="9">
        <f t="shared" ca="1" si="58"/>
        <v>94.750898741022851</v>
      </c>
      <c r="H120" s="9">
        <f t="shared" ca="1" si="59"/>
        <v>94.138690804793896</v>
      </c>
      <c r="I120" s="9">
        <f t="shared" ca="1" si="60"/>
        <v>101.42118640062456</v>
      </c>
      <c r="J120" s="9">
        <f t="shared" ca="1" si="61"/>
        <v>89.731819498601496</v>
      </c>
      <c r="K120" s="9">
        <f t="shared" ca="1" si="62"/>
        <v>89.86498580198618</v>
      </c>
      <c r="L120" s="9">
        <f t="shared" ca="1" si="63"/>
        <v>87.450654916628153</v>
      </c>
      <c r="M120" s="9">
        <f t="shared" ca="1" si="64"/>
        <v>88.029859039619751</v>
      </c>
      <c r="N120" s="9">
        <f t="shared" ca="1" si="65"/>
        <v>106.34141528866405</v>
      </c>
      <c r="O120" s="9">
        <f t="shared" ca="1" si="66"/>
        <v>111.07573124798601</v>
      </c>
      <c r="P120" s="9">
        <f t="shared" ca="1" si="67"/>
        <v>112.27293764757012</v>
      </c>
      <c r="Q120" s="9">
        <f t="shared" ca="1" si="68"/>
        <v>111.86060948277044</v>
      </c>
      <c r="R120" s="9">
        <f t="shared" ca="1" si="69"/>
        <v>110.74505393761285</v>
      </c>
      <c r="S120" s="9">
        <f t="shared" ca="1" si="70"/>
        <v>114.02376506320456</v>
      </c>
      <c r="T120" s="9">
        <f t="shared" ca="1" si="71"/>
        <v>95.799263726354141</v>
      </c>
      <c r="U120" s="9">
        <f t="shared" ca="1" si="72"/>
        <v>93.04760452128717</v>
      </c>
      <c r="V120" s="9">
        <f t="shared" ca="1" si="73"/>
        <v>95.14914800362169</v>
      </c>
      <c r="W120" s="9">
        <f t="shared" ca="1" si="74"/>
        <v>108.7907625521626</v>
      </c>
      <c r="X120" s="9">
        <f t="shared" ca="1" si="75"/>
        <v>107.7419497863296</v>
      </c>
      <c r="Y120" s="9">
        <f t="shared" ca="1" si="76"/>
        <v>106.23408546063928</v>
      </c>
      <c r="Z120" s="9">
        <f t="shared" ca="1" si="77"/>
        <v>108.28945899513928</v>
      </c>
      <c r="AA120" s="9">
        <f t="shared" ca="1" si="78"/>
        <v>103.1477920758838</v>
      </c>
      <c r="AB120" s="9">
        <f t="shared" ca="1" si="79"/>
        <v>103.25628388327046</v>
      </c>
      <c r="AC120" s="9">
        <f t="shared" ca="1" si="80"/>
        <v>86.737355083667296</v>
      </c>
      <c r="AD120" s="9">
        <f t="shared" ca="1" si="81"/>
        <v>88.325072465400993</v>
      </c>
      <c r="AE120" s="9">
        <f t="shared" ca="1" si="82"/>
        <v>88.067182037025361</v>
      </c>
      <c r="AF120" s="9">
        <f t="shared" ca="1" si="83"/>
        <v>84.937424850841936</v>
      </c>
      <c r="AG120" s="9">
        <f t="shared" ca="1" si="83"/>
        <v>87.893526805840409</v>
      </c>
      <c r="AH120" s="9">
        <f t="shared" ca="1" si="83"/>
        <v>87.071404466002818</v>
      </c>
    </row>
    <row r="121" spans="1:34" x14ac:dyDescent="0.3">
      <c r="A121" s="41" t="str">
        <f t="shared" si="52"/>
        <v>LIV</v>
      </c>
      <c r="B121" s="9">
        <f t="shared" ca="1" si="53"/>
        <v>94.157845286558597</v>
      </c>
      <c r="C121" s="9">
        <f t="shared" ca="1" si="54"/>
        <v>97.236223209792627</v>
      </c>
      <c r="D121" s="9">
        <f t="shared" ca="1" si="55"/>
        <v>96.131333839507917</v>
      </c>
      <c r="E121" s="9">
        <f t="shared" ca="1" si="56"/>
        <v>104.5934314486131</v>
      </c>
      <c r="F121" s="9">
        <f t="shared" ca="1" si="57"/>
        <v>103.22596975339611</v>
      </c>
      <c r="G121" s="9">
        <f t="shared" ca="1" si="58"/>
        <v>110.13395392420182</v>
      </c>
      <c r="H121" s="9">
        <f t="shared" ca="1" si="59"/>
        <v>112.45149337819358</v>
      </c>
      <c r="I121" s="9">
        <f t="shared" ca="1" si="60"/>
        <v>108.79391133196798</v>
      </c>
      <c r="J121" s="9">
        <f t="shared" ca="1" si="61"/>
        <v>104.69997107691917</v>
      </c>
      <c r="K121" s="9">
        <f t="shared" ca="1" si="62"/>
        <v>98.133139071597881</v>
      </c>
      <c r="L121" s="9">
        <f t="shared" ca="1" si="63"/>
        <v>97.734846012748918</v>
      </c>
      <c r="M121" s="9">
        <f t="shared" ca="1" si="64"/>
        <v>93.48187007600329</v>
      </c>
      <c r="N121" s="9">
        <f t="shared" ca="1" si="65"/>
        <v>84.035309147987732</v>
      </c>
      <c r="O121" s="9">
        <f t="shared" ca="1" si="66"/>
        <v>94.854493430708715</v>
      </c>
      <c r="P121" s="9">
        <f t="shared" ca="1" si="67"/>
        <v>95.882769265854776</v>
      </c>
      <c r="Q121" s="9">
        <f t="shared" ca="1" si="68"/>
        <v>93.000174922581309</v>
      </c>
      <c r="R121" s="9">
        <f t="shared" ca="1" si="69"/>
        <v>96.52058574461222</v>
      </c>
      <c r="S121" s="9">
        <f t="shared" ca="1" si="70"/>
        <v>101.6912241502215</v>
      </c>
      <c r="T121" s="9">
        <f t="shared" ca="1" si="71"/>
        <v>103.79276763255599</v>
      </c>
      <c r="U121" s="9">
        <f t="shared" ca="1" si="72"/>
        <v>97.298995906202705</v>
      </c>
      <c r="V121" s="9">
        <f t="shared" ca="1" si="73"/>
        <v>96.890850500041594</v>
      </c>
      <c r="W121" s="9">
        <f t="shared" ca="1" si="74"/>
        <v>97.965234151724999</v>
      </c>
      <c r="X121" s="9">
        <f t="shared" ca="1" si="75"/>
        <v>96.373336899007995</v>
      </c>
      <c r="Y121" s="9">
        <f t="shared" ca="1" si="76"/>
        <v>89.624823754869169</v>
      </c>
      <c r="Z121" s="9">
        <f t="shared" ca="1" si="77"/>
        <v>89.733315562255825</v>
      </c>
      <c r="AA121" s="9">
        <f t="shared" ca="1" si="78"/>
        <v>83.306252754805882</v>
      </c>
      <c r="AB121" s="9">
        <f t="shared" ca="1" si="79"/>
        <v>100.21945483045283</v>
      </c>
      <c r="AC121" s="9">
        <f t="shared" ca="1" si="80"/>
        <v>100.60420522401459</v>
      </c>
      <c r="AD121" s="9">
        <f t="shared" ca="1" si="81"/>
        <v>102.39901068673362</v>
      </c>
      <c r="AE121" s="9">
        <f t="shared" ca="1" si="82"/>
        <v>103.84371912187851</v>
      </c>
      <c r="AF121" s="9">
        <f t="shared" ca="1" si="83"/>
        <v>101.52728338392039</v>
      </c>
      <c r="AG121" s="9">
        <f t="shared" ca="1" si="83"/>
        <v>111.42706991580788</v>
      </c>
      <c r="AH121" s="9">
        <f t="shared" ca="1" si="83"/>
        <v>92.012932049606206</v>
      </c>
    </row>
    <row r="122" spans="1:34" x14ac:dyDescent="0.3">
      <c r="A122" s="41" t="str">
        <f t="shared" si="52"/>
        <v>MCI</v>
      </c>
      <c r="B122" s="9">
        <f t="shared" ca="1" si="53"/>
        <v>86.028851270967479</v>
      </c>
      <c r="C122" s="9">
        <f t="shared" ca="1" si="54"/>
        <v>88.238886560688641</v>
      </c>
      <c r="D122" s="9">
        <f t="shared" ca="1" si="55"/>
        <v>89.433178204018148</v>
      </c>
      <c r="E122" s="9">
        <f t="shared" ca="1" si="56"/>
        <v>87.341017709500861</v>
      </c>
      <c r="F122" s="9">
        <f t="shared" ca="1" si="57"/>
        <v>87.034599270844026</v>
      </c>
      <c r="G122" s="9">
        <f t="shared" ca="1" si="58"/>
        <v>88.083412036677046</v>
      </c>
      <c r="H122" s="9">
        <f t="shared" ca="1" si="59"/>
        <v>102.35829799484172</v>
      </c>
      <c r="I122" s="9">
        <f t="shared" ca="1" si="60"/>
        <v>102.97568136542044</v>
      </c>
      <c r="J122" s="9">
        <f t="shared" ca="1" si="61"/>
        <v>100.06660016870461</v>
      </c>
      <c r="K122" s="9">
        <f t="shared" ca="1" si="62"/>
        <v>103.92451541728791</v>
      </c>
      <c r="L122" s="9">
        <f t="shared" ca="1" si="63"/>
        <v>107.93309506478386</v>
      </c>
      <c r="M122" s="9">
        <f t="shared" ca="1" si="64"/>
        <v>108.47199968068458</v>
      </c>
      <c r="N122" s="9">
        <f t="shared" ca="1" si="65"/>
        <v>99.759531174338761</v>
      </c>
      <c r="O122" s="9">
        <f t="shared" ca="1" si="66"/>
        <v>99.033655996373412</v>
      </c>
      <c r="P122" s="9">
        <f t="shared" ca="1" si="67"/>
        <v>99.148908874041226</v>
      </c>
      <c r="Q122" s="9">
        <f t="shared" ca="1" si="68"/>
        <v>99.064504846379194</v>
      </c>
      <c r="R122" s="9">
        <f t="shared" ca="1" si="69"/>
        <v>98.146842377515554</v>
      </c>
      <c r="S122" s="9">
        <f t="shared" ca="1" si="70"/>
        <v>91.180874954164892</v>
      </c>
      <c r="T122" s="9">
        <f t="shared" ca="1" si="71"/>
        <v>88.088047383791945</v>
      </c>
      <c r="U122" s="9">
        <f t="shared" ca="1" si="72"/>
        <v>86.628357597500326</v>
      </c>
      <c r="V122" s="9">
        <f t="shared" ca="1" si="73"/>
        <v>87.702741249183745</v>
      </c>
      <c r="W122" s="9">
        <f t="shared" ca="1" si="74"/>
        <v>94.748414310983449</v>
      </c>
      <c r="X122" s="9">
        <f t="shared" ca="1" si="75"/>
        <v>91.185691826595544</v>
      </c>
      <c r="Y122" s="9">
        <f t="shared" ca="1" si="76"/>
        <v>103.62768530392033</v>
      </c>
      <c r="Z122" s="9">
        <f t="shared" ca="1" si="77"/>
        <v>101.02492911908972</v>
      </c>
      <c r="AA122" s="9">
        <f t="shared" ca="1" si="78"/>
        <v>107.51209689707061</v>
      </c>
      <c r="AB122" s="9">
        <f t="shared" ca="1" si="79"/>
        <v>116.0965918536116</v>
      </c>
      <c r="AC122" s="9">
        <f t="shared" ca="1" si="80"/>
        <v>113.13270655777389</v>
      </c>
      <c r="AD122" s="9">
        <f t="shared" ca="1" si="81"/>
        <v>109.7874448713561</v>
      </c>
      <c r="AE122" s="9">
        <f t="shared" ca="1" si="82"/>
        <v>105.26258117166378</v>
      </c>
      <c r="AF122" s="9">
        <f t="shared" ca="1" si="83"/>
        <v>103.81787273651889</v>
      </c>
      <c r="AG122" s="9">
        <f t="shared" ca="1" si="83"/>
        <v>95.738807705820989</v>
      </c>
      <c r="AH122" s="9">
        <f t="shared" ca="1" si="83"/>
        <v>85.768216342940363</v>
      </c>
    </row>
    <row r="123" spans="1:34" x14ac:dyDescent="0.3">
      <c r="A123" s="41" t="str">
        <f t="shared" si="52"/>
        <v>MUN</v>
      </c>
      <c r="B123" s="9">
        <f t="shared" ca="1" si="53"/>
        <v>101.69963164226441</v>
      </c>
      <c r="C123" s="9">
        <f t="shared" ca="1" si="54"/>
        <v>95.779740978596536</v>
      </c>
      <c r="D123" s="9">
        <f t="shared" ca="1" si="55"/>
        <v>89.483143875736673</v>
      </c>
      <c r="E123" s="9">
        <f t="shared" ca="1" si="56"/>
        <v>102.13458961269112</v>
      </c>
      <c r="F123" s="9">
        <f t="shared" ca="1" si="57"/>
        <v>97.55589041634255</v>
      </c>
      <c r="G123" s="9">
        <f t="shared" ca="1" si="58"/>
        <v>92.897641294261305</v>
      </c>
      <c r="H123" s="9">
        <f t="shared" ca="1" si="59"/>
        <v>90.583393035305718</v>
      </c>
      <c r="I123" s="9">
        <f t="shared" ca="1" si="60"/>
        <v>92.362729464393979</v>
      </c>
      <c r="J123" s="9">
        <f t="shared" ca="1" si="61"/>
        <v>93.937116387306958</v>
      </c>
      <c r="K123" s="9">
        <f t="shared" ca="1" si="62"/>
        <v>85.877774454801056</v>
      </c>
      <c r="L123" s="9">
        <f t="shared" ca="1" si="63"/>
        <v>102.79097653044801</v>
      </c>
      <c r="M123" s="9">
        <f t="shared" ca="1" si="64"/>
        <v>104.47232725685194</v>
      </c>
      <c r="N123" s="9">
        <f t="shared" ca="1" si="65"/>
        <v>105.83653195913338</v>
      </c>
      <c r="O123" s="9">
        <f t="shared" ca="1" si="66"/>
        <v>100.71193384362734</v>
      </c>
      <c r="P123" s="9">
        <f t="shared" ca="1" si="67"/>
        <v>102.21979816931766</v>
      </c>
      <c r="Q123" s="9">
        <f t="shared" ca="1" si="68"/>
        <v>104.59366178821976</v>
      </c>
      <c r="R123" s="9">
        <f t="shared" ca="1" si="69"/>
        <v>84.983064045029707</v>
      </c>
      <c r="S123" s="9">
        <f t="shared" ca="1" si="70"/>
        <v>96.672430947052774</v>
      </c>
      <c r="T123" s="9">
        <f t="shared" ca="1" si="71"/>
        <v>93.70658274461654</v>
      </c>
      <c r="U123" s="9">
        <f t="shared" ca="1" si="72"/>
        <v>98.858344010592802</v>
      </c>
      <c r="V123" s="9">
        <f t="shared" ca="1" si="73"/>
        <v>107.10016785653865</v>
      </c>
      <c r="W123" s="9">
        <f t="shared" ca="1" si="74"/>
        <v>103.4238428490499</v>
      </c>
      <c r="X123" s="9">
        <f t="shared" ca="1" si="75"/>
        <v>110.02539163628485</v>
      </c>
      <c r="Y123" s="9">
        <f t="shared" ca="1" si="76"/>
        <v>108.97979206186142</v>
      </c>
      <c r="Z123" s="9">
        <f t="shared" ca="1" si="77"/>
        <v>113.53753751701466</v>
      </c>
      <c r="AA123" s="9">
        <f t="shared" ca="1" si="78"/>
        <v>110.74370919796665</v>
      </c>
      <c r="AB123" s="9">
        <f t="shared" ca="1" si="79"/>
        <v>104.45944962998776</v>
      </c>
      <c r="AC123" s="9">
        <f t="shared" ca="1" si="80"/>
        <v>102.88157489145817</v>
      </c>
      <c r="AD123" s="9">
        <f t="shared" ca="1" si="81"/>
        <v>101.14179008275694</v>
      </c>
      <c r="AE123" s="9">
        <f t="shared" ca="1" si="82"/>
        <v>91.04992409060371</v>
      </c>
      <c r="AF123" s="9">
        <f t="shared" ca="1" si="83"/>
        <v>85.437352774055498</v>
      </c>
      <c r="AG123" s="9">
        <f t="shared" ca="1" si="83"/>
        <v>86.511736425738903</v>
      </c>
      <c r="AH123" s="9">
        <f t="shared" ca="1" si="83"/>
        <v>91.515441181909651</v>
      </c>
    </row>
    <row r="124" spans="1:34" x14ac:dyDescent="0.3">
      <c r="A124" s="41" t="str">
        <f t="shared" si="52"/>
        <v>NEW</v>
      </c>
      <c r="B124" s="9">
        <f t="shared" ca="1" si="53"/>
        <v>99.429214659208426</v>
      </c>
      <c r="C124" s="9">
        <f t="shared" ca="1" si="54"/>
        <v>108.37015332479206</v>
      </c>
      <c r="D124" s="9">
        <f t="shared" ca="1" si="55"/>
        <v>111.45218410464628</v>
      </c>
      <c r="E124" s="9">
        <f t="shared" ca="1" si="56"/>
        <v>117.93935188262719</v>
      </c>
      <c r="F124" s="9">
        <f t="shared" ca="1" si="57"/>
        <v>120.43610491454335</v>
      </c>
      <c r="G124" s="9">
        <f t="shared" ca="1" si="58"/>
        <v>109.94394441210436</v>
      </c>
      <c r="H124" s="9">
        <f t="shared" ca="1" si="59"/>
        <v>106.89759247680469</v>
      </c>
      <c r="I124" s="9">
        <f t="shared" ca="1" si="60"/>
        <v>101.51937629560898</v>
      </c>
      <c r="J124" s="9">
        <f t="shared" ca="1" si="61"/>
        <v>109.57802427374099</v>
      </c>
      <c r="K124" s="9">
        <f t="shared" ca="1" si="62"/>
        <v>101.13586722543745</v>
      </c>
      <c r="L124" s="9">
        <f t="shared" ca="1" si="63"/>
        <v>101.77653458510933</v>
      </c>
      <c r="M124" s="9">
        <f t="shared" ca="1" si="64"/>
        <v>100.66373221318726</v>
      </c>
      <c r="N124" s="9">
        <f t="shared" ca="1" si="65"/>
        <v>98.951964535854927</v>
      </c>
      <c r="O124" s="9">
        <f t="shared" ca="1" si="66"/>
        <v>103.85133966057219</v>
      </c>
      <c r="P124" s="9">
        <f t="shared" ca="1" si="67"/>
        <v>93.207572332972561</v>
      </c>
      <c r="Q124" s="9">
        <f t="shared" ca="1" si="68"/>
        <v>96.300399903345465</v>
      </c>
      <c r="R124" s="9">
        <f t="shared" ca="1" si="69"/>
        <v>99.047248449817644</v>
      </c>
      <c r="S124" s="9">
        <f t="shared" ca="1" si="70"/>
        <v>102.9874694820396</v>
      </c>
      <c r="T124" s="9">
        <f t="shared" ca="1" si="71"/>
        <v>112.26987264334836</v>
      </c>
      <c r="U124" s="9">
        <f t="shared" ca="1" si="72"/>
        <v>102.50873354009741</v>
      </c>
      <c r="V124" s="9">
        <f t="shared" ca="1" si="73"/>
        <v>103.59953949144456</v>
      </c>
      <c r="W124" s="9">
        <f t="shared" ca="1" si="74"/>
        <v>96.849129874846014</v>
      </c>
      <c r="X124" s="9">
        <f t="shared" ca="1" si="75"/>
        <v>90.831694633401128</v>
      </c>
      <c r="Y124" s="9">
        <f t="shared" ca="1" si="76"/>
        <v>90.888857339479159</v>
      </c>
      <c r="Z124" s="9">
        <f t="shared" ca="1" si="77"/>
        <v>84.59902130690044</v>
      </c>
      <c r="AA124" s="9">
        <f t="shared" ca="1" si="78"/>
        <v>86.369868106801832</v>
      </c>
      <c r="AB124" s="9">
        <f t="shared" ca="1" si="79"/>
        <v>83.597711429050733</v>
      </c>
      <c r="AC124" s="9">
        <f t="shared" ca="1" si="80"/>
        <v>85.563011958381935</v>
      </c>
      <c r="AD124" s="9">
        <f t="shared" ca="1" si="81"/>
        <v>104.6979879631686</v>
      </c>
      <c r="AE124" s="9">
        <f t="shared" ca="1" si="82"/>
        <v>100.86336304011655</v>
      </c>
      <c r="AF124" s="9">
        <f t="shared" ca="1" si="83"/>
        <v>102.46289971583506</v>
      </c>
      <c r="AG124" s="9">
        <f t="shared" ca="1" si="83"/>
        <v>105.92832831949234</v>
      </c>
      <c r="AH124" s="9">
        <f t="shared" ca="1" si="83"/>
        <v>114.38596331084722</v>
      </c>
    </row>
    <row r="125" spans="1:34" x14ac:dyDescent="0.3">
      <c r="A125" s="41" t="str">
        <f t="shared" si="52"/>
        <v>NOR</v>
      </c>
      <c r="B125" s="9">
        <f t="shared" ca="1" si="53"/>
        <v>114.39436803779306</v>
      </c>
      <c r="C125" s="9">
        <f t="shared" ca="1" si="54"/>
        <v>98.93148991484874</v>
      </c>
      <c r="D125" s="9">
        <f t="shared" ca="1" si="55"/>
        <v>102.74855690702215</v>
      </c>
      <c r="E125" s="9">
        <f t="shared" ca="1" si="56"/>
        <v>97.042581120734226</v>
      </c>
      <c r="F125" s="9">
        <f t="shared" ca="1" si="57"/>
        <v>98.430494070617783</v>
      </c>
      <c r="G125" s="9">
        <f t="shared" ca="1" si="58"/>
        <v>89.828695048647134</v>
      </c>
      <c r="H125" s="9">
        <f t="shared" ca="1" si="59"/>
        <v>87.158771964843481</v>
      </c>
      <c r="I125" s="9">
        <f t="shared" ca="1" si="60"/>
        <v>94.339524875070012</v>
      </c>
      <c r="J125" s="9">
        <f t="shared" ca="1" si="61"/>
        <v>93.867719569314389</v>
      </c>
      <c r="K125" s="9">
        <f t="shared" ca="1" si="62"/>
        <v>99.630858061680343</v>
      </c>
      <c r="L125" s="9">
        <f t="shared" ca="1" si="63"/>
        <v>94.163144368939228</v>
      </c>
      <c r="M125" s="9">
        <f t="shared" ca="1" si="64"/>
        <v>99.166849125109977</v>
      </c>
      <c r="N125" s="9">
        <f t="shared" ca="1" si="65"/>
        <v>101.66360215702612</v>
      </c>
      <c r="O125" s="9">
        <f t="shared" ca="1" si="66"/>
        <v>99.92381734832486</v>
      </c>
      <c r="P125" s="9">
        <f t="shared" ca="1" si="67"/>
        <v>100.53602528455382</v>
      </c>
      <c r="Q125" s="9">
        <f t="shared" ca="1" si="68"/>
        <v>90.579076046588298</v>
      </c>
      <c r="R125" s="9">
        <f t="shared" ca="1" si="69"/>
        <v>100.02850239518305</v>
      </c>
      <c r="S125" s="9">
        <f t="shared" ca="1" si="70"/>
        <v>88.81943553871217</v>
      </c>
      <c r="T125" s="9">
        <f t="shared" ca="1" si="71"/>
        <v>90.747261658564582</v>
      </c>
      <c r="U125" s="9">
        <f t="shared" ca="1" si="72"/>
        <v>86.081957557019294</v>
      </c>
      <c r="V125" s="9">
        <f t="shared" ca="1" si="73"/>
        <v>94.141299489525196</v>
      </c>
      <c r="W125" s="9">
        <f t="shared" ca="1" si="74"/>
        <v>103.31521084344733</v>
      </c>
      <c r="X125" s="9">
        <f t="shared" ca="1" si="75"/>
        <v>99.72527723380334</v>
      </c>
      <c r="Y125" s="9">
        <f t="shared" ca="1" si="76"/>
        <v>103.77274185377887</v>
      </c>
      <c r="Z125" s="9">
        <f t="shared" ca="1" si="77"/>
        <v>102.48558309359832</v>
      </c>
      <c r="AA125" s="9">
        <f t="shared" ca="1" si="78"/>
        <v>105.48343031453958</v>
      </c>
      <c r="AB125" s="9">
        <f t="shared" ca="1" si="79"/>
        <v>99.79795200093578</v>
      </c>
      <c r="AC125" s="9">
        <f t="shared" ca="1" si="80"/>
        <v>95.382160259645673</v>
      </c>
      <c r="AD125" s="9">
        <f t="shared" ca="1" si="81"/>
        <v>92.652424706878364</v>
      </c>
      <c r="AE125" s="9">
        <f t="shared" ca="1" si="82"/>
        <v>90.960143189983953</v>
      </c>
      <c r="AF125" s="9">
        <f t="shared" ca="1" si="83"/>
        <v>98.734469728145385</v>
      </c>
      <c r="AG125" s="9">
        <f t="shared" ca="1" si="83"/>
        <v>96.015784368619123</v>
      </c>
      <c r="AH125" s="9">
        <f t="shared" ca="1" si="83"/>
        <v>111.34126906253238</v>
      </c>
    </row>
    <row r="126" spans="1:34" x14ac:dyDescent="0.3">
      <c r="A126" s="41" t="str">
        <f t="shared" si="52"/>
        <v>SHU</v>
      </c>
      <c r="B126" s="9">
        <f t="shared" ca="1" si="53"/>
        <v>99.701282706871368</v>
      </c>
      <c r="C126" s="9">
        <f t="shared" ca="1" si="54"/>
        <v>108.15891769822626</v>
      </c>
      <c r="D126" s="9">
        <f t="shared" ca="1" si="55"/>
        <v>114.28124201313972</v>
      </c>
      <c r="E126" s="9">
        <f t="shared" ca="1" si="56"/>
        <v>109.40907801367852</v>
      </c>
      <c r="F126" s="9">
        <f t="shared" ca="1" si="57"/>
        <v>102.28005653965472</v>
      </c>
      <c r="G126" s="9">
        <f t="shared" ca="1" si="58"/>
        <v>99.00946984468203</v>
      </c>
      <c r="H126" s="9">
        <f t="shared" ca="1" si="59"/>
        <v>97.441288251003741</v>
      </c>
      <c r="I126" s="9">
        <f t="shared" ca="1" si="60"/>
        <v>93.250123335520456</v>
      </c>
      <c r="J126" s="9">
        <f t="shared" ca="1" si="61"/>
        <v>96.301710374529094</v>
      </c>
      <c r="K126" s="9">
        <f t="shared" ca="1" si="62"/>
        <v>92.956448688111308</v>
      </c>
      <c r="L126" s="9">
        <f t="shared" ca="1" si="63"/>
        <v>91.262330858140658</v>
      </c>
      <c r="M126" s="9">
        <f t="shared" ca="1" si="64"/>
        <v>92.557555919638631</v>
      </c>
      <c r="N126" s="9">
        <f t="shared" ca="1" si="65"/>
        <v>92.760464129640624</v>
      </c>
      <c r="O126" s="9">
        <f t="shared" ca="1" si="66"/>
        <v>87.589825724031371</v>
      </c>
      <c r="P126" s="9">
        <f t="shared" ca="1" si="67"/>
        <v>100.70736648737316</v>
      </c>
      <c r="Q126" s="9">
        <f t="shared" ca="1" si="68"/>
        <v>117.63726067959794</v>
      </c>
      <c r="R126" s="9">
        <f t="shared" ca="1" si="69"/>
        <v>116.32596141839444</v>
      </c>
      <c r="S126" s="9">
        <f t="shared" ca="1" si="70"/>
        <v>118.84022766776987</v>
      </c>
      <c r="T126" s="9">
        <f t="shared" ca="1" si="71"/>
        <v>127.44202668974054</v>
      </c>
      <c r="U126" s="9">
        <f t="shared" ca="1" si="72"/>
        <v>126.25403452496091</v>
      </c>
      <c r="V126" s="9">
        <f t="shared" ca="1" si="73"/>
        <v>105.67435008502936</v>
      </c>
      <c r="W126" s="9">
        <f t="shared" ca="1" si="74"/>
        <v>92.867941323634795</v>
      </c>
      <c r="X126" s="9">
        <f t="shared" ca="1" si="75"/>
        <v>96.343608895828837</v>
      </c>
      <c r="Y126" s="9">
        <f t="shared" ca="1" si="76"/>
        <v>92.05849584655202</v>
      </c>
      <c r="Z126" s="9">
        <f t="shared" ca="1" si="77"/>
        <v>78.416881298011091</v>
      </c>
      <c r="AA126" s="9">
        <f t="shared" ca="1" si="78"/>
        <v>88.75722452425363</v>
      </c>
      <c r="AB126" s="9">
        <f t="shared" ca="1" si="79"/>
        <v>91.637560651369839</v>
      </c>
      <c r="AC126" s="9">
        <f t="shared" ca="1" si="80"/>
        <v>92.839006538403353</v>
      </c>
      <c r="AD126" s="9">
        <f t="shared" ca="1" si="81"/>
        <v>91.082783633573911</v>
      </c>
      <c r="AE126" s="9">
        <f t="shared" ca="1" si="82"/>
        <v>98.301715791387565</v>
      </c>
      <c r="AF126" s="9">
        <f t="shared" ca="1" si="83"/>
        <v>108.34523607412855</v>
      </c>
      <c r="AG126" s="9">
        <f t="shared" ca="1" si="83"/>
        <v>101.77840406880728</v>
      </c>
      <c r="AH126" s="9">
        <f t="shared" ca="1" si="83"/>
        <v>107.14324950232422</v>
      </c>
    </row>
    <row r="127" spans="1:34" x14ac:dyDescent="0.3">
      <c r="A127" s="41" t="str">
        <f t="shared" si="52"/>
        <v>SOU</v>
      </c>
      <c r="B127" s="9">
        <f t="shared" ca="1" si="53"/>
        <v>99.203978589584764</v>
      </c>
      <c r="C127" s="9">
        <f t="shared" ca="1" si="54"/>
        <v>100.95863465754969</v>
      </c>
      <c r="D127" s="9">
        <f t="shared" ca="1" si="55"/>
        <v>98.206975452482723</v>
      </c>
      <c r="E127" s="9">
        <f t="shared" ca="1" si="56"/>
        <v>99.463757028772349</v>
      </c>
      <c r="F127" s="9">
        <f t="shared" ca="1" si="57"/>
        <v>99.855536074981998</v>
      </c>
      <c r="G127" s="9">
        <f t="shared" ca="1" si="58"/>
        <v>116.38775589493802</v>
      </c>
      <c r="H127" s="9">
        <f t="shared" ca="1" si="59"/>
        <v>120.55114968960918</v>
      </c>
      <c r="I127" s="9">
        <f t="shared" ca="1" si="60"/>
        <v>119.80289554532935</v>
      </c>
      <c r="J127" s="9">
        <f t="shared" ca="1" si="61"/>
        <v>113.19275142930377</v>
      </c>
      <c r="K127" s="9">
        <f t="shared" ca="1" si="62"/>
        <v>106.69969444945549</v>
      </c>
      <c r="L127" s="9">
        <f t="shared" ca="1" si="63"/>
        <v>100.72494883283694</v>
      </c>
      <c r="M127" s="9">
        <f t="shared" ca="1" si="64"/>
        <v>82.500447495986521</v>
      </c>
      <c r="N127" s="9">
        <f t="shared" ca="1" si="65"/>
        <v>84.167904376590528</v>
      </c>
      <c r="O127" s="9">
        <f t="shared" ca="1" si="66"/>
        <v>91.403326298851269</v>
      </c>
      <c r="P127" s="9">
        <f t="shared" ca="1" si="67"/>
        <v>88.113683882989349</v>
      </c>
      <c r="Q127" s="9">
        <f t="shared" ca="1" si="68"/>
        <v>90.024933313364059</v>
      </c>
      <c r="R127" s="9">
        <f t="shared" ca="1" si="69"/>
        <v>100.06845359610504</v>
      </c>
      <c r="S127" s="9">
        <f t="shared" ca="1" si="70"/>
        <v>101.78789826346964</v>
      </c>
      <c r="T127" s="9">
        <f t="shared" ca="1" si="71"/>
        <v>96.3469301619444</v>
      </c>
      <c r="U127" s="9">
        <f t="shared" ca="1" si="72"/>
        <v>99.71006919035959</v>
      </c>
      <c r="V127" s="9">
        <f t="shared" ca="1" si="73"/>
        <v>102.86654530283681</v>
      </c>
      <c r="W127" s="9">
        <f t="shared" ca="1" si="74"/>
        <v>102.72614267236348</v>
      </c>
      <c r="X127" s="9">
        <f t="shared" ca="1" si="75"/>
        <v>96.877676010147852</v>
      </c>
      <c r="Y127" s="9">
        <f t="shared" ca="1" si="76"/>
        <v>91.72591474417159</v>
      </c>
      <c r="Z127" s="9">
        <f t="shared" ca="1" si="77"/>
        <v>95.002514534706279</v>
      </c>
      <c r="AA127" s="9">
        <f t="shared" ca="1" si="78"/>
        <v>81.417882028899314</v>
      </c>
      <c r="AB127" s="9">
        <f t="shared" ca="1" si="79"/>
        <v>84.383730231335548</v>
      </c>
      <c r="AC127" s="9">
        <f t="shared" ca="1" si="80"/>
        <v>96.450957856963484</v>
      </c>
      <c r="AD127" s="9">
        <f t="shared" ca="1" si="81"/>
        <v>98.660993146684646</v>
      </c>
      <c r="AE127" s="9">
        <f t="shared" ca="1" si="82"/>
        <v>110.46835244220763</v>
      </c>
      <c r="AF127" s="9">
        <f t="shared" ca="1" si="83"/>
        <v>109.84822201322267</v>
      </c>
      <c r="AG127" s="9">
        <f t="shared" ca="1" si="83"/>
        <v>110.06213689060264</v>
      </c>
      <c r="AH127" s="9">
        <f t="shared" ca="1" si="83"/>
        <v>106.93237970441923</v>
      </c>
    </row>
    <row r="128" spans="1:34" x14ac:dyDescent="0.3">
      <c r="A128" s="41" t="str">
        <f t="shared" si="52"/>
        <v>TOT</v>
      </c>
      <c r="B128" s="9">
        <f t="shared" ca="1" si="53"/>
        <v>104.0091462094157</v>
      </c>
      <c r="C128" s="9">
        <f t="shared" ca="1" si="54"/>
        <v>105.98450784289044</v>
      </c>
      <c r="D128" s="9">
        <f t="shared" ca="1" si="55"/>
        <v>91.610185503259046</v>
      </c>
      <c r="E128" s="9">
        <f t="shared" ca="1" si="56"/>
        <v>94.265193737319123</v>
      </c>
      <c r="F128" s="9">
        <f t="shared" ca="1" si="57"/>
        <v>104.86375468799504</v>
      </c>
      <c r="G128" s="9">
        <f t="shared" ca="1" si="58"/>
        <v>114.14615784930383</v>
      </c>
      <c r="H128" s="9">
        <f t="shared" ca="1" si="59"/>
        <v>104.21789044423063</v>
      </c>
      <c r="I128" s="9">
        <f t="shared" ca="1" si="60"/>
        <v>104.86319550836828</v>
      </c>
      <c r="J128" s="9">
        <f t="shared" ca="1" si="61"/>
        <v>98.657833408068143</v>
      </c>
      <c r="K128" s="9">
        <f t="shared" ca="1" si="62"/>
        <v>107.81018446953102</v>
      </c>
      <c r="L128" s="9">
        <f t="shared" ca="1" si="63"/>
        <v>93.402132207981694</v>
      </c>
      <c r="M128" s="9">
        <f t="shared" ca="1" si="64"/>
        <v>93.293640400595038</v>
      </c>
      <c r="N128" s="9">
        <f t="shared" ca="1" si="65"/>
        <v>100.20085980375246</v>
      </c>
      <c r="O128" s="9">
        <f t="shared" ca="1" si="66"/>
        <v>97.886611544796878</v>
      </c>
      <c r="P128" s="9">
        <f t="shared" ca="1" si="67"/>
        <v>101.55309390908145</v>
      </c>
      <c r="Q128" s="9">
        <f t="shared" ca="1" si="68"/>
        <v>99.068049669722186</v>
      </c>
      <c r="R128" s="9">
        <f t="shared" ca="1" si="69"/>
        <v>108.56301929419942</v>
      </c>
      <c r="S128" s="9">
        <f t="shared" ca="1" si="70"/>
        <v>105.51143225519077</v>
      </c>
      <c r="T128" s="9">
        <f t="shared" ca="1" si="71"/>
        <v>98.292500097377129</v>
      </c>
      <c r="U128" s="9">
        <f t="shared" ca="1" si="72"/>
        <v>110.05330928434829</v>
      </c>
      <c r="V128" s="9">
        <f t="shared" ca="1" si="73"/>
        <v>112.21767759533884</v>
      </c>
      <c r="W128" s="9">
        <f t="shared" ca="1" si="74"/>
        <v>116.46211770298474</v>
      </c>
      <c r="X128" s="9">
        <f t="shared" ca="1" si="75"/>
        <v>109.59706741380835</v>
      </c>
      <c r="Y128" s="9">
        <f t="shared" ca="1" si="76"/>
        <v>109.43430859856041</v>
      </c>
      <c r="Z128" s="9">
        <f t="shared" ca="1" si="77"/>
        <v>115.21373504595773</v>
      </c>
      <c r="AA128" s="9">
        <f t="shared" ca="1" si="78"/>
        <v>102.76175702676805</v>
      </c>
      <c r="AB128" s="9">
        <f t="shared" ca="1" si="79"/>
        <v>100.97837097146839</v>
      </c>
      <c r="AC128" s="9">
        <f t="shared" ca="1" si="80"/>
        <v>92.652143097860517</v>
      </c>
      <c r="AD128" s="9">
        <f t="shared" ca="1" si="81"/>
        <v>91.059558395682018</v>
      </c>
      <c r="AE128" s="9">
        <f t="shared" ca="1" si="82"/>
        <v>89.07988876423606</v>
      </c>
      <c r="AF128" s="9">
        <f t="shared" ca="1" si="83"/>
        <v>83.496922193827146</v>
      </c>
      <c r="AG128" s="9">
        <f t="shared" ca="1" si="83"/>
        <v>88.282031281094476</v>
      </c>
      <c r="AH128" s="9">
        <f t="shared" ca="1" si="83"/>
        <v>84.624449234868862</v>
      </c>
    </row>
    <row r="129" spans="1:34" x14ac:dyDescent="0.3">
      <c r="A129" s="41" t="str">
        <f t="shared" si="52"/>
        <v>WAT</v>
      </c>
      <c r="B129" s="9">
        <f t="shared" ca="1" si="53"/>
        <v>104.00069257012088</v>
      </c>
      <c r="C129" s="9">
        <f t="shared" ca="1" si="54"/>
        <v>108.416484311411</v>
      </c>
      <c r="D129" s="9">
        <f t="shared" ca="1" si="55"/>
        <v>102.12664827883226</v>
      </c>
      <c r="E129" s="9">
        <f t="shared" ca="1" si="56"/>
        <v>105.77391906604929</v>
      </c>
      <c r="F129" s="9">
        <f t="shared" ca="1" si="57"/>
        <v>104.60837249231939</v>
      </c>
      <c r="G129" s="9">
        <f t="shared" ca="1" si="58"/>
        <v>110.52826315598725</v>
      </c>
      <c r="H129" s="9">
        <f t="shared" ca="1" si="59"/>
        <v>93.615061080340311</v>
      </c>
      <c r="I129" s="9">
        <f t="shared" ca="1" si="60"/>
        <v>87.597625838895439</v>
      </c>
      <c r="J129" s="9">
        <f t="shared" ca="1" si="61"/>
        <v>94.562007948130898</v>
      </c>
      <c r="K129" s="9">
        <f t="shared" ca="1" si="62"/>
        <v>99.768620914303639</v>
      </c>
      <c r="L129" s="9">
        <f t="shared" ca="1" si="63"/>
        <v>98.056853236971293</v>
      </c>
      <c r="M129" s="9">
        <f t="shared" ca="1" si="64"/>
        <v>105.7215950791104</v>
      </c>
      <c r="N129" s="9">
        <f t="shared" ca="1" si="65"/>
        <v>108.80362585896462</v>
      </c>
      <c r="O129" s="9">
        <f t="shared" ca="1" si="66"/>
        <v>111.40638204379526</v>
      </c>
      <c r="P129" s="9">
        <f t="shared" ca="1" si="67"/>
        <v>105.90113397980497</v>
      </c>
      <c r="Q129" s="9">
        <f t="shared" ca="1" si="68"/>
        <v>98.7666948937798</v>
      </c>
      <c r="R129" s="9">
        <f t="shared" ca="1" si="69"/>
        <v>102.96050563937935</v>
      </c>
      <c r="S129" s="9">
        <f t="shared" ca="1" si="70"/>
        <v>89.988081069801339</v>
      </c>
      <c r="T129" s="9">
        <f t="shared" ca="1" si="71"/>
        <v>89.070418600937671</v>
      </c>
      <c r="U129" s="9">
        <f t="shared" ca="1" si="72"/>
        <v>89.186347775633294</v>
      </c>
      <c r="V129" s="9">
        <f t="shared" ca="1" si="73"/>
        <v>92.651776379290595</v>
      </c>
      <c r="W129" s="9">
        <f t="shared" ca="1" si="74"/>
        <v>99.307374408837305</v>
      </c>
      <c r="X129" s="9">
        <f t="shared" ca="1" si="75"/>
        <v>107.7650094001922</v>
      </c>
      <c r="Y129" s="9">
        <f t="shared" ca="1" si="76"/>
        <v>105.27455584682592</v>
      </c>
      <c r="Z129" s="9">
        <f t="shared" ca="1" si="77"/>
        <v>106.58399736189921</v>
      </c>
      <c r="AA129" s="9">
        <f t="shared" ca="1" si="78"/>
        <v>106.66840138956121</v>
      </c>
      <c r="AB129" s="9">
        <f t="shared" ca="1" si="79"/>
        <v>105.17833441937869</v>
      </c>
      <c r="AC129" s="9">
        <f t="shared" ca="1" si="80"/>
        <v>106.93773028766527</v>
      </c>
      <c r="AD129" s="9">
        <f t="shared" ca="1" si="81"/>
        <v>96.967138924784663</v>
      </c>
      <c r="AE129" s="9">
        <f t="shared" ca="1" si="82"/>
        <v>95.500122855504216</v>
      </c>
      <c r="AF129" s="9">
        <f t="shared" ca="1" si="83"/>
        <v>93.720430859411024</v>
      </c>
      <c r="AG129" s="9">
        <f t="shared" ca="1" si="83"/>
        <v>104.27979415934864</v>
      </c>
      <c r="AH129" s="9">
        <f t="shared" ca="1" si="83"/>
        <v>104.81869877524935</v>
      </c>
    </row>
    <row r="130" spans="1:34" x14ac:dyDescent="0.3">
      <c r="A130" s="41" t="str">
        <f t="shared" si="52"/>
        <v>WHU</v>
      </c>
      <c r="B130" s="9">
        <f t="shared" ca="1" si="53"/>
        <v>105.98669321952254</v>
      </c>
      <c r="C130" s="9">
        <f t="shared" ca="1" si="54"/>
        <v>93.661575165518926</v>
      </c>
      <c r="D130" s="9">
        <f t="shared" ca="1" si="55"/>
        <v>85.744445387886458</v>
      </c>
      <c r="E130" s="9">
        <f t="shared" ca="1" si="56"/>
        <v>88.904524234281737</v>
      </c>
      <c r="F130" s="9">
        <f t="shared" ca="1" si="57"/>
        <v>89.216236988937951</v>
      </c>
      <c r="G130" s="9">
        <f t="shared" ca="1" si="58"/>
        <v>82.30825281813226</v>
      </c>
      <c r="H130" s="9">
        <f t="shared" ca="1" si="59"/>
        <v>79.807537496326617</v>
      </c>
      <c r="I130" s="9">
        <f t="shared" ca="1" si="60"/>
        <v>80.205830555175595</v>
      </c>
      <c r="J130" s="9">
        <f t="shared" ca="1" si="61"/>
        <v>94.407219900786984</v>
      </c>
      <c r="K130" s="9">
        <f t="shared" ca="1" si="62"/>
        <v>94.298728093400356</v>
      </c>
      <c r="L130" s="9">
        <f t="shared" ca="1" si="63"/>
        <v>95.286056832889912</v>
      </c>
      <c r="M130" s="9">
        <f t="shared" ca="1" si="64"/>
        <v>104.60837188905361</v>
      </c>
      <c r="N130" s="9">
        <f t="shared" ca="1" si="65"/>
        <v>111.30025212634253</v>
      </c>
      <c r="O130" s="9">
        <f t="shared" ca="1" si="66"/>
        <v>108.80979857297625</v>
      </c>
      <c r="P130" s="9">
        <f t="shared" ca="1" si="67"/>
        <v>103.46046909504564</v>
      </c>
      <c r="Q130" s="9">
        <f t="shared" ca="1" si="68"/>
        <v>95.998325418455863</v>
      </c>
      <c r="R130" s="9">
        <f t="shared" ca="1" si="69"/>
        <v>97.777661847544138</v>
      </c>
      <c r="S130" s="9">
        <f t="shared" ca="1" si="70"/>
        <v>93.695874081582133</v>
      </c>
      <c r="T130" s="9">
        <f t="shared" ca="1" si="71"/>
        <v>93.965262878430906</v>
      </c>
      <c r="U130" s="9">
        <f t="shared" ca="1" si="72"/>
        <v>96.621732239980645</v>
      </c>
      <c r="V130" s="9">
        <f t="shared" ca="1" si="73"/>
        <v>110.06112448956377</v>
      </c>
      <c r="W130" s="9">
        <f t="shared" ca="1" si="74"/>
        <v>125.91388518625801</v>
      </c>
      <c r="X130" s="9">
        <f t="shared" ca="1" si="75"/>
        <v>126.58171569640005</v>
      </c>
      <c r="Y130" s="9">
        <f t="shared" ca="1" si="76"/>
        <v>127.6725216477472</v>
      </c>
      <c r="Z130" s="9">
        <f t="shared" ca="1" si="77"/>
        <v>120.53808256172205</v>
      </c>
      <c r="AA130" s="9">
        <f t="shared" ca="1" si="78"/>
        <v>123.49418451672051</v>
      </c>
      <c r="AB130" s="9">
        <f t="shared" ca="1" si="79"/>
        <v>111.10251893134411</v>
      </c>
      <c r="AC130" s="9">
        <f t="shared" ca="1" si="80"/>
        <v>96.415304808379759</v>
      </c>
      <c r="AD130" s="9">
        <f t="shared" ca="1" si="81"/>
        <v>93.144718113407066</v>
      </c>
      <c r="AE130" s="9">
        <f t="shared" ca="1" si="82"/>
        <v>91.557000731673341</v>
      </c>
      <c r="AF130" s="9">
        <f t="shared" ca="1" si="83"/>
        <v>89.060247699757198</v>
      </c>
      <c r="AG130" s="9">
        <f t="shared" ca="1" si="83"/>
        <v>93.788019609451496</v>
      </c>
      <c r="AH130" s="9">
        <f t="shared" ca="1" si="83"/>
        <v>88.339934251539219</v>
      </c>
    </row>
    <row r="131" spans="1:34" x14ac:dyDescent="0.3">
      <c r="A131" s="41" t="str">
        <f t="shared" si="52"/>
        <v>WOL</v>
      </c>
      <c r="B131" s="9">
        <f t="shared" ca="1" si="53"/>
        <v>102.56598819125104</v>
      </c>
      <c r="C131" s="9">
        <f t="shared" ca="1" si="54"/>
        <v>92.934796073309698</v>
      </c>
      <c r="D131" s="9">
        <f t="shared" ca="1" si="55"/>
        <v>106.76596736910243</v>
      </c>
      <c r="E131" s="9">
        <f t="shared" ca="1" si="56"/>
        <v>110.03655406407513</v>
      </c>
      <c r="F131" s="9">
        <f t="shared" ca="1" si="57"/>
        <v>103.63146515382861</v>
      </c>
      <c r="G131" s="9">
        <f t="shared" ca="1" si="58"/>
        <v>100.69764604529179</v>
      </c>
      <c r="H131" s="9">
        <f t="shared" ca="1" si="59"/>
        <v>103.04769696818475</v>
      </c>
      <c r="I131" s="9">
        <f t="shared" ca="1" si="60"/>
        <v>103.9518652979224</v>
      </c>
      <c r="J131" s="9">
        <f t="shared" ca="1" si="61"/>
        <v>84.652980309388568</v>
      </c>
      <c r="K131" s="9">
        <f t="shared" ca="1" si="62"/>
        <v>82.292868282352103</v>
      </c>
      <c r="L131" s="9">
        <f t="shared" ca="1" si="63"/>
        <v>87.33268380892234</v>
      </c>
      <c r="M131" s="9">
        <f t="shared" ca="1" si="64"/>
        <v>84.958820190020219</v>
      </c>
      <c r="N131" s="9">
        <f t="shared" ca="1" si="65"/>
        <v>85.885369057661947</v>
      </c>
      <c r="O131" s="9">
        <f t="shared" ca="1" si="66"/>
        <v>98.210487111665543</v>
      </c>
      <c r="P131" s="9">
        <f t="shared" ca="1" si="67"/>
        <v>112.78244835696209</v>
      </c>
      <c r="Q131" s="9">
        <f t="shared" ca="1" si="68"/>
        <v>114.8378218914621</v>
      </c>
      <c r="R131" s="9">
        <f t="shared" ca="1" si="69"/>
        <v>107.55532629563142</v>
      </c>
      <c r="S131" s="9">
        <f t="shared" ca="1" si="70"/>
        <v>112.92017172914838</v>
      </c>
      <c r="T131" s="9">
        <f t="shared" ca="1" si="71"/>
        <v>120.19336742448588</v>
      </c>
      <c r="U131" s="9">
        <f t="shared" ca="1" si="72"/>
        <v>116.11643210220751</v>
      </c>
      <c r="V131" s="9">
        <f t="shared" ca="1" si="73"/>
        <v>107.40396359586174</v>
      </c>
      <c r="W131" s="9">
        <f t="shared" ca="1" si="74"/>
        <v>103.96249365502212</v>
      </c>
      <c r="X131" s="9">
        <f t="shared" ca="1" si="75"/>
        <v>111.04208104085079</v>
      </c>
      <c r="Y131" s="9">
        <f t="shared" ca="1" si="76"/>
        <v>105.84325141551727</v>
      </c>
      <c r="Z131" s="9">
        <f t="shared" ca="1" si="77"/>
        <v>100.26417355015042</v>
      </c>
      <c r="AA131" s="9">
        <f t="shared" ca="1" si="78"/>
        <v>89.533947750157964</v>
      </c>
      <c r="AB131" s="9">
        <f t="shared" ca="1" si="79"/>
        <v>88.224506235084689</v>
      </c>
      <c r="AC131" s="9">
        <f t="shared" ca="1" si="80"/>
        <v>89.523547729230472</v>
      </c>
      <c r="AD131" s="9">
        <f t="shared" ca="1" si="81"/>
        <v>87.568558458907845</v>
      </c>
      <c r="AE131" s="9">
        <f t="shared" ca="1" si="82"/>
        <v>88.685600318279342</v>
      </c>
      <c r="AF131" s="9">
        <f t="shared" ca="1" si="83"/>
        <v>87.572797946357284</v>
      </c>
      <c r="AG131" s="9">
        <f t="shared" ca="1" si="83"/>
        <v>85.861030269024937</v>
      </c>
      <c r="AH131" s="9">
        <f t="shared" ca="1" si="83"/>
        <v>92.519801262028807</v>
      </c>
    </row>
  </sheetData>
  <sortState ref="AY24:BA43">
    <sortCondition ref="BA24:BA43"/>
  </sortState>
  <conditionalFormatting sqref="B90">
    <cfRule type="cellIs" dxfId="155" priority="87" operator="lessThan">
      <formula>1.15</formula>
    </cfRule>
    <cfRule type="cellIs" dxfId="154" priority="88" operator="greaterThanOrEqual">
      <formula>1.6</formula>
    </cfRule>
  </conditionalFormatting>
  <conditionalFormatting sqref="B112">
    <cfRule type="cellIs" dxfId="153" priority="79" operator="greaterThanOrEqual">
      <formula>105</formula>
    </cfRule>
    <cfRule type="cellIs" dxfId="152" priority="80" operator="lessThanOrEqual">
      <formula>95</formula>
    </cfRule>
  </conditionalFormatting>
  <conditionalFormatting sqref="C90:AA90">
    <cfRule type="cellIs" dxfId="151" priority="71" operator="lessThan">
      <formula>1.15</formula>
    </cfRule>
    <cfRule type="cellIs" dxfId="150" priority="72" operator="greaterThanOrEqual">
      <formula>1.6</formula>
    </cfRule>
  </conditionalFormatting>
  <conditionalFormatting sqref="B91:B109">
    <cfRule type="cellIs" dxfId="149" priority="69" operator="lessThan">
      <formula>1.15</formula>
    </cfRule>
    <cfRule type="cellIs" dxfId="148" priority="70" operator="greaterThanOrEqual">
      <formula>1.6</formula>
    </cfRule>
  </conditionalFormatting>
  <conditionalFormatting sqref="C91:AA109">
    <cfRule type="cellIs" dxfId="147" priority="67" operator="lessThan">
      <formula>1.15</formula>
    </cfRule>
    <cfRule type="cellIs" dxfId="146" priority="68" operator="greaterThanOrEqual">
      <formula>1.6</formula>
    </cfRule>
  </conditionalFormatting>
  <conditionalFormatting sqref="C112:AA112">
    <cfRule type="cellIs" dxfId="145" priority="65" operator="greaterThanOrEqual">
      <formula>105</formula>
    </cfRule>
    <cfRule type="cellIs" dxfId="144" priority="66" operator="lessThanOrEqual">
      <formula>95</formula>
    </cfRule>
  </conditionalFormatting>
  <conditionalFormatting sqref="B113:B131">
    <cfRule type="cellIs" dxfId="143" priority="63" operator="greaterThanOrEqual">
      <formula>105</formula>
    </cfRule>
    <cfRule type="cellIs" dxfId="142" priority="64" operator="lessThanOrEqual">
      <formula>95</formula>
    </cfRule>
  </conditionalFormatting>
  <conditionalFormatting sqref="C113:AA131">
    <cfRule type="cellIs" dxfId="141" priority="61" operator="greaterThanOrEqual">
      <formula>105</formula>
    </cfRule>
    <cfRule type="cellIs" dxfId="140" priority="62" operator="lessThanOrEqual">
      <formula>95</formula>
    </cfRule>
  </conditionalFormatting>
  <conditionalFormatting sqref="AB112:AF112">
    <cfRule type="cellIs" dxfId="139" priority="23" operator="greaterThanOrEqual">
      <formula>105</formula>
    </cfRule>
    <cfRule type="cellIs" dxfId="138" priority="24" operator="lessThanOrEqual">
      <formula>95</formula>
    </cfRule>
  </conditionalFormatting>
  <conditionalFormatting sqref="AB113:AF131">
    <cfRule type="cellIs" dxfId="137" priority="21" operator="greaterThanOrEqual">
      <formula>105</formula>
    </cfRule>
    <cfRule type="cellIs" dxfId="136" priority="22" operator="lessThanOrEqual">
      <formula>95</formula>
    </cfRule>
  </conditionalFormatting>
  <conditionalFormatting sqref="AB90:AF90">
    <cfRule type="cellIs" dxfId="135" priority="19" operator="lessThan">
      <formula>1.15</formula>
    </cfRule>
    <cfRule type="cellIs" dxfId="134" priority="20" operator="greaterThanOrEqual">
      <formula>1.6</formula>
    </cfRule>
  </conditionalFormatting>
  <conditionalFormatting sqref="AB91:AF109">
    <cfRule type="cellIs" dxfId="133" priority="17" operator="lessThan">
      <formula>1.15</formula>
    </cfRule>
    <cfRule type="cellIs" dxfId="132" priority="18" operator="greaterThanOrEqual">
      <formula>1.6</formula>
    </cfRule>
  </conditionalFormatting>
  <conditionalFormatting sqref="AG90">
    <cfRule type="cellIs" dxfId="131" priority="15" operator="lessThan">
      <formula>1.15</formula>
    </cfRule>
    <cfRule type="cellIs" dxfId="130" priority="16" operator="greaterThanOrEqual">
      <formula>1.6</formula>
    </cfRule>
  </conditionalFormatting>
  <conditionalFormatting sqref="AG91:AG109">
    <cfRule type="cellIs" dxfId="129" priority="13" operator="lessThan">
      <formula>1.15</formula>
    </cfRule>
    <cfRule type="cellIs" dxfId="128" priority="14" operator="greaterThanOrEqual">
      <formula>1.6</formula>
    </cfRule>
  </conditionalFormatting>
  <conditionalFormatting sqref="AH90">
    <cfRule type="cellIs" dxfId="127" priority="11" operator="lessThan">
      <formula>1.15</formula>
    </cfRule>
    <cfRule type="cellIs" dxfId="126" priority="12" operator="greaterThanOrEqual">
      <formula>1.6</formula>
    </cfRule>
  </conditionalFormatting>
  <conditionalFormatting sqref="AH91:AH109">
    <cfRule type="cellIs" dxfId="125" priority="9" operator="lessThan">
      <formula>1.15</formula>
    </cfRule>
    <cfRule type="cellIs" dxfId="124" priority="10" operator="greaterThanOrEqual">
      <formula>1.6</formula>
    </cfRule>
  </conditionalFormatting>
  <conditionalFormatting sqref="AG112">
    <cfRule type="cellIs" dxfId="123" priority="7" operator="greaterThanOrEqual">
      <formula>105</formula>
    </cfRule>
    <cfRule type="cellIs" dxfId="122" priority="8" operator="lessThanOrEqual">
      <formula>95</formula>
    </cfRule>
  </conditionalFormatting>
  <conditionalFormatting sqref="AG113:AG131">
    <cfRule type="cellIs" dxfId="121" priority="5" operator="greaterThanOrEqual">
      <formula>105</formula>
    </cfRule>
    <cfRule type="cellIs" dxfId="120" priority="6" operator="lessThanOrEqual">
      <formula>95</formula>
    </cfRule>
  </conditionalFormatting>
  <conditionalFormatting sqref="AH112">
    <cfRule type="cellIs" dxfId="119" priority="3" operator="greaterThanOrEqual">
      <formula>105</formula>
    </cfRule>
    <cfRule type="cellIs" dxfId="118" priority="4" operator="lessThanOrEqual">
      <formula>95</formula>
    </cfRule>
  </conditionalFormatting>
  <conditionalFormatting sqref="AH113:AH131">
    <cfRule type="cellIs" dxfId="117" priority="1" operator="greaterThanOrEqual">
      <formula>105</formula>
    </cfRule>
    <cfRule type="cellIs" dxfId="116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M21"/>
  <sheetViews>
    <sheetView workbookViewId="0">
      <selection activeCell="P13" sqref="P13"/>
    </sheetView>
  </sheetViews>
  <sheetFormatPr defaultColWidth="9.109375" defaultRowHeight="10.199999999999999" x14ac:dyDescent="0.2"/>
  <cols>
    <col min="1" max="1" width="4.88671875" style="24" bestFit="1" customWidth="1"/>
    <col min="2" max="2" width="6.109375" style="24" customWidth="1"/>
    <col min="3" max="3" width="5.6640625" style="24" customWidth="1"/>
    <col min="4" max="4" width="6.109375" style="24" customWidth="1"/>
    <col min="5" max="5" width="5.6640625" style="24" customWidth="1"/>
    <col min="6" max="6" width="6.109375" style="24" bestFit="1" customWidth="1"/>
    <col min="7" max="7" width="5.6640625" style="24" bestFit="1" customWidth="1"/>
    <col min="8" max="8" width="5.5546875" style="24" bestFit="1" customWidth="1"/>
    <col min="9" max="9" width="6.109375" style="24" bestFit="1" customWidth="1"/>
    <col min="10" max="10" width="5.6640625" style="24" bestFit="1" customWidth="1"/>
    <col min="11" max="11" width="6.109375" style="24" bestFit="1" customWidth="1"/>
    <col min="12" max="12" width="5.6640625" style="24" bestFit="1" customWidth="1"/>
    <col min="13" max="14" width="6.109375" style="24" bestFit="1" customWidth="1"/>
    <col min="15" max="16" width="5.6640625" style="24" bestFit="1" customWidth="1"/>
    <col min="17" max="17" width="6.109375" style="24" bestFit="1" customWidth="1"/>
    <col min="18" max="18" width="5.6640625" style="24" bestFit="1" customWidth="1"/>
    <col min="19" max="20" width="6.109375" style="24" customWidth="1"/>
    <col min="21" max="22" width="5.6640625" style="24" customWidth="1"/>
    <col min="23" max="23" width="6.109375" style="24" customWidth="1"/>
    <col min="24" max="24" width="5.6640625" style="24" customWidth="1"/>
    <col min="25" max="25" width="6.109375" style="24" customWidth="1"/>
    <col min="26" max="26" width="5.6640625" style="24" customWidth="1"/>
    <col min="27" max="28" width="6.109375" style="24" customWidth="1"/>
    <col min="29" max="29" width="5.6640625" style="24" customWidth="1"/>
    <col min="30" max="30" width="6.109375" style="24" customWidth="1"/>
    <col min="31" max="31" width="5.6640625" style="24" customWidth="1"/>
    <col min="32" max="32" width="6.109375" style="24" customWidth="1"/>
    <col min="33" max="33" width="5.6640625" style="24" customWidth="1"/>
    <col min="34" max="34" width="6.109375" style="24" customWidth="1"/>
    <col min="35" max="35" width="5.6640625" style="24" customWidth="1"/>
    <col min="36" max="36" width="6.109375" style="24" customWidth="1"/>
    <col min="37" max="37" width="5.6640625" style="24" customWidth="1"/>
    <col min="38" max="38" width="6.109375" style="24" customWidth="1"/>
    <col min="39" max="39" width="5.5546875" style="24" customWidth="1"/>
    <col min="40" max="40" width="9.109375" style="24" customWidth="1"/>
    <col min="41" max="16384" width="9.109375" style="24"/>
  </cols>
  <sheetData>
    <row r="1" spans="1:39" x14ac:dyDescent="0.2">
      <c r="A1" s="23" t="s">
        <v>0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23">
        <v>10</v>
      </c>
      <c r="L1" s="23">
        <v>11</v>
      </c>
      <c r="M1" s="23">
        <v>12</v>
      </c>
      <c r="N1" s="23">
        <v>13</v>
      </c>
      <c r="O1" s="23">
        <v>14</v>
      </c>
      <c r="P1" s="23">
        <v>15</v>
      </c>
      <c r="Q1" s="23">
        <v>16</v>
      </c>
      <c r="R1" s="23">
        <v>17</v>
      </c>
      <c r="S1" s="23">
        <v>18</v>
      </c>
      <c r="T1" s="23">
        <v>19</v>
      </c>
      <c r="U1" s="23">
        <v>20</v>
      </c>
      <c r="V1" s="23">
        <v>21</v>
      </c>
      <c r="W1" s="23">
        <v>22</v>
      </c>
      <c r="X1" s="23">
        <v>23</v>
      </c>
      <c r="Y1" s="23">
        <v>24</v>
      </c>
      <c r="Z1" s="23">
        <v>25</v>
      </c>
      <c r="AA1" s="23">
        <v>26</v>
      </c>
      <c r="AB1" s="23">
        <v>27</v>
      </c>
      <c r="AC1" s="23">
        <v>28</v>
      </c>
      <c r="AD1" s="23">
        <v>29</v>
      </c>
      <c r="AE1" s="23">
        <v>30</v>
      </c>
      <c r="AF1" s="23">
        <v>31</v>
      </c>
      <c r="AG1" s="23">
        <v>32</v>
      </c>
      <c r="AH1" s="23">
        <v>33</v>
      </c>
      <c r="AI1" s="23">
        <v>34</v>
      </c>
      <c r="AJ1" s="23">
        <v>35</v>
      </c>
      <c r="AK1" s="23">
        <v>36</v>
      </c>
      <c r="AL1" s="23">
        <v>37</v>
      </c>
      <c r="AM1" s="23">
        <v>38</v>
      </c>
    </row>
    <row r="2" spans="1:39" x14ac:dyDescent="0.2">
      <c r="A2" s="23" t="s">
        <v>5</v>
      </c>
      <c r="B2" s="25" t="s">
        <v>81</v>
      </c>
      <c r="C2" s="25" t="s">
        <v>61</v>
      </c>
      <c r="D2" s="25" t="s">
        <v>22</v>
      </c>
      <c r="E2" s="25" t="s">
        <v>3</v>
      </c>
      <c r="F2" s="25" t="s">
        <v>70</v>
      </c>
      <c r="G2" s="25" t="s">
        <v>111</v>
      </c>
      <c r="H2" s="25" t="s">
        <v>72</v>
      </c>
      <c r="I2" s="25" t="s">
        <v>73</v>
      </c>
      <c r="J2" s="25" t="s">
        <v>114</v>
      </c>
      <c r="K2" s="25" t="s">
        <v>53</v>
      </c>
      <c r="L2" s="25" t="s">
        <v>89</v>
      </c>
      <c r="M2" s="25" t="s">
        <v>60</v>
      </c>
      <c r="N2" s="25" t="s">
        <v>10</v>
      </c>
      <c r="O2" s="25" t="s">
        <v>115</v>
      </c>
      <c r="P2" s="25" t="s">
        <v>121</v>
      </c>
      <c r="Q2" s="25" t="s">
        <v>80</v>
      </c>
      <c r="R2" s="25" t="s">
        <v>1</v>
      </c>
      <c r="S2" s="25" t="s">
        <v>23</v>
      </c>
      <c r="T2" s="25" t="s">
        <v>74</v>
      </c>
      <c r="U2" s="25" t="s">
        <v>7</v>
      </c>
      <c r="V2" s="25" t="s">
        <v>6</v>
      </c>
      <c r="W2" s="25" t="s">
        <v>55</v>
      </c>
      <c r="X2" s="25" t="s">
        <v>112</v>
      </c>
      <c r="Y2" s="25" t="s">
        <v>24</v>
      </c>
      <c r="Z2" s="25" t="s">
        <v>76</v>
      </c>
      <c r="AA2" s="25" t="s">
        <v>2</v>
      </c>
      <c r="AB2" s="25" t="s">
        <v>4</v>
      </c>
      <c r="AC2" s="25" t="s">
        <v>75</v>
      </c>
      <c r="AD2" s="25" t="s">
        <v>63</v>
      </c>
      <c r="AE2" s="25" t="s">
        <v>122</v>
      </c>
      <c r="AF2" s="25" t="s">
        <v>54</v>
      </c>
      <c r="AG2" s="25" t="s">
        <v>113</v>
      </c>
      <c r="AH2" s="25" t="s">
        <v>90</v>
      </c>
      <c r="AI2" s="25" t="s">
        <v>62</v>
      </c>
      <c r="AJ2" s="25" t="s">
        <v>25</v>
      </c>
      <c r="AK2" s="25" t="s">
        <v>8</v>
      </c>
      <c r="AL2" s="25" t="s">
        <v>116</v>
      </c>
      <c r="AM2" s="25" t="s">
        <v>71</v>
      </c>
    </row>
    <row r="3" spans="1:39" x14ac:dyDescent="0.2">
      <c r="A3" s="23" t="s">
        <v>111</v>
      </c>
      <c r="B3" s="25" t="s">
        <v>25</v>
      </c>
      <c r="C3" s="25" t="s">
        <v>73</v>
      </c>
      <c r="D3" s="25" t="s">
        <v>4</v>
      </c>
      <c r="E3" s="25" t="s">
        <v>55</v>
      </c>
      <c r="F3" s="25" t="s">
        <v>63</v>
      </c>
      <c r="G3" s="25" t="s">
        <v>26</v>
      </c>
      <c r="H3" s="25" t="s">
        <v>61</v>
      </c>
      <c r="I3" s="25" t="s">
        <v>115</v>
      </c>
      <c r="J3" s="25" t="s">
        <v>121</v>
      </c>
      <c r="K3" s="25" t="s">
        <v>75</v>
      </c>
      <c r="L3" s="25" t="s">
        <v>8</v>
      </c>
      <c r="M3" s="25" t="s">
        <v>90</v>
      </c>
      <c r="N3" s="25" t="s">
        <v>2</v>
      </c>
      <c r="O3" s="25" t="s">
        <v>72</v>
      </c>
      <c r="P3" s="25" t="s">
        <v>24</v>
      </c>
      <c r="Q3" s="25" t="s">
        <v>62</v>
      </c>
      <c r="R3" s="25" t="s">
        <v>114</v>
      </c>
      <c r="S3" s="25" t="s">
        <v>10</v>
      </c>
      <c r="T3" s="25" t="s">
        <v>113</v>
      </c>
      <c r="U3" s="25" t="s">
        <v>70</v>
      </c>
      <c r="V3" s="25" t="s">
        <v>76</v>
      </c>
      <c r="W3" s="25" t="s">
        <v>1</v>
      </c>
      <c r="X3" s="25" t="s">
        <v>122</v>
      </c>
      <c r="Y3" s="25" t="s">
        <v>71</v>
      </c>
      <c r="Z3" s="25" t="s">
        <v>74</v>
      </c>
      <c r="AA3" s="25" t="s">
        <v>3</v>
      </c>
      <c r="AB3" s="25" t="s">
        <v>54</v>
      </c>
      <c r="AC3" s="25" t="s">
        <v>112</v>
      </c>
      <c r="AD3" s="25" t="s">
        <v>60</v>
      </c>
      <c r="AE3" s="25" t="s">
        <v>7</v>
      </c>
      <c r="AF3" s="25" t="s">
        <v>81</v>
      </c>
      <c r="AG3" s="25" t="s">
        <v>89</v>
      </c>
      <c r="AH3" s="25" t="s">
        <v>22</v>
      </c>
      <c r="AI3" s="25" t="s">
        <v>6</v>
      </c>
      <c r="AJ3" s="25" t="s">
        <v>53</v>
      </c>
      <c r="AK3" s="25" t="s">
        <v>23</v>
      </c>
      <c r="AL3" s="25" t="s">
        <v>5</v>
      </c>
      <c r="AM3" s="25" t="s">
        <v>80</v>
      </c>
    </row>
    <row r="4" spans="1:39" x14ac:dyDescent="0.2">
      <c r="A4" s="23" t="s">
        <v>73</v>
      </c>
      <c r="B4" s="25" t="s">
        <v>112</v>
      </c>
      <c r="C4" s="25" t="s">
        <v>116</v>
      </c>
      <c r="D4" s="25" t="s">
        <v>1</v>
      </c>
      <c r="E4" s="25" t="s">
        <v>60</v>
      </c>
      <c r="F4" s="25" t="s">
        <v>4</v>
      </c>
      <c r="G4" s="25" t="s">
        <v>54</v>
      </c>
      <c r="H4" s="25" t="s">
        <v>63</v>
      </c>
      <c r="I4" s="25" t="s">
        <v>26</v>
      </c>
      <c r="J4" s="25" t="s">
        <v>113</v>
      </c>
      <c r="K4" s="25" t="s">
        <v>70</v>
      </c>
      <c r="L4" s="25" t="s">
        <v>6</v>
      </c>
      <c r="M4" s="25" t="s">
        <v>81</v>
      </c>
      <c r="N4" s="25" t="s">
        <v>89</v>
      </c>
      <c r="O4" s="25" t="s">
        <v>25</v>
      </c>
      <c r="P4" s="25" t="s">
        <v>55</v>
      </c>
      <c r="Q4" s="25" t="s">
        <v>8</v>
      </c>
      <c r="R4" s="25" t="s">
        <v>24</v>
      </c>
      <c r="S4" s="25" t="s">
        <v>61</v>
      </c>
      <c r="T4" s="25" t="s">
        <v>5</v>
      </c>
      <c r="U4" s="25" t="s">
        <v>122</v>
      </c>
      <c r="V4" s="25" t="s">
        <v>80</v>
      </c>
      <c r="W4" s="25" t="s">
        <v>71</v>
      </c>
      <c r="X4" s="25" t="s">
        <v>115</v>
      </c>
      <c r="Y4" s="25" t="s">
        <v>121</v>
      </c>
      <c r="Z4" s="25" t="s">
        <v>111</v>
      </c>
      <c r="AA4" s="25" t="s">
        <v>114</v>
      </c>
      <c r="AB4" s="25" t="s">
        <v>76</v>
      </c>
      <c r="AC4" s="25" t="s">
        <v>7</v>
      </c>
      <c r="AD4" s="25" t="s">
        <v>22</v>
      </c>
      <c r="AE4" s="25" t="s">
        <v>53</v>
      </c>
      <c r="AF4" s="25" t="s">
        <v>90</v>
      </c>
      <c r="AG4" s="25" t="s">
        <v>2</v>
      </c>
      <c r="AH4" s="25" t="s">
        <v>72</v>
      </c>
      <c r="AI4" s="25" t="s">
        <v>3</v>
      </c>
      <c r="AJ4" s="25" t="s">
        <v>62</v>
      </c>
      <c r="AK4" s="25" t="s">
        <v>75</v>
      </c>
      <c r="AL4" s="25" t="s">
        <v>10</v>
      </c>
      <c r="AM4" s="25" t="s">
        <v>23</v>
      </c>
    </row>
    <row r="5" spans="1:39" x14ac:dyDescent="0.2">
      <c r="A5" s="23" t="s">
        <v>121</v>
      </c>
      <c r="B5" s="25" t="s">
        <v>70</v>
      </c>
      <c r="C5" s="25" t="s">
        <v>63</v>
      </c>
      <c r="D5" s="25" t="s">
        <v>10</v>
      </c>
      <c r="E5" s="25" t="s">
        <v>75</v>
      </c>
      <c r="F5" s="25" t="s">
        <v>61</v>
      </c>
      <c r="G5" s="25" t="s">
        <v>81</v>
      </c>
      <c r="H5" s="25" t="s">
        <v>24</v>
      </c>
      <c r="I5" s="25" t="s">
        <v>3</v>
      </c>
      <c r="J5" s="25" t="s">
        <v>116</v>
      </c>
      <c r="K5" s="25" t="s">
        <v>4</v>
      </c>
      <c r="L5" s="25" t="s">
        <v>113</v>
      </c>
      <c r="M5" s="25" t="s">
        <v>72</v>
      </c>
      <c r="N5" s="25" t="s">
        <v>62</v>
      </c>
      <c r="O5" s="25" t="s">
        <v>22</v>
      </c>
      <c r="P5" s="25" t="s">
        <v>26</v>
      </c>
      <c r="Q5" s="25" t="s">
        <v>89</v>
      </c>
      <c r="R5" s="25" t="s">
        <v>55</v>
      </c>
      <c r="S5" s="25" t="s">
        <v>112</v>
      </c>
      <c r="T5" s="25" t="s">
        <v>25</v>
      </c>
      <c r="U5" s="25" t="s">
        <v>73</v>
      </c>
      <c r="V5" s="25" t="s">
        <v>7</v>
      </c>
      <c r="W5" s="25" t="s">
        <v>23</v>
      </c>
      <c r="X5" s="25" t="s">
        <v>111</v>
      </c>
      <c r="Y5" s="25" t="s">
        <v>74</v>
      </c>
      <c r="Z5" s="25" t="s">
        <v>80</v>
      </c>
      <c r="AA5" s="25" t="s">
        <v>71</v>
      </c>
      <c r="AB5" s="25" t="s">
        <v>114</v>
      </c>
      <c r="AC5" s="25" t="s">
        <v>53</v>
      </c>
      <c r="AD5" s="25" t="s">
        <v>90</v>
      </c>
      <c r="AE5" s="25" t="s">
        <v>5</v>
      </c>
      <c r="AF5" s="25" t="s">
        <v>60</v>
      </c>
      <c r="AG5" s="25" t="s">
        <v>6</v>
      </c>
      <c r="AH5" s="25" t="s">
        <v>115</v>
      </c>
      <c r="AI5" s="25" t="s">
        <v>8</v>
      </c>
      <c r="AJ5" s="25" t="s">
        <v>1</v>
      </c>
      <c r="AK5" s="25" t="s">
        <v>54</v>
      </c>
      <c r="AL5" s="25" t="s">
        <v>2</v>
      </c>
      <c r="AM5" s="25" t="s">
        <v>76</v>
      </c>
    </row>
    <row r="6" spans="1:39" x14ac:dyDescent="0.2">
      <c r="A6" s="23" t="s">
        <v>61</v>
      </c>
      <c r="B6" s="25" t="s">
        <v>10</v>
      </c>
      <c r="C6" s="25" t="s">
        <v>26</v>
      </c>
      <c r="D6" s="25" t="s">
        <v>90</v>
      </c>
      <c r="E6" s="25" t="s">
        <v>8</v>
      </c>
      <c r="F6" s="25" t="s">
        <v>122</v>
      </c>
      <c r="G6" s="25" t="s">
        <v>113</v>
      </c>
      <c r="H6" s="25" t="s">
        <v>116</v>
      </c>
      <c r="I6" s="25" t="s">
        <v>4</v>
      </c>
      <c r="J6" s="25" t="s">
        <v>60</v>
      </c>
      <c r="K6" s="25" t="s">
        <v>7</v>
      </c>
      <c r="L6" s="25" t="s">
        <v>114</v>
      </c>
      <c r="M6" s="25" t="s">
        <v>63</v>
      </c>
      <c r="N6" s="25" t="s">
        <v>70</v>
      </c>
      <c r="O6" s="25" t="s">
        <v>53</v>
      </c>
      <c r="P6" s="25" t="s">
        <v>1</v>
      </c>
      <c r="Q6" s="25" t="s">
        <v>25</v>
      </c>
      <c r="R6" s="25" t="s">
        <v>2</v>
      </c>
      <c r="S6" s="25" t="s">
        <v>74</v>
      </c>
      <c r="T6" s="25" t="s">
        <v>23</v>
      </c>
      <c r="U6" s="25" t="s">
        <v>6</v>
      </c>
      <c r="V6" s="25" t="s">
        <v>111</v>
      </c>
      <c r="W6" s="25" t="s">
        <v>24</v>
      </c>
      <c r="X6" s="25" t="s">
        <v>62</v>
      </c>
      <c r="Y6" s="25" t="s">
        <v>72</v>
      </c>
      <c r="Z6" s="25" t="s">
        <v>5</v>
      </c>
      <c r="AA6" s="25" t="s">
        <v>54</v>
      </c>
      <c r="AB6" s="25" t="s">
        <v>73</v>
      </c>
      <c r="AC6" s="25" t="s">
        <v>81</v>
      </c>
      <c r="AD6" s="25" t="s">
        <v>3</v>
      </c>
      <c r="AE6" s="25" t="s">
        <v>75</v>
      </c>
      <c r="AF6" s="25" t="s">
        <v>71</v>
      </c>
      <c r="AG6" s="25" t="s">
        <v>55</v>
      </c>
      <c r="AH6" s="25" t="s">
        <v>112</v>
      </c>
      <c r="AI6" s="25" t="s">
        <v>80</v>
      </c>
      <c r="AJ6" s="25" t="s">
        <v>22</v>
      </c>
      <c r="AK6" s="25" t="s">
        <v>89</v>
      </c>
      <c r="AL6" s="25" t="s">
        <v>115</v>
      </c>
      <c r="AM6" s="25" t="s">
        <v>121</v>
      </c>
    </row>
    <row r="7" spans="1:39" x14ac:dyDescent="0.2">
      <c r="A7" s="23" t="s">
        <v>7</v>
      </c>
      <c r="B7" s="25" t="s">
        <v>72</v>
      </c>
      <c r="C7" s="25" t="s">
        <v>62</v>
      </c>
      <c r="D7" s="25" t="s">
        <v>115</v>
      </c>
      <c r="E7" s="25" t="s">
        <v>112</v>
      </c>
      <c r="F7" s="25" t="s">
        <v>90</v>
      </c>
      <c r="G7" s="25" t="s">
        <v>8</v>
      </c>
      <c r="H7" s="25" t="s">
        <v>121</v>
      </c>
      <c r="I7" s="25" t="s">
        <v>54</v>
      </c>
      <c r="J7" s="25" t="s">
        <v>2</v>
      </c>
      <c r="K7" s="25" t="s">
        <v>76</v>
      </c>
      <c r="L7" s="25" t="s">
        <v>70</v>
      </c>
      <c r="M7" s="25" t="s">
        <v>53</v>
      </c>
      <c r="N7" s="25" t="s">
        <v>75</v>
      </c>
      <c r="O7" s="25" t="s">
        <v>63</v>
      </c>
      <c r="P7" s="25" t="s">
        <v>111</v>
      </c>
      <c r="Q7" s="25" t="s">
        <v>23</v>
      </c>
      <c r="R7" s="25" t="s">
        <v>73</v>
      </c>
      <c r="S7" s="25" t="s">
        <v>25</v>
      </c>
      <c r="T7" s="25" t="s">
        <v>10</v>
      </c>
      <c r="U7" s="25" t="s">
        <v>26</v>
      </c>
      <c r="V7" s="25" t="s">
        <v>122</v>
      </c>
      <c r="W7" s="25" t="s">
        <v>61</v>
      </c>
      <c r="X7" s="25" t="s">
        <v>81</v>
      </c>
      <c r="Y7" s="25" t="s">
        <v>5</v>
      </c>
      <c r="Z7" s="25" t="s">
        <v>60</v>
      </c>
      <c r="AA7" s="25" t="s">
        <v>6</v>
      </c>
      <c r="AB7" s="25" t="s">
        <v>3</v>
      </c>
      <c r="AC7" s="25" t="s">
        <v>74</v>
      </c>
      <c r="AD7" s="25" t="s">
        <v>4</v>
      </c>
      <c r="AE7" s="25" t="s">
        <v>116</v>
      </c>
      <c r="AF7" s="25" t="s">
        <v>1</v>
      </c>
      <c r="AG7" s="25" t="s">
        <v>80</v>
      </c>
      <c r="AH7" s="25" t="s">
        <v>71</v>
      </c>
      <c r="AI7" s="25" t="s">
        <v>55</v>
      </c>
      <c r="AJ7" s="25" t="s">
        <v>114</v>
      </c>
      <c r="AK7" s="25" t="s">
        <v>113</v>
      </c>
      <c r="AL7" s="25" t="s">
        <v>22</v>
      </c>
      <c r="AM7" s="25" t="s">
        <v>89</v>
      </c>
    </row>
    <row r="8" spans="1:39" x14ac:dyDescent="0.2">
      <c r="A8" s="23" t="s">
        <v>53</v>
      </c>
      <c r="B8" s="25" t="s">
        <v>4</v>
      </c>
      <c r="C8" s="25" t="s">
        <v>114</v>
      </c>
      <c r="D8" s="25" t="s">
        <v>72</v>
      </c>
      <c r="E8" s="25" t="s">
        <v>111</v>
      </c>
      <c r="F8" s="25" t="s">
        <v>25</v>
      </c>
      <c r="G8" s="25" t="s">
        <v>89</v>
      </c>
      <c r="H8" s="25" t="s">
        <v>113</v>
      </c>
      <c r="I8" s="25" t="s">
        <v>80</v>
      </c>
      <c r="J8" s="25" t="s">
        <v>1</v>
      </c>
      <c r="K8" s="25" t="s">
        <v>26</v>
      </c>
      <c r="L8" s="25" t="s">
        <v>62</v>
      </c>
      <c r="M8" s="25" t="s">
        <v>24</v>
      </c>
      <c r="N8" s="25" t="s">
        <v>8</v>
      </c>
      <c r="O8" s="25" t="s">
        <v>76</v>
      </c>
      <c r="P8" s="25" t="s">
        <v>73</v>
      </c>
      <c r="Q8" s="25" t="s">
        <v>70</v>
      </c>
      <c r="R8" s="25" t="s">
        <v>121</v>
      </c>
      <c r="S8" s="25" t="s">
        <v>81</v>
      </c>
      <c r="T8" s="25" t="s">
        <v>63</v>
      </c>
      <c r="U8" s="25" t="s">
        <v>54</v>
      </c>
      <c r="V8" s="25" t="s">
        <v>115</v>
      </c>
      <c r="W8" s="25" t="s">
        <v>5</v>
      </c>
      <c r="X8" s="25" t="s">
        <v>75</v>
      </c>
      <c r="Y8" s="25" t="s">
        <v>10</v>
      </c>
      <c r="Z8" s="25" t="s">
        <v>112</v>
      </c>
      <c r="AA8" s="25" t="s">
        <v>23</v>
      </c>
      <c r="AB8" s="25" t="s">
        <v>2</v>
      </c>
      <c r="AC8" s="25" t="s">
        <v>122</v>
      </c>
      <c r="AD8" s="25" t="s">
        <v>71</v>
      </c>
      <c r="AE8" s="25" t="s">
        <v>74</v>
      </c>
      <c r="AF8" s="25" t="s">
        <v>22</v>
      </c>
      <c r="AG8" s="25" t="s">
        <v>61</v>
      </c>
      <c r="AH8" s="25" t="s">
        <v>60</v>
      </c>
      <c r="AI8" s="25" t="s">
        <v>7</v>
      </c>
      <c r="AJ8" s="25" t="s">
        <v>116</v>
      </c>
      <c r="AK8" s="25" t="s">
        <v>6</v>
      </c>
      <c r="AL8" s="25" t="s">
        <v>90</v>
      </c>
      <c r="AM8" s="25" t="s">
        <v>3</v>
      </c>
    </row>
    <row r="9" spans="1:39" x14ac:dyDescent="0.2">
      <c r="A9" s="23" t="s">
        <v>4</v>
      </c>
      <c r="B9" s="25" t="s">
        <v>55</v>
      </c>
      <c r="C9" s="25" t="s">
        <v>71</v>
      </c>
      <c r="D9" s="25" t="s">
        <v>116</v>
      </c>
      <c r="E9" s="25" t="s">
        <v>89</v>
      </c>
      <c r="F9" s="25" t="s">
        <v>74</v>
      </c>
      <c r="G9" s="25" t="s">
        <v>112</v>
      </c>
      <c r="H9" s="25" t="s">
        <v>1</v>
      </c>
      <c r="I9" s="25" t="s">
        <v>76</v>
      </c>
      <c r="J9" s="25" t="s">
        <v>63</v>
      </c>
      <c r="K9" s="25" t="s">
        <v>122</v>
      </c>
      <c r="L9" s="25" t="s">
        <v>3</v>
      </c>
      <c r="M9" s="25" t="s">
        <v>54</v>
      </c>
      <c r="N9" s="25" t="s">
        <v>113</v>
      </c>
      <c r="O9" s="25" t="s">
        <v>60</v>
      </c>
      <c r="P9" s="25" t="s">
        <v>22</v>
      </c>
      <c r="Q9" s="25" t="s">
        <v>7</v>
      </c>
      <c r="R9" s="25" t="s">
        <v>72</v>
      </c>
      <c r="S9" s="25" t="s">
        <v>5</v>
      </c>
      <c r="T9" s="25" t="s">
        <v>61</v>
      </c>
      <c r="U9" s="25" t="s">
        <v>81</v>
      </c>
      <c r="V9" s="25" t="s">
        <v>75</v>
      </c>
      <c r="W9" s="25" t="s">
        <v>121</v>
      </c>
      <c r="X9" s="25" t="s">
        <v>80</v>
      </c>
      <c r="Y9" s="25" t="s">
        <v>2</v>
      </c>
      <c r="Z9" s="25" t="s">
        <v>70</v>
      </c>
      <c r="AA9" s="25" t="s">
        <v>53</v>
      </c>
      <c r="AB9" s="25" t="s">
        <v>26</v>
      </c>
      <c r="AC9" s="25" t="s">
        <v>6</v>
      </c>
      <c r="AD9" s="25" t="s">
        <v>24</v>
      </c>
      <c r="AE9" s="25" t="s">
        <v>8</v>
      </c>
      <c r="AF9" s="25" t="s">
        <v>115</v>
      </c>
      <c r="AG9" s="25" t="s">
        <v>62</v>
      </c>
      <c r="AH9" s="25" t="s">
        <v>25</v>
      </c>
      <c r="AI9" s="25" t="s">
        <v>10</v>
      </c>
      <c r="AJ9" s="25" t="s">
        <v>90</v>
      </c>
      <c r="AK9" s="25" t="s">
        <v>111</v>
      </c>
      <c r="AL9" s="25" t="s">
        <v>114</v>
      </c>
      <c r="AM9" s="25" t="s">
        <v>73</v>
      </c>
    </row>
    <row r="10" spans="1:39" x14ac:dyDescent="0.2">
      <c r="A10" s="23" t="s">
        <v>62</v>
      </c>
      <c r="B10" s="25" t="s">
        <v>89</v>
      </c>
      <c r="C10" s="25" t="s">
        <v>24</v>
      </c>
      <c r="D10" s="25" t="s">
        <v>114</v>
      </c>
      <c r="E10" s="25" t="s">
        <v>73</v>
      </c>
      <c r="F10" s="25" t="s">
        <v>72</v>
      </c>
      <c r="G10" s="25" t="s">
        <v>3</v>
      </c>
      <c r="H10" s="25" t="s">
        <v>2</v>
      </c>
      <c r="I10" s="25" t="s">
        <v>22</v>
      </c>
      <c r="J10" s="25" t="s">
        <v>61</v>
      </c>
      <c r="K10" s="25" t="s">
        <v>54</v>
      </c>
      <c r="L10" s="25" t="s">
        <v>55</v>
      </c>
      <c r="M10" s="25" t="s">
        <v>5</v>
      </c>
      <c r="N10" s="25" t="s">
        <v>122</v>
      </c>
      <c r="O10" s="25" t="s">
        <v>4</v>
      </c>
      <c r="P10" s="25" t="s">
        <v>71</v>
      </c>
      <c r="Q10" s="25" t="s">
        <v>116</v>
      </c>
      <c r="R10" s="25" t="s">
        <v>113</v>
      </c>
      <c r="S10" s="25" t="s">
        <v>75</v>
      </c>
      <c r="T10" s="25" t="s">
        <v>8</v>
      </c>
      <c r="U10" s="25" t="s">
        <v>80</v>
      </c>
      <c r="V10" s="25" t="s">
        <v>81</v>
      </c>
      <c r="W10" s="25" t="s">
        <v>10</v>
      </c>
      <c r="X10" s="25" t="s">
        <v>76</v>
      </c>
      <c r="Y10" s="25" t="s">
        <v>63</v>
      </c>
      <c r="Z10" s="25" t="s">
        <v>7</v>
      </c>
      <c r="AA10" s="25" t="s">
        <v>90</v>
      </c>
      <c r="AB10" s="25" t="s">
        <v>1</v>
      </c>
      <c r="AC10" s="25" t="s">
        <v>115</v>
      </c>
      <c r="AD10" s="25" t="s">
        <v>111</v>
      </c>
      <c r="AE10" s="25" t="s">
        <v>70</v>
      </c>
      <c r="AF10" s="25" t="s">
        <v>121</v>
      </c>
      <c r="AG10" s="25" t="s">
        <v>23</v>
      </c>
      <c r="AH10" s="25" t="s">
        <v>53</v>
      </c>
      <c r="AI10" s="25" t="s">
        <v>26</v>
      </c>
      <c r="AJ10" s="25" t="s">
        <v>74</v>
      </c>
      <c r="AK10" s="25" t="s">
        <v>112</v>
      </c>
      <c r="AL10" s="25" t="s">
        <v>25</v>
      </c>
      <c r="AM10" s="25" t="s">
        <v>6</v>
      </c>
    </row>
    <row r="11" spans="1:39" x14ac:dyDescent="0.2">
      <c r="A11" s="23" t="s">
        <v>8</v>
      </c>
      <c r="B11" s="25" t="s">
        <v>113</v>
      </c>
      <c r="C11" s="25" t="s">
        <v>54</v>
      </c>
      <c r="D11" s="25" t="s">
        <v>5</v>
      </c>
      <c r="E11" s="25" t="s">
        <v>76</v>
      </c>
      <c r="F11" s="25" t="s">
        <v>2</v>
      </c>
      <c r="G11" s="25" t="s">
        <v>24</v>
      </c>
      <c r="H11" s="25" t="s">
        <v>114</v>
      </c>
      <c r="I11" s="25" t="s">
        <v>62</v>
      </c>
      <c r="J11" s="25" t="s">
        <v>72</v>
      </c>
      <c r="K11" s="25" t="s">
        <v>3</v>
      </c>
      <c r="L11" s="25" t="s">
        <v>116</v>
      </c>
      <c r="M11" s="25" t="s">
        <v>1</v>
      </c>
      <c r="N11" s="25" t="s">
        <v>55</v>
      </c>
      <c r="O11" s="25" t="s">
        <v>121</v>
      </c>
      <c r="P11" s="25" t="s">
        <v>4</v>
      </c>
      <c r="Q11" s="25" t="s">
        <v>74</v>
      </c>
      <c r="R11" s="25" t="s">
        <v>71</v>
      </c>
      <c r="S11" s="25" t="s">
        <v>80</v>
      </c>
      <c r="T11" s="25" t="s">
        <v>60</v>
      </c>
      <c r="U11" s="25" t="s">
        <v>89</v>
      </c>
      <c r="V11" s="25" t="s">
        <v>112</v>
      </c>
      <c r="W11" s="25" t="s">
        <v>25</v>
      </c>
      <c r="X11" s="25" t="s">
        <v>6</v>
      </c>
      <c r="Y11" s="25" t="s">
        <v>90</v>
      </c>
      <c r="Z11" s="25" t="s">
        <v>10</v>
      </c>
      <c r="AA11" s="25" t="s">
        <v>115</v>
      </c>
      <c r="AB11" s="25" t="s">
        <v>63</v>
      </c>
      <c r="AC11" s="25" t="s">
        <v>70</v>
      </c>
      <c r="AD11" s="25" t="s">
        <v>73</v>
      </c>
      <c r="AE11" s="25" t="s">
        <v>23</v>
      </c>
      <c r="AF11" s="25" t="s">
        <v>53</v>
      </c>
      <c r="AG11" s="25" t="s">
        <v>75</v>
      </c>
      <c r="AH11" s="25" t="s">
        <v>111</v>
      </c>
      <c r="AI11" s="25" t="s">
        <v>122</v>
      </c>
      <c r="AJ11" s="25" t="s">
        <v>61</v>
      </c>
      <c r="AK11" s="25" t="s">
        <v>26</v>
      </c>
      <c r="AL11" s="25" t="s">
        <v>7</v>
      </c>
      <c r="AM11" s="25" t="s">
        <v>81</v>
      </c>
    </row>
    <row r="12" spans="1:39" x14ac:dyDescent="0.2">
      <c r="A12" s="23" t="s">
        <v>1</v>
      </c>
      <c r="B12" s="25" t="s">
        <v>80</v>
      </c>
      <c r="C12" s="25" t="s">
        <v>3</v>
      </c>
      <c r="D12" s="25" t="s">
        <v>74</v>
      </c>
      <c r="E12" s="25" t="s">
        <v>121</v>
      </c>
      <c r="F12" s="25" t="s">
        <v>115</v>
      </c>
      <c r="G12" s="25" t="s">
        <v>71</v>
      </c>
      <c r="H12" s="25" t="s">
        <v>23</v>
      </c>
      <c r="I12" s="25" t="s">
        <v>89</v>
      </c>
      <c r="J12" s="25" t="s">
        <v>55</v>
      </c>
      <c r="K12" s="25" t="s">
        <v>111</v>
      </c>
      <c r="L12" s="25" t="s">
        <v>10</v>
      </c>
      <c r="M12" s="25" t="s">
        <v>22</v>
      </c>
      <c r="N12" s="25" t="s">
        <v>7</v>
      </c>
      <c r="O12" s="25" t="s">
        <v>81</v>
      </c>
      <c r="P12" s="25" t="s">
        <v>76</v>
      </c>
      <c r="Q12" s="25" t="s">
        <v>6</v>
      </c>
      <c r="R12" s="25" t="s">
        <v>26</v>
      </c>
      <c r="S12" s="25" t="s">
        <v>62</v>
      </c>
      <c r="T12" s="25" t="s">
        <v>90</v>
      </c>
      <c r="U12" s="25" t="s">
        <v>112</v>
      </c>
      <c r="V12" s="25" t="s">
        <v>4</v>
      </c>
      <c r="W12" s="25" t="s">
        <v>116</v>
      </c>
      <c r="X12" s="25" t="s">
        <v>53</v>
      </c>
      <c r="Y12" s="25" t="s">
        <v>114</v>
      </c>
      <c r="Z12" s="25" t="s">
        <v>25</v>
      </c>
      <c r="AA12" s="25" t="s">
        <v>63</v>
      </c>
      <c r="AB12" s="25" t="s">
        <v>60</v>
      </c>
      <c r="AC12" s="25" t="s">
        <v>5</v>
      </c>
      <c r="AD12" s="25" t="s">
        <v>72</v>
      </c>
      <c r="AE12" s="25" t="s">
        <v>61</v>
      </c>
      <c r="AF12" s="25" t="s">
        <v>24</v>
      </c>
      <c r="AG12" s="25" t="s">
        <v>8</v>
      </c>
      <c r="AH12" s="25" t="s">
        <v>54</v>
      </c>
      <c r="AI12" s="25" t="s">
        <v>2</v>
      </c>
      <c r="AJ12" s="25" t="s">
        <v>122</v>
      </c>
      <c r="AK12" s="25" t="s">
        <v>73</v>
      </c>
      <c r="AL12" s="25" t="s">
        <v>70</v>
      </c>
      <c r="AM12" s="25" t="s">
        <v>113</v>
      </c>
    </row>
    <row r="13" spans="1:39" x14ac:dyDescent="0.2">
      <c r="A13" s="23" t="s">
        <v>6</v>
      </c>
      <c r="B13" s="25" t="s">
        <v>7</v>
      </c>
      <c r="C13" s="25" t="s">
        <v>90</v>
      </c>
      <c r="D13" s="25" t="s">
        <v>53</v>
      </c>
      <c r="E13" s="25" t="s">
        <v>54</v>
      </c>
      <c r="F13" s="25" t="s">
        <v>62</v>
      </c>
      <c r="G13" s="25" t="s">
        <v>80</v>
      </c>
      <c r="H13" s="25" t="s">
        <v>5</v>
      </c>
      <c r="I13" s="25" t="s">
        <v>81</v>
      </c>
      <c r="J13" s="25" t="s">
        <v>8</v>
      </c>
      <c r="K13" s="25" t="s">
        <v>115</v>
      </c>
      <c r="L13" s="25" t="s">
        <v>74</v>
      </c>
      <c r="M13" s="25" t="s">
        <v>121</v>
      </c>
      <c r="N13" s="25" t="s">
        <v>114</v>
      </c>
      <c r="O13" s="25" t="s">
        <v>111</v>
      </c>
      <c r="P13" s="25" t="s">
        <v>3</v>
      </c>
      <c r="Q13" s="25" t="s">
        <v>75</v>
      </c>
      <c r="R13" s="25" t="s">
        <v>4</v>
      </c>
      <c r="S13" s="25" t="s">
        <v>70</v>
      </c>
      <c r="T13" s="25" t="s">
        <v>2</v>
      </c>
      <c r="U13" s="25" t="s">
        <v>76</v>
      </c>
      <c r="V13" s="25" t="s">
        <v>26</v>
      </c>
      <c r="W13" s="25" t="s">
        <v>113</v>
      </c>
      <c r="X13" s="25" t="s">
        <v>22</v>
      </c>
      <c r="Y13" s="25" t="s">
        <v>61</v>
      </c>
      <c r="Z13" s="25" t="s">
        <v>89</v>
      </c>
      <c r="AA13" s="25" t="s">
        <v>24</v>
      </c>
      <c r="AB13" s="25" t="s">
        <v>71</v>
      </c>
      <c r="AC13" s="25" t="s">
        <v>23</v>
      </c>
      <c r="AD13" s="25" t="s">
        <v>1</v>
      </c>
      <c r="AE13" s="25" t="s">
        <v>25</v>
      </c>
      <c r="AF13" s="25" t="s">
        <v>112</v>
      </c>
      <c r="AG13" s="25" t="s">
        <v>122</v>
      </c>
      <c r="AH13" s="25" t="s">
        <v>73</v>
      </c>
      <c r="AI13" s="25" t="s">
        <v>116</v>
      </c>
      <c r="AJ13" s="25" t="s">
        <v>10</v>
      </c>
      <c r="AK13" s="25" t="s">
        <v>55</v>
      </c>
      <c r="AL13" s="25" t="s">
        <v>63</v>
      </c>
      <c r="AM13" s="25" t="s">
        <v>60</v>
      </c>
    </row>
    <row r="14" spans="1:39" x14ac:dyDescent="0.2">
      <c r="A14" s="23" t="s">
        <v>2</v>
      </c>
      <c r="B14" s="25" t="s">
        <v>5</v>
      </c>
      <c r="C14" s="25" t="s">
        <v>115</v>
      </c>
      <c r="D14" s="25" t="s">
        <v>25</v>
      </c>
      <c r="E14" s="25" t="s">
        <v>71</v>
      </c>
      <c r="F14" s="25" t="s">
        <v>22</v>
      </c>
      <c r="G14" s="25" t="s">
        <v>121</v>
      </c>
      <c r="H14" s="25" t="s">
        <v>60</v>
      </c>
      <c r="I14" s="25" t="s">
        <v>6</v>
      </c>
      <c r="J14" s="25" t="s">
        <v>24</v>
      </c>
      <c r="K14" s="25" t="s">
        <v>89</v>
      </c>
      <c r="L14" s="25" t="s">
        <v>80</v>
      </c>
      <c r="M14" s="25" t="s">
        <v>73</v>
      </c>
      <c r="N14" s="25" t="s">
        <v>116</v>
      </c>
      <c r="O14" s="25" t="s">
        <v>1</v>
      </c>
      <c r="P14" s="25" t="s">
        <v>114</v>
      </c>
      <c r="Q14" s="25" t="s">
        <v>10</v>
      </c>
      <c r="R14" s="25" t="s">
        <v>76</v>
      </c>
      <c r="S14" s="25" t="s">
        <v>53</v>
      </c>
      <c r="T14" s="25" t="s">
        <v>72</v>
      </c>
      <c r="U14" s="25" t="s">
        <v>4</v>
      </c>
      <c r="V14" s="25" t="s">
        <v>62</v>
      </c>
      <c r="W14" s="25" t="s">
        <v>90</v>
      </c>
      <c r="X14" s="25" t="s">
        <v>7</v>
      </c>
      <c r="Y14" s="25" t="s">
        <v>23</v>
      </c>
      <c r="Z14" s="25" t="s">
        <v>113</v>
      </c>
      <c r="AA14" s="25" t="s">
        <v>26</v>
      </c>
      <c r="AB14" s="25" t="s">
        <v>55</v>
      </c>
      <c r="AC14" s="25" t="s">
        <v>61</v>
      </c>
      <c r="AD14" s="25" t="s">
        <v>54</v>
      </c>
      <c r="AE14" s="25" t="s">
        <v>112</v>
      </c>
      <c r="AF14" s="25" t="s">
        <v>111</v>
      </c>
      <c r="AG14" s="25" t="s">
        <v>74</v>
      </c>
      <c r="AH14" s="25" t="s">
        <v>63</v>
      </c>
      <c r="AI14" s="25" t="s">
        <v>75</v>
      </c>
      <c r="AJ14" s="25" t="s">
        <v>70</v>
      </c>
      <c r="AK14" s="25" t="s">
        <v>3</v>
      </c>
      <c r="AL14" s="25" t="s">
        <v>122</v>
      </c>
      <c r="AM14" s="25" t="s">
        <v>8</v>
      </c>
    </row>
    <row r="15" spans="1:39" x14ac:dyDescent="0.2">
      <c r="A15" s="23" t="s">
        <v>113</v>
      </c>
      <c r="B15" s="25" t="s">
        <v>22</v>
      </c>
      <c r="C15" s="25" t="s">
        <v>2</v>
      </c>
      <c r="D15" s="25" t="s">
        <v>7</v>
      </c>
      <c r="E15" s="25" t="s">
        <v>80</v>
      </c>
      <c r="F15" s="25" t="s">
        <v>1</v>
      </c>
      <c r="G15" s="25" t="s">
        <v>76</v>
      </c>
      <c r="H15" s="25" t="s">
        <v>55</v>
      </c>
      <c r="I15" s="25" t="s">
        <v>111</v>
      </c>
      <c r="J15" s="25" t="s">
        <v>74</v>
      </c>
      <c r="K15" s="25" t="s">
        <v>6</v>
      </c>
      <c r="L15" s="25" t="s">
        <v>122</v>
      </c>
      <c r="M15" s="25" t="s">
        <v>71</v>
      </c>
      <c r="N15" s="25" t="s">
        <v>23</v>
      </c>
      <c r="O15" s="25" t="s">
        <v>5</v>
      </c>
      <c r="P15" s="25" t="s">
        <v>54</v>
      </c>
      <c r="Q15" s="25" t="s">
        <v>112</v>
      </c>
      <c r="R15" s="25" t="s">
        <v>60</v>
      </c>
      <c r="S15" s="25" t="s">
        <v>89</v>
      </c>
      <c r="T15" s="25" t="s">
        <v>116</v>
      </c>
      <c r="U15" s="25" t="s">
        <v>3</v>
      </c>
      <c r="V15" s="25" t="s">
        <v>53</v>
      </c>
      <c r="W15" s="25" t="s">
        <v>72</v>
      </c>
      <c r="X15" s="25" t="s">
        <v>73</v>
      </c>
      <c r="Y15" s="25" t="s">
        <v>25</v>
      </c>
      <c r="Z15" s="25" t="s">
        <v>81</v>
      </c>
      <c r="AA15" s="25" t="s">
        <v>8</v>
      </c>
      <c r="AB15" s="25" t="s">
        <v>90</v>
      </c>
      <c r="AC15" s="25" t="s">
        <v>62</v>
      </c>
      <c r="AD15" s="25" t="s">
        <v>114</v>
      </c>
      <c r="AE15" s="25" t="s">
        <v>10</v>
      </c>
      <c r="AF15" s="25" t="s">
        <v>4</v>
      </c>
      <c r="AG15" s="25" t="s">
        <v>26</v>
      </c>
      <c r="AH15" s="25" t="s">
        <v>121</v>
      </c>
      <c r="AI15" s="25" t="s">
        <v>70</v>
      </c>
      <c r="AJ15" s="25" t="s">
        <v>63</v>
      </c>
      <c r="AK15" s="25" t="s">
        <v>24</v>
      </c>
      <c r="AL15" s="25" t="s">
        <v>61</v>
      </c>
      <c r="AM15" s="25" t="s">
        <v>75</v>
      </c>
    </row>
    <row r="16" spans="1:39" x14ac:dyDescent="0.2">
      <c r="A16" s="23" t="s">
        <v>112</v>
      </c>
      <c r="B16" s="25" t="s">
        <v>74</v>
      </c>
      <c r="C16" s="25" t="s">
        <v>53</v>
      </c>
      <c r="D16" s="25" t="s">
        <v>62</v>
      </c>
      <c r="E16" s="25" t="s">
        <v>24</v>
      </c>
      <c r="F16" s="25" t="s">
        <v>10</v>
      </c>
      <c r="G16" s="25" t="s">
        <v>23</v>
      </c>
      <c r="H16" s="25" t="s">
        <v>8</v>
      </c>
      <c r="I16" s="25" t="s">
        <v>70</v>
      </c>
      <c r="J16" s="25" t="s">
        <v>5</v>
      </c>
      <c r="K16" s="25" t="s">
        <v>80</v>
      </c>
      <c r="L16" s="25" t="s">
        <v>61</v>
      </c>
      <c r="M16" s="25" t="s">
        <v>25</v>
      </c>
      <c r="N16" s="25" t="s">
        <v>6</v>
      </c>
      <c r="O16" s="25" t="s">
        <v>90</v>
      </c>
      <c r="P16" s="25" t="s">
        <v>2</v>
      </c>
      <c r="Q16" s="25" t="s">
        <v>115</v>
      </c>
      <c r="R16" s="25" t="s">
        <v>111</v>
      </c>
      <c r="S16" s="25" t="s">
        <v>122</v>
      </c>
      <c r="T16" s="25" t="s">
        <v>71</v>
      </c>
      <c r="U16" s="25" t="s">
        <v>75</v>
      </c>
      <c r="V16" s="25" t="s">
        <v>22</v>
      </c>
      <c r="W16" s="25" t="s">
        <v>63</v>
      </c>
      <c r="X16" s="25" t="s">
        <v>26</v>
      </c>
      <c r="Y16" s="25" t="s">
        <v>1</v>
      </c>
      <c r="Z16" s="25" t="s">
        <v>55</v>
      </c>
      <c r="AA16" s="25" t="s">
        <v>73</v>
      </c>
      <c r="AB16" s="25" t="s">
        <v>121</v>
      </c>
      <c r="AC16" s="25" t="s">
        <v>116</v>
      </c>
      <c r="AD16" s="25" t="s">
        <v>113</v>
      </c>
      <c r="AE16" s="25" t="s">
        <v>81</v>
      </c>
      <c r="AF16" s="25" t="s">
        <v>72</v>
      </c>
      <c r="AG16" s="25" t="s">
        <v>3</v>
      </c>
      <c r="AH16" s="25" t="s">
        <v>76</v>
      </c>
      <c r="AI16" s="25" t="s">
        <v>89</v>
      </c>
      <c r="AJ16" s="25" t="s">
        <v>7</v>
      </c>
      <c r="AK16" s="25" t="s">
        <v>60</v>
      </c>
      <c r="AL16" s="25" t="s">
        <v>4</v>
      </c>
      <c r="AM16" s="25" t="s">
        <v>54</v>
      </c>
    </row>
    <row r="17" spans="1:39" x14ac:dyDescent="0.2">
      <c r="A17" s="23" t="s">
        <v>10</v>
      </c>
      <c r="B17" s="25" t="s">
        <v>76</v>
      </c>
      <c r="C17" s="25" t="s">
        <v>8</v>
      </c>
      <c r="D17" s="25" t="s">
        <v>122</v>
      </c>
      <c r="E17" s="25" t="s">
        <v>6</v>
      </c>
      <c r="F17" s="25" t="s">
        <v>114</v>
      </c>
      <c r="G17" s="25" t="s">
        <v>73</v>
      </c>
      <c r="H17" s="25" t="s">
        <v>25</v>
      </c>
      <c r="I17" s="25" t="s">
        <v>7</v>
      </c>
      <c r="J17" s="25" t="s">
        <v>90</v>
      </c>
      <c r="K17" s="25" t="s">
        <v>62</v>
      </c>
      <c r="L17" s="25" t="s">
        <v>75</v>
      </c>
      <c r="M17" s="25" t="s">
        <v>4</v>
      </c>
      <c r="N17" s="25" t="s">
        <v>26</v>
      </c>
      <c r="O17" s="25" t="s">
        <v>71</v>
      </c>
      <c r="P17" s="25" t="s">
        <v>113</v>
      </c>
      <c r="Q17" s="25" t="s">
        <v>81</v>
      </c>
      <c r="R17" s="25" t="s">
        <v>63</v>
      </c>
      <c r="S17" s="25" t="s">
        <v>116</v>
      </c>
      <c r="T17" s="25" t="s">
        <v>24</v>
      </c>
      <c r="U17" s="25" t="s">
        <v>53</v>
      </c>
      <c r="V17" s="25" t="s">
        <v>3</v>
      </c>
      <c r="W17" s="25" t="s">
        <v>60</v>
      </c>
      <c r="X17" s="25" t="s">
        <v>89</v>
      </c>
      <c r="Y17" s="25" t="s">
        <v>55</v>
      </c>
      <c r="Z17" s="25" t="s">
        <v>22</v>
      </c>
      <c r="AA17" s="25" t="s">
        <v>61</v>
      </c>
      <c r="AB17" s="25" t="s">
        <v>111</v>
      </c>
      <c r="AC17" s="25" t="s">
        <v>80</v>
      </c>
      <c r="AD17" s="25" t="s">
        <v>2</v>
      </c>
      <c r="AE17" s="25" t="s">
        <v>115</v>
      </c>
      <c r="AF17" s="25" t="s">
        <v>5</v>
      </c>
      <c r="AG17" s="25" t="s">
        <v>70</v>
      </c>
      <c r="AH17" s="25" t="s">
        <v>1</v>
      </c>
      <c r="AI17" s="25" t="s">
        <v>23</v>
      </c>
      <c r="AJ17" s="25" t="s">
        <v>72</v>
      </c>
      <c r="AK17" s="25" t="s">
        <v>121</v>
      </c>
      <c r="AL17" s="25" t="s">
        <v>74</v>
      </c>
      <c r="AM17" s="25" t="s">
        <v>112</v>
      </c>
    </row>
    <row r="18" spans="1:39" x14ac:dyDescent="0.2">
      <c r="A18" s="23" t="s">
        <v>3</v>
      </c>
      <c r="B18" s="25" t="s">
        <v>111</v>
      </c>
      <c r="C18" s="25" t="s">
        <v>75</v>
      </c>
      <c r="D18" s="25" t="s">
        <v>2</v>
      </c>
      <c r="E18" s="25" t="s">
        <v>26</v>
      </c>
      <c r="F18" s="25" t="s">
        <v>53</v>
      </c>
      <c r="G18" s="25" t="s">
        <v>60</v>
      </c>
      <c r="H18" s="25" t="s">
        <v>10</v>
      </c>
      <c r="I18" s="25" t="s">
        <v>122</v>
      </c>
      <c r="J18" s="25" t="s">
        <v>71</v>
      </c>
      <c r="K18" s="25" t="s">
        <v>22</v>
      </c>
      <c r="L18" s="25" t="s">
        <v>23</v>
      </c>
      <c r="M18" s="25" t="s">
        <v>112</v>
      </c>
      <c r="N18" s="25" t="s">
        <v>80</v>
      </c>
      <c r="O18" s="25" t="s">
        <v>73</v>
      </c>
      <c r="P18" s="25" t="s">
        <v>72</v>
      </c>
      <c r="Q18" s="25" t="s">
        <v>61</v>
      </c>
      <c r="R18" s="25" t="s">
        <v>90</v>
      </c>
      <c r="S18" s="25" t="s">
        <v>7</v>
      </c>
      <c r="T18" s="25" t="s">
        <v>121</v>
      </c>
      <c r="U18" s="25" t="s">
        <v>115</v>
      </c>
      <c r="V18" s="25" t="s">
        <v>54</v>
      </c>
      <c r="W18" s="25" t="s">
        <v>8</v>
      </c>
      <c r="X18" s="25" t="s">
        <v>70</v>
      </c>
      <c r="Y18" s="25" t="s">
        <v>113</v>
      </c>
      <c r="Z18" s="25" t="s">
        <v>1</v>
      </c>
      <c r="AA18" s="25" t="s">
        <v>116</v>
      </c>
      <c r="AB18" s="25" t="s">
        <v>24</v>
      </c>
      <c r="AC18" s="25" t="s">
        <v>89</v>
      </c>
      <c r="AD18" s="25" t="s">
        <v>76</v>
      </c>
      <c r="AE18" s="25" t="s">
        <v>6</v>
      </c>
      <c r="AF18" s="25" t="s">
        <v>63</v>
      </c>
      <c r="AG18" s="25" t="s">
        <v>114</v>
      </c>
      <c r="AH18" s="25" t="s">
        <v>4</v>
      </c>
      <c r="AI18" s="25" t="s">
        <v>74</v>
      </c>
      <c r="AJ18" s="25" t="s">
        <v>5</v>
      </c>
      <c r="AK18" s="25" t="s">
        <v>81</v>
      </c>
      <c r="AL18" s="25" t="s">
        <v>62</v>
      </c>
      <c r="AM18" s="25" t="s">
        <v>55</v>
      </c>
    </row>
    <row r="19" spans="1:39" x14ac:dyDescent="0.2">
      <c r="A19" s="23" t="s">
        <v>71</v>
      </c>
      <c r="B19" s="25" t="s">
        <v>121</v>
      </c>
      <c r="C19" s="25" t="s">
        <v>23</v>
      </c>
      <c r="D19" s="25" t="s">
        <v>63</v>
      </c>
      <c r="E19" s="25" t="s">
        <v>81</v>
      </c>
      <c r="F19" s="25" t="s">
        <v>5</v>
      </c>
      <c r="G19" s="25" t="s">
        <v>75</v>
      </c>
      <c r="H19" s="25" t="s">
        <v>90</v>
      </c>
      <c r="I19" s="25" t="s">
        <v>112</v>
      </c>
      <c r="J19" s="25" t="s">
        <v>25</v>
      </c>
      <c r="K19" s="25" t="s">
        <v>73</v>
      </c>
      <c r="L19" s="25" t="s">
        <v>7</v>
      </c>
      <c r="M19" s="25" t="s">
        <v>115</v>
      </c>
      <c r="N19" s="25" t="s">
        <v>61</v>
      </c>
      <c r="O19" s="25" t="s">
        <v>54</v>
      </c>
      <c r="P19" s="25" t="s">
        <v>60</v>
      </c>
      <c r="Q19" s="25" t="s">
        <v>53</v>
      </c>
      <c r="R19" s="25" t="s">
        <v>22</v>
      </c>
      <c r="S19" s="25" t="s">
        <v>6</v>
      </c>
      <c r="T19" s="25" t="s">
        <v>114</v>
      </c>
      <c r="U19" s="25" t="s">
        <v>111</v>
      </c>
      <c r="V19" s="25" t="s">
        <v>89</v>
      </c>
      <c r="W19" s="25" t="s">
        <v>74</v>
      </c>
      <c r="X19" s="25" t="s">
        <v>3</v>
      </c>
      <c r="Y19" s="25" t="s">
        <v>116</v>
      </c>
      <c r="Z19" s="25" t="s">
        <v>4</v>
      </c>
      <c r="AA19" s="25" t="s">
        <v>122</v>
      </c>
      <c r="AB19" s="25" t="s">
        <v>72</v>
      </c>
      <c r="AC19" s="25" t="s">
        <v>8</v>
      </c>
      <c r="AD19" s="25" t="s">
        <v>55</v>
      </c>
      <c r="AE19" s="25" t="s">
        <v>62</v>
      </c>
      <c r="AF19" s="25" t="s">
        <v>76</v>
      </c>
      <c r="AG19" s="25" t="s">
        <v>10</v>
      </c>
      <c r="AH19" s="25" t="s">
        <v>24</v>
      </c>
      <c r="AI19" s="25" t="s">
        <v>113</v>
      </c>
      <c r="AJ19" s="25" t="s">
        <v>2</v>
      </c>
      <c r="AK19" s="25" t="s">
        <v>80</v>
      </c>
      <c r="AL19" s="25" t="s">
        <v>1</v>
      </c>
      <c r="AM19" s="25" t="s">
        <v>26</v>
      </c>
    </row>
    <row r="20" spans="1:39" x14ac:dyDescent="0.2">
      <c r="A20" s="23" t="s">
        <v>63</v>
      </c>
      <c r="B20" s="25" t="s">
        <v>1</v>
      </c>
      <c r="C20" s="25" t="s">
        <v>122</v>
      </c>
      <c r="D20" s="25" t="s">
        <v>70</v>
      </c>
      <c r="E20" s="25" t="s">
        <v>113</v>
      </c>
      <c r="F20" s="25" t="s">
        <v>116</v>
      </c>
      <c r="G20" s="25" t="s">
        <v>6</v>
      </c>
      <c r="H20" s="25" t="s">
        <v>74</v>
      </c>
      <c r="I20" s="25" t="s">
        <v>53</v>
      </c>
      <c r="J20" s="25" t="s">
        <v>23</v>
      </c>
      <c r="K20" s="25" t="s">
        <v>112</v>
      </c>
      <c r="L20" s="25" t="s">
        <v>2</v>
      </c>
      <c r="M20" s="25" t="s">
        <v>76</v>
      </c>
      <c r="N20" s="25" t="s">
        <v>3</v>
      </c>
      <c r="O20" s="25" t="s">
        <v>24</v>
      </c>
      <c r="P20" s="25" t="s">
        <v>90</v>
      </c>
      <c r="Q20" s="25" t="s">
        <v>5</v>
      </c>
      <c r="R20" s="25" t="s">
        <v>54</v>
      </c>
      <c r="S20" s="25" t="s">
        <v>8</v>
      </c>
      <c r="T20" s="25" t="s">
        <v>55</v>
      </c>
      <c r="U20" s="25" t="s">
        <v>62</v>
      </c>
      <c r="V20" s="25" t="s">
        <v>73</v>
      </c>
      <c r="W20" s="25" t="s">
        <v>114</v>
      </c>
      <c r="X20" s="25" t="s">
        <v>4</v>
      </c>
      <c r="Y20" s="25" t="s">
        <v>60</v>
      </c>
      <c r="Z20" s="25" t="s">
        <v>121</v>
      </c>
      <c r="AA20" s="25" t="s">
        <v>75</v>
      </c>
      <c r="AB20" s="25" t="s">
        <v>22</v>
      </c>
      <c r="AC20" s="25" t="s">
        <v>10</v>
      </c>
      <c r="AD20" s="25" t="s">
        <v>26</v>
      </c>
      <c r="AE20" s="25" t="s">
        <v>89</v>
      </c>
      <c r="AF20" s="25" t="s">
        <v>25</v>
      </c>
      <c r="AG20" s="25" t="s">
        <v>7</v>
      </c>
      <c r="AH20" s="25" t="s">
        <v>81</v>
      </c>
      <c r="AI20" s="25" t="s">
        <v>61</v>
      </c>
      <c r="AJ20" s="25" t="s">
        <v>115</v>
      </c>
      <c r="AK20" s="25" t="s">
        <v>71</v>
      </c>
      <c r="AL20" s="25" t="s">
        <v>72</v>
      </c>
      <c r="AM20" s="25" t="s">
        <v>111</v>
      </c>
    </row>
    <row r="21" spans="1:39" x14ac:dyDescent="0.2">
      <c r="A21" s="23" t="s">
        <v>89</v>
      </c>
      <c r="B21" s="25" t="s">
        <v>60</v>
      </c>
      <c r="C21" s="25" t="s">
        <v>6</v>
      </c>
      <c r="D21" s="25" t="s">
        <v>61</v>
      </c>
      <c r="E21" s="25" t="s">
        <v>23</v>
      </c>
      <c r="F21" s="25" t="s">
        <v>7</v>
      </c>
      <c r="G21" s="25" t="s">
        <v>55</v>
      </c>
      <c r="H21" s="25" t="s">
        <v>71</v>
      </c>
      <c r="I21" s="25" t="s">
        <v>75</v>
      </c>
      <c r="J21" s="25" t="s">
        <v>10</v>
      </c>
      <c r="K21" s="25" t="s">
        <v>81</v>
      </c>
      <c r="L21" s="25" t="s">
        <v>26</v>
      </c>
      <c r="M21" s="25" t="s">
        <v>111</v>
      </c>
      <c r="N21" s="25" t="s">
        <v>74</v>
      </c>
      <c r="O21" s="25" t="s">
        <v>112</v>
      </c>
      <c r="P21" s="25" t="s">
        <v>63</v>
      </c>
      <c r="Q21" s="25" t="s">
        <v>122</v>
      </c>
      <c r="R21" s="25" t="s">
        <v>3</v>
      </c>
      <c r="S21" s="25" t="s">
        <v>115</v>
      </c>
      <c r="T21" s="25" t="s">
        <v>1</v>
      </c>
      <c r="U21" s="25" t="s">
        <v>22</v>
      </c>
      <c r="V21" s="25" t="s">
        <v>70</v>
      </c>
      <c r="W21" s="25" t="s">
        <v>2</v>
      </c>
      <c r="X21" s="25" t="s">
        <v>54</v>
      </c>
      <c r="Y21" s="25" t="s">
        <v>8</v>
      </c>
      <c r="Z21" s="25" t="s">
        <v>72</v>
      </c>
      <c r="AA21" s="25" t="s">
        <v>62</v>
      </c>
      <c r="AB21" s="25" t="s">
        <v>113</v>
      </c>
      <c r="AC21" s="25" t="s">
        <v>25</v>
      </c>
      <c r="AD21" s="25" t="s">
        <v>121</v>
      </c>
      <c r="AE21" s="25" t="s">
        <v>80</v>
      </c>
      <c r="AF21" s="25" t="s">
        <v>73</v>
      </c>
      <c r="AG21" s="25" t="s">
        <v>116</v>
      </c>
      <c r="AH21" s="25" t="s">
        <v>5</v>
      </c>
      <c r="AI21" s="25" t="s">
        <v>114</v>
      </c>
      <c r="AJ21" s="25" t="s">
        <v>4</v>
      </c>
      <c r="AK21" s="25" t="s">
        <v>76</v>
      </c>
      <c r="AL21" s="25" t="s">
        <v>53</v>
      </c>
      <c r="AM21" s="25" t="s">
        <v>24</v>
      </c>
    </row>
  </sheetData>
  <conditionalFormatting sqref="A7 A5 A15 A9:A12">
    <cfRule type="cellIs" dxfId="115" priority="1" stopIfTrue="1" operator="equal">
      <formula>"W"</formula>
    </cfRule>
    <cfRule type="cellIs" dxfId="114" priority="2" stopIfTrue="1" operator="equal">
      <formula>"D"</formula>
    </cfRule>
    <cfRule type="cellIs" dxfId="113" priority="3" stopIfTrue="1" operator="equal">
      <formula>"L"</formula>
    </cfRule>
  </conditionalFormatting>
  <conditionalFormatting sqref="A1">
    <cfRule type="cellIs" dxfId="112" priority="4" stopIfTrue="1" operator="equal">
      <formula>"W"</formula>
    </cfRule>
    <cfRule type="cellIs" dxfId="111" priority="5" stopIfTrue="1" operator="equal">
      <formula>"D"</formula>
    </cfRule>
    <cfRule type="cellIs" dxfId="110" priority="6" stopIfTrue="1" operator="equal">
      <formula>"L"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144"/>
  <sheetViews>
    <sheetView topLeftCell="A96" workbookViewId="0">
      <pane xSplit="1" topLeftCell="B1" activePane="topRight" state="frozen"/>
      <selection pane="topRight" activeCell="AA112" sqref="AA112"/>
    </sheetView>
  </sheetViews>
  <sheetFormatPr defaultColWidth="9.109375" defaultRowHeight="12" x14ac:dyDescent="0.25"/>
  <cols>
    <col min="1" max="1" width="5" style="21" bestFit="1" customWidth="1"/>
    <col min="2" max="23" width="5.6640625" style="21" hidden="1" customWidth="1"/>
    <col min="24" max="39" width="5.6640625" style="21" customWidth="1"/>
    <col min="40" max="42" width="7.88671875" style="21" bestFit="1" customWidth="1"/>
    <col min="43" max="43" width="7.88671875" style="21" customWidth="1"/>
    <col min="44" max="44" width="5.6640625" style="21" bestFit="1" customWidth="1"/>
    <col min="45" max="16384" width="9.109375" style="21"/>
  </cols>
  <sheetData>
    <row r="1" spans="1:46" x14ac:dyDescent="0.25">
      <c r="A1" s="30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31" t="s">
        <v>56</v>
      </c>
      <c r="AO1" s="31" t="s">
        <v>57</v>
      </c>
      <c r="AP1" s="31" t="s">
        <v>58</v>
      </c>
      <c r="AQ1" s="31" t="s">
        <v>82</v>
      </c>
      <c r="AR1" s="31" t="s">
        <v>59</v>
      </c>
    </row>
    <row r="2" spans="1:46" x14ac:dyDescent="0.25">
      <c r="A2" s="30" t="s">
        <v>111</v>
      </c>
      <c r="B2" s="22">
        <f ca="1">VLOOKUP($A2,'Proj GC'!$A$68:$AM$87,B$1+1,FALSE)</f>
        <v>103.02988618500378</v>
      </c>
      <c r="C2" s="22">
        <f ca="1">VLOOKUP($A2,'Proj GC'!$A$68:$AM$87,C$1+1,FALSE)</f>
        <v>67.015162843214952</v>
      </c>
      <c r="D2" s="22">
        <f ca="1">VLOOKUP($A2,'Proj GC'!$A$68:$AM$87,D$1+1,FALSE)</f>
        <v>91.995525611241931</v>
      </c>
      <c r="E2" s="22">
        <f ca="1">VLOOKUP($A2,'Proj GC'!$A$68:$AM$87,E$1+1,FALSE)</f>
        <v>69.354458285714443</v>
      </c>
      <c r="F2" s="22">
        <f ca="1">VLOOKUP($A2,'Proj GC'!$A$68:$AM$87,F$1+1,FALSE)</f>
        <v>81.146261461701698</v>
      </c>
      <c r="G2" s="22">
        <f ca="1">VLOOKUP($A2,'Proj GC'!$A$68:$AM$87,G$1+1,FALSE)</f>
        <v>98.540361319324859</v>
      </c>
      <c r="H2" s="22">
        <f ca="1">VLOOKUP($A2,'Proj GC'!$A$68:$AM$87,H$1+1,FALSE)</f>
        <v>75.683413454084274</v>
      </c>
      <c r="I2" s="22">
        <f ca="1">VLOOKUP($A2,'Proj GC'!$A$68:$AM$87,I$1+1,FALSE)</f>
        <v>89.014057028922565</v>
      </c>
      <c r="J2" s="22">
        <f ca="1">VLOOKUP($A2,'Proj GC'!$A$68:$AM$87,J$1+1,FALSE)</f>
        <v>85.293274455012948</v>
      </c>
      <c r="K2" s="22">
        <f ca="1">VLOOKUP($A2,'Proj GC'!$A$68:$AM$87,K$1+1,FALSE)</f>
        <v>190.49326948280427</v>
      </c>
      <c r="L2" s="22">
        <f ca="1">VLOOKUP($A2,'Proj GC'!$A$68:$AM$87,L$1+1,FALSE)</f>
        <v>132.6532312009476</v>
      </c>
      <c r="M2" s="22">
        <f ca="1">VLOOKUP($A2,'Proj GC'!$A$68:$AM$87,M$1+1,FALSE)</f>
        <v>111.78802490275358</v>
      </c>
      <c r="N2" s="22">
        <f ca="1">VLOOKUP($A2,'Proj GC'!$A$68:$AM$87,N$1+1,FALSE)</f>
        <v>60.552361870031746</v>
      </c>
      <c r="O2" s="22">
        <f ca="1">VLOOKUP($A2,'Proj GC'!$A$68:$AM$87,O$1+1,FALSE)</f>
        <v>131.39651764316966</v>
      </c>
      <c r="P2" s="22">
        <f ca="1">VLOOKUP($A2,'Proj GC'!$A$68:$AM$87,P$1+1,FALSE)</f>
        <v>141.95289285288928</v>
      </c>
      <c r="Q2" s="22">
        <f ca="1">VLOOKUP($A2,'Proj GC'!$A$68:$AM$87,Q$1+1,FALSE)</f>
        <v>109.85691598530569</v>
      </c>
      <c r="R2" s="22">
        <f ca="1">VLOOKUP($A2,'Proj GC'!$A$68:$AM$87,R$1+1,FALSE)</f>
        <v>91.299950563068123</v>
      </c>
      <c r="S2" s="22">
        <f ca="1">VLOOKUP($A2,'Proj GC'!$A$68:$AM$87,S$1+1,FALSE)</f>
        <v>95.306933623920543</v>
      </c>
      <c r="T2" s="22">
        <f ca="1">VLOOKUP($A2,'Proj GC'!$A$68:$AM$87,T$1+1,FALSE)</f>
        <v>72.829683023663918</v>
      </c>
      <c r="U2" s="22">
        <f ca="1">VLOOKUP($A2,'Proj GC'!$A$68:$AM$87,U$1+1,FALSE)</f>
        <v>93.478502668701722</v>
      </c>
      <c r="V2" s="22">
        <f ca="1">VLOOKUP($A2,'Proj GC'!$A$68:$AM$87,V$1+1,FALSE)</f>
        <v>92.501949777214108</v>
      </c>
      <c r="W2" s="22">
        <f ca="1">VLOOKUP($A2,'Proj GC'!$A$68:$AM$87,W$1+1,FALSE)</f>
        <v>155.85812957683984</v>
      </c>
      <c r="X2" s="22">
        <f ca="1">VLOOKUP($A2,'Proj GC'!$A$68:$AM$87,X$1+1,FALSE)</f>
        <v>104.24733544501584</v>
      </c>
      <c r="Y2" s="22">
        <f ca="1">VLOOKUP($A2,'Proj GC'!$A$68:$AM$87,Y$1+1,FALSE)</f>
        <v>76.482411274392319</v>
      </c>
      <c r="Z2" s="22">
        <f ca="1">VLOOKUP($A2,'Proj GC'!$A$68:$AM$87,Z$1+1,FALSE)</f>
        <v>81.907421252818281</v>
      </c>
      <c r="AA2" s="22">
        <f ca="1">VLOOKUP($A2,'Proj GC'!$A$68:$AM$87,AA$1+1,FALSE)</f>
        <v>84.297179605912177</v>
      </c>
      <c r="AB2" s="22">
        <f ca="1">VLOOKUP($A2,'Proj GC'!$A$68:$AM$87,AB$1+1,FALSE)</f>
        <v>116.486252207014</v>
      </c>
      <c r="AC2" s="22">
        <f ca="1">VLOOKUP($A2,'Proj GC'!$A$68:$AM$87,AC$1+1,FALSE)</f>
        <v>74.699959551601182</v>
      </c>
      <c r="AD2" s="22">
        <f ca="1">VLOOKUP($A2,'Proj GC'!$A$68:$AM$87,AD$1+1,FALSE)</f>
        <v>134.2695639820403</v>
      </c>
      <c r="AE2" s="22">
        <f ca="1">VLOOKUP($A2,'Proj GC'!$A$68:$AM$87,AE$1+1,FALSE)</f>
        <v>116.14327597054577</v>
      </c>
      <c r="AF2" s="22">
        <f ca="1">VLOOKUP($A2,'Proj GC'!$A$68:$AM$87,AF$1+1,FALSE)</f>
        <v>74.008442285594356</v>
      </c>
      <c r="AG2" s="22">
        <f ca="1">VLOOKUP($A2,'Proj GC'!$A$68:$AM$87,AG$1+1,FALSE)</f>
        <v>91.462929465889289</v>
      </c>
      <c r="AH2" s="22">
        <f ca="1">VLOOKUP($A2,'Proj GC'!$A$68:$AM$87,AH$1+1,FALSE)</f>
        <v>162.13172702338039</v>
      </c>
      <c r="AI2" s="22">
        <f ca="1">VLOOKUP($A2,'Proj GC'!$A$68:$AM$87,AI$1+1,FALSE)</f>
        <v>107.5062417080479</v>
      </c>
      <c r="AJ2" s="22">
        <f ca="1">VLOOKUP($A2,'Proj GC'!$A$68:$AM$87,AJ$1+1,FALSE)</f>
        <v>56.744556779220908</v>
      </c>
      <c r="AK2" s="22">
        <f ca="1">VLOOKUP($A2,'Proj GC'!$A$68:$AM$87,AK$1+1,FALSE)</f>
        <v>112.43897574707348</v>
      </c>
      <c r="AL2" s="22">
        <f ca="1">VLOOKUP($A2,'Proj GC'!$A$68:$AM$87,AL$1+1,FALSE)</f>
        <v>80.623931988538516</v>
      </c>
      <c r="AM2" s="22">
        <f ca="1">VLOOKUP($A2,'Proj GC'!$A$68:$AM$87,AM$1+1,FALSE)</f>
        <v>99.178764008746526</v>
      </c>
      <c r="AN2" s="22">
        <f ca="1">AVERAGE(OFFSET($A2,0,Fixtures!$D$6,1,3))</f>
        <v>91.827797121509136</v>
      </c>
      <c r="AO2" s="22">
        <f ca="1">AVERAGE(OFFSET($A2,0,Fixtures!$D$6,1,6))</f>
        <v>99.984112267117965</v>
      </c>
      <c r="AP2" s="22">
        <f ca="1">AVERAGE(OFFSET($A2,0,Fixtures!$D$6,1,9))</f>
        <v>106.7783968666695</v>
      </c>
      <c r="AQ2" s="22">
        <f ca="1">AVERAGE(OFFSET($A2,0,Fixtures!$D$6,1,12))</f>
        <v>100.90108635957154</v>
      </c>
      <c r="AR2" s="22">
        <f ca="1">IF(OR(Fixtures!$D$6&lt;=0,Fixtures!$D$6&gt;39),AVERAGE(A2:AM2),AVERAGE(OFFSET($A2,0,Fixtures!$D$6,1,39-Fixtures!$D$6)))</f>
        <v>100.76860002489269</v>
      </c>
    </row>
    <row r="3" spans="1:46" x14ac:dyDescent="0.25">
      <c r="A3" s="30" t="s">
        <v>121</v>
      </c>
      <c r="B3" s="22">
        <f ca="1">VLOOKUP($A3,'Proj GC'!$A$68:$AM$87,B$1+1,FALSE)</f>
        <v>93.478502668701722</v>
      </c>
      <c r="C3" s="22">
        <f ca="1">VLOOKUP($A3,'Proj GC'!$A$68:$AM$87,C$1+1,FALSE)</f>
        <v>81.146261461701698</v>
      </c>
      <c r="D3" s="22">
        <f ca="1">VLOOKUP($A3,'Proj GC'!$A$68:$AM$87,D$1+1,FALSE)</f>
        <v>95.306933623920543</v>
      </c>
      <c r="E3" s="22">
        <f ca="1">VLOOKUP($A3,'Proj GC'!$A$68:$AM$87,E$1+1,FALSE)</f>
        <v>190.49326948280427</v>
      </c>
      <c r="F3" s="22">
        <f ca="1">VLOOKUP($A3,'Proj GC'!$A$68:$AM$87,F$1+1,FALSE)</f>
        <v>75.683413454084274</v>
      </c>
      <c r="G3" s="22">
        <f ca="1">VLOOKUP($A3,'Proj GC'!$A$68:$AM$87,G$1+1,FALSE)</f>
        <v>74.008442285594356</v>
      </c>
      <c r="H3" s="22">
        <f ca="1">VLOOKUP($A3,'Proj GC'!$A$68:$AM$87,H$1+1,FALSE)</f>
        <v>141.95289285288928</v>
      </c>
      <c r="I3" s="22">
        <f ca="1">VLOOKUP($A3,'Proj GC'!$A$68:$AM$87,I$1+1,FALSE)</f>
        <v>84.297179605912177</v>
      </c>
      <c r="J3" s="22">
        <f ca="1">VLOOKUP($A3,'Proj GC'!$A$68:$AM$87,J$1+1,FALSE)</f>
        <v>102.000266894866</v>
      </c>
      <c r="K3" s="22">
        <f ca="1">VLOOKUP($A3,'Proj GC'!$A$68:$AM$87,K$1+1,FALSE)</f>
        <v>91.995525611241931</v>
      </c>
      <c r="L3" s="22">
        <f ca="1">VLOOKUP($A3,'Proj GC'!$A$68:$AM$87,L$1+1,FALSE)</f>
        <v>72.829683023663918</v>
      </c>
      <c r="M3" s="22">
        <f ca="1">VLOOKUP($A3,'Proj GC'!$A$68:$AM$87,M$1+1,FALSE)</f>
        <v>131.39651764316966</v>
      </c>
      <c r="N3" s="22">
        <f ca="1">VLOOKUP($A3,'Proj GC'!$A$68:$AM$87,N$1+1,FALSE)</f>
        <v>109.85691598530569</v>
      </c>
      <c r="O3" s="22">
        <f ca="1">VLOOKUP($A3,'Proj GC'!$A$68:$AM$87,O$1+1,FALSE)</f>
        <v>162.13172702338039</v>
      </c>
      <c r="P3" s="22">
        <f ca="1">VLOOKUP($A3,'Proj GC'!$A$68:$AM$87,P$1+1,FALSE)</f>
        <v>98.540361319324859</v>
      </c>
      <c r="Q3" s="22">
        <f ca="1">VLOOKUP($A3,'Proj GC'!$A$68:$AM$87,Q$1+1,FALSE)</f>
        <v>91.462929465889289</v>
      </c>
      <c r="R3" s="22">
        <f ca="1">VLOOKUP($A3,'Proj GC'!$A$68:$AM$87,R$1+1,FALSE)</f>
        <v>69.354458285714443</v>
      </c>
      <c r="S3" s="22">
        <f ca="1">VLOOKUP($A3,'Proj GC'!$A$68:$AM$87,S$1+1,FALSE)</f>
        <v>74.699959551601182</v>
      </c>
      <c r="T3" s="22">
        <f ca="1">VLOOKUP($A3,'Proj GC'!$A$68:$AM$87,T$1+1,FALSE)</f>
        <v>103.02988618500378</v>
      </c>
      <c r="U3" s="22">
        <f ca="1">VLOOKUP($A3,'Proj GC'!$A$68:$AM$87,U$1+1,FALSE)</f>
        <v>67.015162843214952</v>
      </c>
      <c r="V3" s="22">
        <f ca="1">VLOOKUP($A3,'Proj GC'!$A$68:$AM$87,V$1+1,FALSE)</f>
        <v>116.14327597054577</v>
      </c>
      <c r="W3" s="22">
        <f ca="1">VLOOKUP($A3,'Proj GC'!$A$68:$AM$87,W$1+1,FALSE)</f>
        <v>112.43897574707348</v>
      </c>
      <c r="X3" s="22">
        <f ca="1">VLOOKUP($A3,'Proj GC'!$A$68:$AM$87,X$1+1,FALSE)</f>
        <v>83.454763823072184</v>
      </c>
      <c r="Y3" s="22">
        <f ca="1">VLOOKUP($A3,'Proj GC'!$A$68:$AM$87,Y$1+1,FALSE)</f>
        <v>81.907421252818281</v>
      </c>
      <c r="Z3" s="22">
        <f ca="1">VLOOKUP($A3,'Proj GC'!$A$68:$AM$87,Z$1+1,FALSE)</f>
        <v>99.178764008746526</v>
      </c>
      <c r="AA3" s="22">
        <f ca="1">VLOOKUP($A3,'Proj GC'!$A$68:$AM$87,AA$1+1,FALSE)</f>
        <v>76.482411274392319</v>
      </c>
      <c r="AB3" s="22">
        <f ca="1">VLOOKUP($A3,'Proj GC'!$A$68:$AM$87,AB$1+1,FALSE)</f>
        <v>91.299950563068123</v>
      </c>
      <c r="AC3" s="22">
        <f ca="1">VLOOKUP($A3,'Proj GC'!$A$68:$AM$87,AC$1+1,FALSE)</f>
        <v>56.744556779220908</v>
      </c>
      <c r="AD3" s="22">
        <f ca="1">VLOOKUP($A3,'Proj GC'!$A$68:$AM$87,AD$1+1,FALSE)</f>
        <v>111.78802490275358</v>
      </c>
      <c r="AE3" s="22">
        <f ca="1">VLOOKUP($A3,'Proj GC'!$A$68:$AM$87,AE$1+1,FALSE)</f>
        <v>80.623931988538516</v>
      </c>
      <c r="AF3" s="22">
        <f ca="1">VLOOKUP($A3,'Proj GC'!$A$68:$AM$87,AF$1+1,FALSE)</f>
        <v>134.2695639820403</v>
      </c>
      <c r="AG3" s="22">
        <f ca="1">VLOOKUP($A3,'Proj GC'!$A$68:$AM$87,AG$1+1,FALSE)</f>
        <v>107.5062417080479</v>
      </c>
      <c r="AH3" s="22">
        <f ca="1">VLOOKUP($A3,'Proj GC'!$A$68:$AM$87,AH$1+1,FALSE)</f>
        <v>89.014057028922565</v>
      </c>
      <c r="AI3" s="22">
        <f ca="1">VLOOKUP($A3,'Proj GC'!$A$68:$AM$87,AI$1+1,FALSE)</f>
        <v>132.6532312009476</v>
      </c>
      <c r="AJ3" s="22">
        <f ca="1">VLOOKUP($A3,'Proj GC'!$A$68:$AM$87,AJ$1+1,FALSE)</f>
        <v>155.85812957683984</v>
      </c>
      <c r="AK3" s="22">
        <f ca="1">VLOOKUP($A3,'Proj GC'!$A$68:$AM$87,AK$1+1,FALSE)</f>
        <v>116.486252207014</v>
      </c>
      <c r="AL3" s="22">
        <f ca="1">VLOOKUP($A3,'Proj GC'!$A$68:$AM$87,AL$1+1,FALSE)</f>
        <v>60.552361870031746</v>
      </c>
      <c r="AM3" s="22">
        <f ca="1">VLOOKUP($A3,'Proj GC'!$A$68:$AM$87,AM$1+1,FALSE)</f>
        <v>92.501949777214108</v>
      </c>
      <c r="AN3" s="22">
        <f ca="1">AVERAGE(OFFSET($A3,0,Fixtures!$D$6,1,3))</f>
        <v>74.842306205560448</v>
      </c>
      <c r="AO3" s="22">
        <f ca="1">AVERAGE(OFFSET($A3,0,Fixtures!$D$6,1,6))</f>
        <v>91.868073248335619</v>
      </c>
      <c r="AP3" s="22">
        <f ca="1">AVERAGE(OFFSET($A3,0,Fixtures!$D$6,1,9))</f>
        <v>97.820218825325753</v>
      </c>
      <c r="AQ3" s="22">
        <f ca="1">AVERAGE(OFFSET($A3,0,Fixtures!$D$6,1,12))</f>
        <v>101.1065594234848</v>
      </c>
      <c r="AR3" s="22">
        <f ca="1">IF(OR(Fixtures!$D$6&lt;=0,Fixtures!$D$6&gt;39),AVERAGE(A3:AM3),AVERAGE(OFFSET($A3,0,Fixtures!$D$6,1,39-Fixtures!$D$6)))</f>
        <v>100.44466637377167</v>
      </c>
    </row>
    <row r="4" spans="1:46" x14ac:dyDescent="0.25">
      <c r="A4" s="30" t="s">
        <v>73</v>
      </c>
      <c r="B4" s="22">
        <f ca="1">VLOOKUP($A4,'Proj GC'!$A$68:$AM$87,B$1+1,FALSE)</f>
        <v>74.699959551601182</v>
      </c>
      <c r="C4" s="22">
        <f ca="1">VLOOKUP($A4,'Proj GC'!$A$68:$AM$87,C$1+1,FALSE)</f>
        <v>102.000266894866</v>
      </c>
      <c r="D4" s="22">
        <f ca="1">VLOOKUP($A4,'Proj GC'!$A$68:$AM$87,D$1+1,FALSE)</f>
        <v>155.85812957683984</v>
      </c>
      <c r="E4" s="22">
        <f ca="1">VLOOKUP($A4,'Proj GC'!$A$68:$AM$87,E$1+1,FALSE)</f>
        <v>134.2695639820403</v>
      </c>
      <c r="F4" s="22">
        <f ca="1">VLOOKUP($A4,'Proj GC'!$A$68:$AM$87,F$1+1,FALSE)</f>
        <v>91.995525611241931</v>
      </c>
      <c r="G4" s="22">
        <f ca="1">VLOOKUP($A4,'Proj GC'!$A$68:$AM$87,G$1+1,FALSE)</f>
        <v>116.486252207014</v>
      </c>
      <c r="H4" s="22">
        <f ca="1">VLOOKUP($A4,'Proj GC'!$A$68:$AM$87,H$1+1,FALSE)</f>
        <v>81.146261461701698</v>
      </c>
      <c r="I4" s="22">
        <f ca="1">VLOOKUP($A4,'Proj GC'!$A$68:$AM$87,I$1+1,FALSE)</f>
        <v>98.540361319324859</v>
      </c>
      <c r="J4" s="22">
        <f ca="1">VLOOKUP($A4,'Proj GC'!$A$68:$AM$87,J$1+1,FALSE)</f>
        <v>72.829683023663918</v>
      </c>
      <c r="K4" s="22">
        <f ca="1">VLOOKUP($A4,'Proj GC'!$A$68:$AM$87,K$1+1,FALSE)</f>
        <v>93.478502668701722</v>
      </c>
      <c r="L4" s="22">
        <f ca="1">VLOOKUP($A4,'Proj GC'!$A$68:$AM$87,L$1+1,FALSE)</f>
        <v>107.5062417080479</v>
      </c>
      <c r="M4" s="22">
        <f ca="1">VLOOKUP($A4,'Proj GC'!$A$68:$AM$87,M$1+1,FALSE)</f>
        <v>74.008442285594356</v>
      </c>
      <c r="N4" s="22">
        <f ca="1">VLOOKUP($A4,'Proj GC'!$A$68:$AM$87,N$1+1,FALSE)</f>
        <v>91.462929465889289</v>
      </c>
      <c r="O4" s="22">
        <f ca="1">VLOOKUP($A4,'Proj GC'!$A$68:$AM$87,O$1+1,FALSE)</f>
        <v>103.02988618500378</v>
      </c>
      <c r="P4" s="22">
        <f ca="1">VLOOKUP($A4,'Proj GC'!$A$68:$AM$87,P$1+1,FALSE)</f>
        <v>69.354458285714443</v>
      </c>
      <c r="Q4" s="22">
        <f ca="1">VLOOKUP($A4,'Proj GC'!$A$68:$AM$87,Q$1+1,FALSE)</f>
        <v>132.6532312009476</v>
      </c>
      <c r="R4" s="22">
        <f ca="1">VLOOKUP($A4,'Proj GC'!$A$68:$AM$87,R$1+1,FALSE)</f>
        <v>141.95289285288928</v>
      </c>
      <c r="S4" s="22">
        <f ca="1">VLOOKUP($A4,'Proj GC'!$A$68:$AM$87,S$1+1,FALSE)</f>
        <v>75.683413454084274</v>
      </c>
      <c r="T4" s="22">
        <f ca="1">VLOOKUP($A4,'Proj GC'!$A$68:$AM$87,T$1+1,FALSE)</f>
        <v>80.623931988538516</v>
      </c>
      <c r="U4" s="22">
        <f ca="1">VLOOKUP($A4,'Proj GC'!$A$68:$AM$87,U$1+1,FALSE)</f>
        <v>104.24733544501584</v>
      </c>
      <c r="V4" s="22">
        <f ca="1">VLOOKUP($A4,'Proj GC'!$A$68:$AM$87,V$1+1,FALSE)</f>
        <v>99.178764008746526</v>
      </c>
      <c r="W4" s="22">
        <f ca="1">VLOOKUP($A4,'Proj GC'!$A$68:$AM$87,W$1+1,FALSE)</f>
        <v>76.482411274392319</v>
      </c>
      <c r="X4" s="22">
        <f ca="1">VLOOKUP($A4,'Proj GC'!$A$68:$AM$87,X$1+1,FALSE)</f>
        <v>89.014057028922565</v>
      </c>
      <c r="Y4" s="22">
        <f ca="1">VLOOKUP($A4,'Proj GC'!$A$68:$AM$87,Y$1+1,FALSE)</f>
        <v>85.293274455012948</v>
      </c>
      <c r="Z4" s="22">
        <f ca="1">VLOOKUP($A4,'Proj GC'!$A$68:$AM$87,Z$1+1,FALSE)</f>
        <v>83.454763823072184</v>
      </c>
      <c r="AA4" s="22">
        <f ca="1">VLOOKUP($A4,'Proj GC'!$A$68:$AM$87,AA$1+1,FALSE)</f>
        <v>91.299950563068123</v>
      </c>
      <c r="AB4" s="22">
        <f ca="1">VLOOKUP($A4,'Proj GC'!$A$68:$AM$87,AB$1+1,FALSE)</f>
        <v>92.501949777214108</v>
      </c>
      <c r="AC4" s="22">
        <f ca="1">VLOOKUP($A4,'Proj GC'!$A$68:$AM$87,AC$1+1,FALSE)</f>
        <v>116.14327597054577</v>
      </c>
      <c r="AD4" s="22">
        <f ca="1">VLOOKUP($A4,'Proj GC'!$A$68:$AM$87,AD$1+1,FALSE)</f>
        <v>162.13172702338039</v>
      </c>
      <c r="AE4" s="22">
        <f ca="1">VLOOKUP($A4,'Proj GC'!$A$68:$AM$87,AE$1+1,FALSE)</f>
        <v>56.744556779220908</v>
      </c>
      <c r="AF4" s="22">
        <f ca="1">VLOOKUP($A4,'Proj GC'!$A$68:$AM$87,AF$1+1,FALSE)</f>
        <v>111.78802490275358</v>
      </c>
      <c r="AG4" s="22">
        <f ca="1">VLOOKUP($A4,'Proj GC'!$A$68:$AM$87,AG$1+1,FALSE)</f>
        <v>60.552361870031746</v>
      </c>
      <c r="AH4" s="22">
        <f ca="1">VLOOKUP($A4,'Proj GC'!$A$68:$AM$87,AH$1+1,FALSE)</f>
        <v>131.39651764316966</v>
      </c>
      <c r="AI4" s="22">
        <f ca="1">VLOOKUP($A4,'Proj GC'!$A$68:$AM$87,AI$1+1,FALSE)</f>
        <v>84.297179605912177</v>
      </c>
      <c r="AJ4" s="22">
        <f ca="1">VLOOKUP($A4,'Proj GC'!$A$68:$AM$87,AJ$1+1,FALSE)</f>
        <v>109.85691598530569</v>
      </c>
      <c r="AK4" s="22">
        <f ca="1">VLOOKUP($A4,'Proj GC'!$A$68:$AM$87,AK$1+1,FALSE)</f>
        <v>190.49326948280427</v>
      </c>
      <c r="AL4" s="22">
        <f ca="1">VLOOKUP($A4,'Proj GC'!$A$68:$AM$87,AL$1+1,FALSE)</f>
        <v>95.306933623920543</v>
      </c>
      <c r="AM4" s="22">
        <f ca="1">VLOOKUP($A4,'Proj GC'!$A$68:$AM$87,AM$1+1,FALSE)</f>
        <v>112.43897574707348</v>
      </c>
      <c r="AN4" s="22">
        <f ca="1">AVERAGE(OFFSET($A4,0,Fixtures!$D$6,1,3))</f>
        <v>99.981725436942668</v>
      </c>
      <c r="AO4" s="22">
        <f ca="1">AVERAGE(OFFSET($A4,0,Fixtures!$D$6,1,6))</f>
        <v>105.10158083603049</v>
      </c>
      <c r="AP4" s="22">
        <f ca="1">AVERAGE(OFFSET($A4,0,Fixtures!$D$6,1,9))</f>
        <v>100.76172712614407</v>
      </c>
      <c r="AQ4" s="22">
        <f ca="1">AVERAGE(OFFSET($A4,0,Fixtures!$D$6,1,12))</f>
        <v>108.54272193561059</v>
      </c>
      <c r="AR4" s="22">
        <f ca="1">IF(OR(Fixtures!$D$6&lt;=0,Fixtures!$D$6&gt;39),AVERAGE(A4:AM4),AVERAGE(OFFSET($A4,0,Fixtures!$D$6,1,39-Fixtures!$D$6)))</f>
        <v>108.84243376726158</v>
      </c>
    </row>
    <row r="5" spans="1:46" x14ac:dyDescent="0.25">
      <c r="A5" s="30" t="s">
        <v>61</v>
      </c>
      <c r="B5" s="22">
        <f ca="1">VLOOKUP($A5,'Proj GC'!$A$68:$AM$87,B$1+1,FALSE)</f>
        <v>95.306933623920543</v>
      </c>
      <c r="C5" s="22">
        <f ca="1">VLOOKUP($A5,'Proj GC'!$A$68:$AM$87,C$1+1,FALSE)</f>
        <v>98.540361319324859</v>
      </c>
      <c r="D5" s="22">
        <f ca="1">VLOOKUP($A5,'Proj GC'!$A$68:$AM$87,D$1+1,FALSE)</f>
        <v>111.78802490275358</v>
      </c>
      <c r="E5" s="22">
        <f ca="1">VLOOKUP($A5,'Proj GC'!$A$68:$AM$87,E$1+1,FALSE)</f>
        <v>132.6532312009476</v>
      </c>
      <c r="F5" s="22">
        <f ca="1">VLOOKUP($A5,'Proj GC'!$A$68:$AM$87,F$1+1,FALSE)</f>
        <v>104.24733544501584</v>
      </c>
      <c r="G5" s="22">
        <f ca="1">VLOOKUP($A5,'Proj GC'!$A$68:$AM$87,G$1+1,FALSE)</f>
        <v>72.829683023663918</v>
      </c>
      <c r="H5" s="22">
        <f ca="1">VLOOKUP($A5,'Proj GC'!$A$68:$AM$87,H$1+1,FALSE)</f>
        <v>102.000266894866</v>
      </c>
      <c r="I5" s="22">
        <f ca="1">VLOOKUP($A5,'Proj GC'!$A$68:$AM$87,I$1+1,FALSE)</f>
        <v>91.995525611241931</v>
      </c>
      <c r="J5" s="22">
        <f ca="1">VLOOKUP($A5,'Proj GC'!$A$68:$AM$87,J$1+1,FALSE)</f>
        <v>134.2695639820403</v>
      </c>
      <c r="K5" s="22">
        <f ca="1">VLOOKUP($A5,'Proj GC'!$A$68:$AM$87,K$1+1,FALSE)</f>
        <v>116.14327597054577</v>
      </c>
      <c r="L5" s="22">
        <f ca="1">VLOOKUP($A5,'Proj GC'!$A$68:$AM$87,L$1+1,FALSE)</f>
        <v>91.299950563068123</v>
      </c>
      <c r="M5" s="22">
        <f ca="1">VLOOKUP($A5,'Proj GC'!$A$68:$AM$87,M$1+1,FALSE)</f>
        <v>81.146261461701698</v>
      </c>
      <c r="N5" s="22">
        <f ca="1">VLOOKUP($A5,'Proj GC'!$A$68:$AM$87,N$1+1,FALSE)</f>
        <v>93.478502668701722</v>
      </c>
      <c r="O5" s="22">
        <f ca="1">VLOOKUP($A5,'Proj GC'!$A$68:$AM$87,O$1+1,FALSE)</f>
        <v>56.744556779220908</v>
      </c>
      <c r="P5" s="22">
        <f ca="1">VLOOKUP($A5,'Proj GC'!$A$68:$AM$87,P$1+1,FALSE)</f>
        <v>155.85812957683984</v>
      </c>
      <c r="Q5" s="22">
        <f ca="1">VLOOKUP($A5,'Proj GC'!$A$68:$AM$87,Q$1+1,FALSE)</f>
        <v>103.02988618500378</v>
      </c>
      <c r="R5" s="22">
        <f ca="1">VLOOKUP($A5,'Proj GC'!$A$68:$AM$87,R$1+1,FALSE)</f>
        <v>60.552361870031746</v>
      </c>
      <c r="S5" s="22">
        <f ca="1">VLOOKUP($A5,'Proj GC'!$A$68:$AM$87,S$1+1,FALSE)</f>
        <v>81.907421252818281</v>
      </c>
      <c r="T5" s="22">
        <f ca="1">VLOOKUP($A5,'Proj GC'!$A$68:$AM$87,T$1+1,FALSE)</f>
        <v>112.43897574707348</v>
      </c>
      <c r="U5" s="22">
        <f ca="1">VLOOKUP($A5,'Proj GC'!$A$68:$AM$87,U$1+1,FALSE)</f>
        <v>107.5062417080479</v>
      </c>
      <c r="V5" s="22">
        <f ca="1">VLOOKUP($A5,'Proj GC'!$A$68:$AM$87,V$1+1,FALSE)</f>
        <v>83.454763823072184</v>
      </c>
      <c r="W5" s="22">
        <f ca="1">VLOOKUP($A5,'Proj GC'!$A$68:$AM$87,W$1+1,FALSE)</f>
        <v>141.95289285288928</v>
      </c>
      <c r="X5" s="22">
        <f ca="1">VLOOKUP($A5,'Proj GC'!$A$68:$AM$87,X$1+1,FALSE)</f>
        <v>109.85691598530569</v>
      </c>
      <c r="Y5" s="22">
        <f ca="1">VLOOKUP($A5,'Proj GC'!$A$68:$AM$87,Y$1+1,FALSE)</f>
        <v>131.39651764316966</v>
      </c>
      <c r="Z5" s="22">
        <f ca="1">VLOOKUP($A5,'Proj GC'!$A$68:$AM$87,Z$1+1,FALSE)</f>
        <v>80.623931988538516</v>
      </c>
      <c r="AA5" s="22">
        <f ca="1">VLOOKUP($A5,'Proj GC'!$A$68:$AM$87,AA$1+1,FALSE)</f>
        <v>116.486252207014</v>
      </c>
      <c r="AB5" s="22">
        <f ca="1">VLOOKUP($A5,'Proj GC'!$A$68:$AM$87,AB$1+1,FALSE)</f>
        <v>67.015162843214952</v>
      </c>
      <c r="AC5" s="22">
        <f ca="1">VLOOKUP($A5,'Proj GC'!$A$68:$AM$87,AC$1+1,FALSE)</f>
        <v>74.008442285594356</v>
      </c>
      <c r="AD5" s="22">
        <f ca="1">VLOOKUP($A5,'Proj GC'!$A$68:$AM$87,AD$1+1,FALSE)</f>
        <v>84.297179605912177</v>
      </c>
      <c r="AE5" s="22">
        <f ca="1">VLOOKUP($A5,'Proj GC'!$A$68:$AM$87,AE$1+1,FALSE)</f>
        <v>190.49326948280427</v>
      </c>
      <c r="AF5" s="22">
        <f ca="1">VLOOKUP($A5,'Proj GC'!$A$68:$AM$87,AF$1+1,FALSE)</f>
        <v>76.482411274392319</v>
      </c>
      <c r="AG5" s="22">
        <f ca="1">VLOOKUP($A5,'Proj GC'!$A$68:$AM$87,AG$1+1,FALSE)</f>
        <v>69.354458285714443</v>
      </c>
      <c r="AH5" s="22">
        <f ca="1">VLOOKUP($A5,'Proj GC'!$A$68:$AM$87,AH$1+1,FALSE)</f>
        <v>74.699959551601182</v>
      </c>
      <c r="AI5" s="22">
        <f ca="1">VLOOKUP($A5,'Proj GC'!$A$68:$AM$87,AI$1+1,FALSE)</f>
        <v>99.178764008746526</v>
      </c>
      <c r="AJ5" s="22">
        <f ca="1">VLOOKUP($A5,'Proj GC'!$A$68:$AM$87,AJ$1+1,FALSE)</f>
        <v>162.13172702338039</v>
      </c>
      <c r="AK5" s="22">
        <f ca="1">VLOOKUP($A5,'Proj GC'!$A$68:$AM$87,AK$1+1,FALSE)</f>
        <v>91.462929465889289</v>
      </c>
      <c r="AL5" s="22">
        <f ca="1">VLOOKUP($A5,'Proj GC'!$A$68:$AM$87,AL$1+1,FALSE)</f>
        <v>89.014057028922565</v>
      </c>
      <c r="AM5" s="22">
        <f ca="1">VLOOKUP($A5,'Proj GC'!$A$68:$AM$87,AM$1+1,FALSE)</f>
        <v>85.293274455012948</v>
      </c>
      <c r="AN5" s="22">
        <f ca="1">AVERAGE(OFFSET($A5,0,Fixtures!$D$6,1,3))</f>
        <v>85.836619111941104</v>
      </c>
      <c r="AO5" s="22">
        <f ca="1">AVERAGE(OFFSET($A5,0,Fixtures!$D$6,1,6))</f>
        <v>101.46378628315534</v>
      </c>
      <c r="AP5" s="22">
        <f ca="1">AVERAGE(OFFSET($A5,0,Fixtures!$D$6,1,9))</f>
        <v>94.66843328277713</v>
      </c>
      <c r="AQ5" s="22">
        <f ca="1">AVERAGE(OFFSET($A5,0,Fixtures!$D$6,1,12))</f>
        <v>99.552051088598873</v>
      </c>
      <c r="AR5" s="22">
        <f ca="1">IF(OR(Fixtures!$D$6&lt;=0,Fixtures!$D$6&gt;39),AVERAGE(A5:AM5),AVERAGE(OFFSET($A5,0,Fixtures!$D$6,1,39-Fixtures!$D$6)))</f>
        <v>98.455222116784569</v>
      </c>
    </row>
    <row r="6" spans="1:46" x14ac:dyDescent="0.25">
      <c r="A6" s="30" t="s">
        <v>53</v>
      </c>
      <c r="B6" s="22">
        <f ca="1">VLOOKUP($A6,'Proj GC'!$A$68:$AM$87,B$1+1,FALSE)</f>
        <v>91.995525611241931</v>
      </c>
      <c r="C6" s="22">
        <f ca="1">VLOOKUP($A6,'Proj GC'!$A$68:$AM$87,C$1+1,FALSE)</f>
        <v>91.299950563068123</v>
      </c>
      <c r="D6" s="22">
        <f ca="1">VLOOKUP($A6,'Proj GC'!$A$68:$AM$87,D$1+1,FALSE)</f>
        <v>131.39651764316966</v>
      </c>
      <c r="E6" s="22">
        <f ca="1">VLOOKUP($A6,'Proj GC'!$A$68:$AM$87,E$1+1,FALSE)</f>
        <v>83.454763823072184</v>
      </c>
      <c r="F6" s="22">
        <f ca="1">VLOOKUP($A6,'Proj GC'!$A$68:$AM$87,F$1+1,FALSE)</f>
        <v>103.02988618500378</v>
      </c>
      <c r="G6" s="22">
        <f ca="1">VLOOKUP($A6,'Proj GC'!$A$68:$AM$87,G$1+1,FALSE)</f>
        <v>91.462929465889289</v>
      </c>
      <c r="H6" s="22">
        <f ca="1">VLOOKUP($A6,'Proj GC'!$A$68:$AM$87,H$1+1,FALSE)</f>
        <v>72.829683023663918</v>
      </c>
      <c r="I6" s="22">
        <f ca="1">VLOOKUP($A6,'Proj GC'!$A$68:$AM$87,I$1+1,FALSE)</f>
        <v>99.178764008746526</v>
      </c>
      <c r="J6" s="22">
        <f ca="1">VLOOKUP($A6,'Proj GC'!$A$68:$AM$87,J$1+1,FALSE)</f>
        <v>155.85812957683984</v>
      </c>
      <c r="K6" s="22">
        <f ca="1">VLOOKUP($A6,'Proj GC'!$A$68:$AM$87,K$1+1,FALSE)</f>
        <v>98.540361319324859</v>
      </c>
      <c r="L6" s="22">
        <f ca="1">VLOOKUP($A6,'Proj GC'!$A$68:$AM$87,L$1+1,FALSE)</f>
        <v>109.85691598530569</v>
      </c>
      <c r="M6" s="22">
        <f ca="1">VLOOKUP($A6,'Proj GC'!$A$68:$AM$87,M$1+1,FALSE)</f>
        <v>141.95289285288928</v>
      </c>
      <c r="N6" s="22">
        <f ca="1">VLOOKUP($A6,'Proj GC'!$A$68:$AM$87,N$1+1,FALSE)</f>
        <v>132.6532312009476</v>
      </c>
      <c r="O6" s="22">
        <f ca="1">VLOOKUP($A6,'Proj GC'!$A$68:$AM$87,O$1+1,FALSE)</f>
        <v>92.501949777214108</v>
      </c>
      <c r="P6" s="22">
        <f ca="1">VLOOKUP($A6,'Proj GC'!$A$68:$AM$87,P$1+1,FALSE)</f>
        <v>67.015162843214952</v>
      </c>
      <c r="Q6" s="22">
        <f ca="1">VLOOKUP($A6,'Proj GC'!$A$68:$AM$87,Q$1+1,FALSE)</f>
        <v>93.478502668701722</v>
      </c>
      <c r="R6" s="22">
        <f ca="1">VLOOKUP($A6,'Proj GC'!$A$68:$AM$87,R$1+1,FALSE)</f>
        <v>85.293274455012948</v>
      </c>
      <c r="S6" s="22">
        <f ca="1">VLOOKUP($A6,'Proj GC'!$A$68:$AM$87,S$1+1,FALSE)</f>
        <v>74.008442285594356</v>
      </c>
      <c r="T6" s="22">
        <f ca="1">VLOOKUP($A6,'Proj GC'!$A$68:$AM$87,T$1+1,FALSE)</f>
        <v>81.146261461701698</v>
      </c>
      <c r="U6" s="22">
        <f ca="1">VLOOKUP($A6,'Proj GC'!$A$68:$AM$87,U$1+1,FALSE)</f>
        <v>116.486252207014</v>
      </c>
      <c r="V6" s="22">
        <f ca="1">VLOOKUP($A6,'Proj GC'!$A$68:$AM$87,V$1+1,FALSE)</f>
        <v>89.014057028922565</v>
      </c>
      <c r="W6" s="22">
        <f ca="1">VLOOKUP($A6,'Proj GC'!$A$68:$AM$87,W$1+1,FALSE)</f>
        <v>80.623931988538516</v>
      </c>
      <c r="X6" s="22">
        <f ca="1">VLOOKUP($A6,'Proj GC'!$A$68:$AM$87,X$1+1,FALSE)</f>
        <v>190.49326948280427</v>
      </c>
      <c r="Y6" s="22">
        <f ca="1">VLOOKUP($A6,'Proj GC'!$A$68:$AM$87,Y$1+1,FALSE)</f>
        <v>95.306933623920543</v>
      </c>
      <c r="Z6" s="22">
        <f ca="1">VLOOKUP($A6,'Proj GC'!$A$68:$AM$87,Z$1+1,FALSE)</f>
        <v>74.699959551601182</v>
      </c>
      <c r="AA6" s="22">
        <f ca="1">VLOOKUP($A6,'Proj GC'!$A$68:$AM$87,AA$1+1,FALSE)</f>
        <v>112.43897574707348</v>
      </c>
      <c r="AB6" s="22">
        <f ca="1">VLOOKUP($A6,'Proj GC'!$A$68:$AM$87,AB$1+1,FALSE)</f>
        <v>60.552361870031746</v>
      </c>
      <c r="AC6" s="22">
        <f ca="1">VLOOKUP($A6,'Proj GC'!$A$68:$AM$87,AC$1+1,FALSE)</f>
        <v>104.24733544501584</v>
      </c>
      <c r="AD6" s="22">
        <f ca="1">VLOOKUP($A6,'Proj GC'!$A$68:$AM$87,AD$1+1,FALSE)</f>
        <v>76.482411274392319</v>
      </c>
      <c r="AE6" s="22">
        <f ca="1">VLOOKUP($A6,'Proj GC'!$A$68:$AM$87,AE$1+1,FALSE)</f>
        <v>81.907421252818281</v>
      </c>
      <c r="AF6" s="22">
        <f ca="1">VLOOKUP($A6,'Proj GC'!$A$68:$AM$87,AF$1+1,FALSE)</f>
        <v>162.13172702338039</v>
      </c>
      <c r="AG6" s="22">
        <f ca="1">VLOOKUP($A6,'Proj GC'!$A$68:$AM$87,AG$1+1,FALSE)</f>
        <v>75.683413454084274</v>
      </c>
      <c r="AH6" s="22">
        <f ca="1">VLOOKUP($A6,'Proj GC'!$A$68:$AM$87,AH$1+1,FALSE)</f>
        <v>134.2695639820403</v>
      </c>
      <c r="AI6" s="22">
        <f ca="1">VLOOKUP($A6,'Proj GC'!$A$68:$AM$87,AI$1+1,FALSE)</f>
        <v>116.14327597054577</v>
      </c>
      <c r="AJ6" s="22">
        <f ca="1">VLOOKUP($A6,'Proj GC'!$A$68:$AM$87,AJ$1+1,FALSE)</f>
        <v>102.000266894866</v>
      </c>
      <c r="AK6" s="22">
        <f ca="1">VLOOKUP($A6,'Proj GC'!$A$68:$AM$87,AK$1+1,FALSE)</f>
        <v>107.5062417080479</v>
      </c>
      <c r="AL6" s="22">
        <f ca="1">VLOOKUP($A6,'Proj GC'!$A$68:$AM$87,AL$1+1,FALSE)</f>
        <v>111.78802490275358</v>
      </c>
      <c r="AM6" s="22">
        <f ca="1">VLOOKUP($A6,'Proj GC'!$A$68:$AM$87,AM$1+1,FALSE)</f>
        <v>84.297179605912177</v>
      </c>
      <c r="AN6" s="22">
        <f ca="1">AVERAGE(OFFSET($A6,0,Fixtures!$D$6,1,3))</f>
        <v>92.412891020707022</v>
      </c>
      <c r="AO6" s="22">
        <f ca="1">AVERAGE(OFFSET($A6,0,Fixtures!$D$6,1,6))</f>
        <v>99.626705435452024</v>
      </c>
      <c r="AP6" s="22">
        <f ca="1">AVERAGE(OFFSET($A6,0,Fixtures!$D$6,1,9))</f>
        <v>102.65072066882027</v>
      </c>
      <c r="AQ6" s="22">
        <f ca="1">AVERAGE(OFFSET($A6,0,Fixtures!$D$6,1,12))</f>
        <v>103.76258496042082</v>
      </c>
      <c r="AR6" s="22">
        <f ca="1">IF(OR(Fixtures!$D$6&lt;=0,Fixtures!$D$6&gt;39),AVERAGE(A6:AM6),AVERAGE(OFFSET($A6,0,Fixtures!$D$6,1,39-Fixtures!$D$6)))</f>
        <v>102.26524608699707</v>
      </c>
    </row>
    <row r="7" spans="1:46" x14ac:dyDescent="0.25">
      <c r="A7" s="30" t="s">
        <v>2</v>
      </c>
      <c r="B7" s="22">
        <f ca="1">VLOOKUP($A7,'Proj GC'!$A$68:$AM$87,B$1+1,FALSE)</f>
        <v>80.623931988538516</v>
      </c>
      <c r="C7" s="22">
        <f ca="1">VLOOKUP($A7,'Proj GC'!$A$68:$AM$87,C$1+1,FALSE)</f>
        <v>89.014057028922565</v>
      </c>
      <c r="D7" s="22">
        <f ca="1">VLOOKUP($A7,'Proj GC'!$A$68:$AM$87,D$1+1,FALSE)</f>
        <v>103.02988618500378</v>
      </c>
      <c r="E7" s="22">
        <f ca="1">VLOOKUP($A7,'Proj GC'!$A$68:$AM$87,E$1+1,FALSE)</f>
        <v>76.482411274392319</v>
      </c>
      <c r="F7" s="22">
        <f ca="1">VLOOKUP($A7,'Proj GC'!$A$68:$AM$87,F$1+1,FALSE)</f>
        <v>162.13172702338039</v>
      </c>
      <c r="G7" s="22">
        <f ca="1">VLOOKUP($A7,'Proj GC'!$A$68:$AM$87,G$1+1,FALSE)</f>
        <v>85.293274455012948</v>
      </c>
      <c r="H7" s="22">
        <f ca="1">VLOOKUP($A7,'Proj GC'!$A$68:$AM$87,H$1+1,FALSE)</f>
        <v>134.2695639820403</v>
      </c>
      <c r="I7" s="22">
        <f ca="1">VLOOKUP($A7,'Proj GC'!$A$68:$AM$87,I$1+1,FALSE)</f>
        <v>107.5062417080479</v>
      </c>
      <c r="J7" s="22">
        <f ca="1">VLOOKUP($A7,'Proj GC'!$A$68:$AM$87,J$1+1,FALSE)</f>
        <v>141.95289285288928</v>
      </c>
      <c r="K7" s="22">
        <f ca="1">VLOOKUP($A7,'Proj GC'!$A$68:$AM$87,K$1+1,FALSE)</f>
        <v>91.462929465889289</v>
      </c>
      <c r="L7" s="22">
        <f ca="1">VLOOKUP($A7,'Proj GC'!$A$68:$AM$87,L$1+1,FALSE)</f>
        <v>99.178764008746526</v>
      </c>
      <c r="M7" s="22">
        <f ca="1">VLOOKUP($A7,'Proj GC'!$A$68:$AM$87,M$1+1,FALSE)</f>
        <v>67.015162843214952</v>
      </c>
      <c r="N7" s="22">
        <f ca="1">VLOOKUP($A7,'Proj GC'!$A$68:$AM$87,N$1+1,FALSE)</f>
        <v>102.000266894866</v>
      </c>
      <c r="O7" s="22">
        <f ca="1">VLOOKUP($A7,'Proj GC'!$A$68:$AM$87,O$1+1,FALSE)</f>
        <v>155.85812957683984</v>
      </c>
      <c r="P7" s="22">
        <f ca="1">VLOOKUP($A7,'Proj GC'!$A$68:$AM$87,P$1+1,FALSE)</f>
        <v>91.299950563068123</v>
      </c>
      <c r="Q7" s="22">
        <f ca="1">VLOOKUP($A7,'Proj GC'!$A$68:$AM$87,Q$1+1,FALSE)</f>
        <v>95.306933623920543</v>
      </c>
      <c r="R7" s="22">
        <f ca="1">VLOOKUP($A7,'Proj GC'!$A$68:$AM$87,R$1+1,FALSE)</f>
        <v>92.501949777214108</v>
      </c>
      <c r="S7" s="22">
        <f ca="1">VLOOKUP($A7,'Proj GC'!$A$68:$AM$87,S$1+1,FALSE)</f>
        <v>56.744556779220908</v>
      </c>
      <c r="T7" s="22">
        <f ca="1">VLOOKUP($A7,'Proj GC'!$A$68:$AM$87,T$1+1,FALSE)</f>
        <v>131.39651764316966</v>
      </c>
      <c r="U7" s="22">
        <f ca="1">VLOOKUP($A7,'Proj GC'!$A$68:$AM$87,U$1+1,FALSE)</f>
        <v>91.995525611241931</v>
      </c>
      <c r="V7" s="22">
        <f ca="1">VLOOKUP($A7,'Proj GC'!$A$68:$AM$87,V$1+1,FALSE)</f>
        <v>109.85691598530569</v>
      </c>
      <c r="W7" s="22">
        <f ca="1">VLOOKUP($A7,'Proj GC'!$A$68:$AM$87,W$1+1,FALSE)</f>
        <v>111.78802490275358</v>
      </c>
      <c r="X7" s="22">
        <f ca="1">VLOOKUP($A7,'Proj GC'!$A$68:$AM$87,X$1+1,FALSE)</f>
        <v>116.14327597054577</v>
      </c>
      <c r="Y7" s="22">
        <f ca="1">VLOOKUP($A7,'Proj GC'!$A$68:$AM$87,Y$1+1,FALSE)</f>
        <v>112.43897574707348</v>
      </c>
      <c r="Z7" s="22">
        <f ca="1">VLOOKUP($A7,'Proj GC'!$A$68:$AM$87,Z$1+1,FALSE)</f>
        <v>72.829683023663918</v>
      </c>
      <c r="AA7" s="22">
        <f ca="1">VLOOKUP($A7,'Proj GC'!$A$68:$AM$87,AA$1+1,FALSE)</f>
        <v>98.540361319324859</v>
      </c>
      <c r="AB7" s="22">
        <f ca="1">VLOOKUP($A7,'Proj GC'!$A$68:$AM$87,AB$1+1,FALSE)</f>
        <v>69.354458285714443</v>
      </c>
      <c r="AC7" s="22">
        <f ca="1">VLOOKUP($A7,'Proj GC'!$A$68:$AM$87,AC$1+1,FALSE)</f>
        <v>75.683413454084274</v>
      </c>
      <c r="AD7" s="22">
        <f ca="1">VLOOKUP($A7,'Proj GC'!$A$68:$AM$87,AD$1+1,FALSE)</f>
        <v>116.486252207014</v>
      </c>
      <c r="AE7" s="22">
        <f ca="1">VLOOKUP($A7,'Proj GC'!$A$68:$AM$87,AE$1+1,FALSE)</f>
        <v>74.699959551601182</v>
      </c>
      <c r="AF7" s="22">
        <f ca="1">VLOOKUP($A7,'Proj GC'!$A$68:$AM$87,AF$1+1,FALSE)</f>
        <v>83.454763823072184</v>
      </c>
      <c r="AG7" s="22">
        <f ca="1">VLOOKUP($A7,'Proj GC'!$A$68:$AM$87,AG$1+1,FALSE)</f>
        <v>81.907421252818281</v>
      </c>
      <c r="AH7" s="22">
        <f ca="1">VLOOKUP($A7,'Proj GC'!$A$68:$AM$87,AH$1+1,FALSE)</f>
        <v>81.146261461701698</v>
      </c>
      <c r="AI7" s="22">
        <f ca="1">VLOOKUP($A7,'Proj GC'!$A$68:$AM$87,AI$1+1,FALSE)</f>
        <v>190.49326948280427</v>
      </c>
      <c r="AJ7" s="22">
        <f ca="1">VLOOKUP($A7,'Proj GC'!$A$68:$AM$87,AJ$1+1,FALSE)</f>
        <v>93.478502668701722</v>
      </c>
      <c r="AK7" s="22">
        <f ca="1">VLOOKUP($A7,'Proj GC'!$A$68:$AM$87,AK$1+1,FALSE)</f>
        <v>84.297179605912177</v>
      </c>
      <c r="AL7" s="22">
        <f ca="1">VLOOKUP($A7,'Proj GC'!$A$68:$AM$87,AL$1+1,FALSE)</f>
        <v>104.24733544501584</v>
      </c>
      <c r="AM7" s="22">
        <f ca="1">VLOOKUP($A7,'Proj GC'!$A$68:$AM$87,AM$1+1,FALSE)</f>
        <v>132.6532312009476</v>
      </c>
      <c r="AN7" s="22">
        <f ca="1">AVERAGE(OFFSET($A7,0,Fixtures!$D$6,1,3))</f>
        <v>81.192744353041192</v>
      </c>
      <c r="AO7" s="22">
        <f ca="1">AVERAGE(OFFSET($A7,0,Fixtures!$D$6,1,6))</f>
        <v>86.369868106801832</v>
      </c>
      <c r="AP7" s="22">
        <f ca="1">AVERAGE(OFFSET($A7,0,Fixtures!$D$6,1,9))</f>
        <v>96.862906759792793</v>
      </c>
      <c r="AQ7" s="22">
        <f ca="1">AVERAGE(OFFSET($A7,0,Fixtures!$D$6,1,12))</f>
        <v>96.14909821314707</v>
      </c>
      <c r="AR7" s="22">
        <f ca="1">IF(OR(Fixtures!$D$6&lt;=0,Fixtures!$D$6&gt;39),AVERAGE(A7:AM7),AVERAGE(OFFSET($A7,0,Fixtures!$D$6,1,39-Fixtures!$D$6)))</f>
        <v>98.957108442977884</v>
      </c>
    </row>
    <row r="8" spans="1:46" x14ac:dyDescent="0.25">
      <c r="A8" s="30" t="s">
        <v>113</v>
      </c>
      <c r="B8" s="22">
        <f ca="1">VLOOKUP($A8,'Proj GC'!$A$68:$AM$87,B$1+1,FALSE)</f>
        <v>162.13172702338039</v>
      </c>
      <c r="C8" s="22">
        <f ca="1">VLOOKUP($A8,'Proj GC'!$A$68:$AM$87,C$1+1,FALSE)</f>
        <v>60.552361870031746</v>
      </c>
      <c r="D8" s="22">
        <f ca="1">VLOOKUP($A8,'Proj GC'!$A$68:$AM$87,D$1+1,FALSE)</f>
        <v>116.14327597054577</v>
      </c>
      <c r="E8" s="22">
        <f ca="1">VLOOKUP($A8,'Proj GC'!$A$68:$AM$87,E$1+1,FALSE)</f>
        <v>99.178764008746526</v>
      </c>
      <c r="F8" s="22">
        <f ca="1">VLOOKUP($A8,'Proj GC'!$A$68:$AM$87,F$1+1,FALSE)</f>
        <v>155.85812957683984</v>
      </c>
      <c r="G8" s="22">
        <f ca="1">VLOOKUP($A8,'Proj GC'!$A$68:$AM$87,G$1+1,FALSE)</f>
        <v>92.501949777214108</v>
      </c>
      <c r="H8" s="22">
        <f ca="1">VLOOKUP($A8,'Proj GC'!$A$68:$AM$87,H$1+1,FALSE)</f>
        <v>69.354458285714443</v>
      </c>
      <c r="I8" s="22">
        <f ca="1">VLOOKUP($A8,'Proj GC'!$A$68:$AM$87,I$1+1,FALSE)</f>
        <v>83.454763823072184</v>
      </c>
      <c r="J8" s="22">
        <f ca="1">VLOOKUP($A8,'Proj GC'!$A$68:$AM$87,J$1+1,FALSE)</f>
        <v>81.907421252818281</v>
      </c>
      <c r="K8" s="22">
        <f ca="1">VLOOKUP($A8,'Proj GC'!$A$68:$AM$87,K$1+1,FALSE)</f>
        <v>107.5062417080479</v>
      </c>
      <c r="L8" s="22">
        <f ca="1">VLOOKUP($A8,'Proj GC'!$A$68:$AM$87,L$1+1,FALSE)</f>
        <v>104.24733544501584</v>
      </c>
      <c r="M8" s="22">
        <f ca="1">VLOOKUP($A8,'Proj GC'!$A$68:$AM$87,M$1+1,FALSE)</f>
        <v>76.482411274392319</v>
      </c>
      <c r="N8" s="22">
        <f ca="1">VLOOKUP($A8,'Proj GC'!$A$68:$AM$87,N$1+1,FALSE)</f>
        <v>112.43897574707348</v>
      </c>
      <c r="O8" s="22">
        <f ca="1">VLOOKUP($A8,'Proj GC'!$A$68:$AM$87,O$1+1,FALSE)</f>
        <v>80.623931988538516</v>
      </c>
      <c r="P8" s="22">
        <f ca="1">VLOOKUP($A8,'Proj GC'!$A$68:$AM$87,P$1+1,FALSE)</f>
        <v>116.486252207014</v>
      </c>
      <c r="Q8" s="22">
        <f ca="1">VLOOKUP($A8,'Proj GC'!$A$68:$AM$87,Q$1+1,FALSE)</f>
        <v>74.699959551601182</v>
      </c>
      <c r="R8" s="22">
        <f ca="1">VLOOKUP($A8,'Proj GC'!$A$68:$AM$87,R$1+1,FALSE)</f>
        <v>134.2695639820403</v>
      </c>
      <c r="S8" s="22">
        <f ca="1">VLOOKUP($A8,'Proj GC'!$A$68:$AM$87,S$1+1,FALSE)</f>
        <v>91.462929465889289</v>
      </c>
      <c r="T8" s="22">
        <f ca="1">VLOOKUP($A8,'Proj GC'!$A$68:$AM$87,T$1+1,FALSE)</f>
        <v>102.000266894866</v>
      </c>
      <c r="U8" s="22">
        <f ca="1">VLOOKUP($A8,'Proj GC'!$A$68:$AM$87,U$1+1,FALSE)</f>
        <v>84.297179605912177</v>
      </c>
      <c r="V8" s="22">
        <f ca="1">VLOOKUP($A8,'Proj GC'!$A$68:$AM$87,V$1+1,FALSE)</f>
        <v>56.744556779220908</v>
      </c>
      <c r="W8" s="22">
        <f ca="1">VLOOKUP($A8,'Proj GC'!$A$68:$AM$87,W$1+1,FALSE)</f>
        <v>131.39651764316966</v>
      </c>
      <c r="X8" s="22">
        <f ca="1">VLOOKUP($A8,'Proj GC'!$A$68:$AM$87,X$1+1,FALSE)</f>
        <v>67.015162843214952</v>
      </c>
      <c r="Y8" s="22">
        <f ca="1">VLOOKUP($A8,'Proj GC'!$A$68:$AM$87,Y$1+1,FALSE)</f>
        <v>103.02988618500378</v>
      </c>
      <c r="Z8" s="22">
        <f ca="1">VLOOKUP($A8,'Proj GC'!$A$68:$AM$87,Z$1+1,FALSE)</f>
        <v>74.008442285594356</v>
      </c>
      <c r="AA8" s="22">
        <f ca="1">VLOOKUP($A8,'Proj GC'!$A$68:$AM$87,AA$1+1,FALSE)</f>
        <v>132.6532312009476</v>
      </c>
      <c r="AB8" s="22">
        <f ca="1">VLOOKUP($A8,'Proj GC'!$A$68:$AM$87,AB$1+1,FALSE)</f>
        <v>111.78802490275358</v>
      </c>
      <c r="AC8" s="22">
        <f ca="1">VLOOKUP($A8,'Proj GC'!$A$68:$AM$87,AC$1+1,FALSE)</f>
        <v>109.85691598530569</v>
      </c>
      <c r="AD8" s="22">
        <f ca="1">VLOOKUP($A8,'Proj GC'!$A$68:$AM$87,AD$1+1,FALSE)</f>
        <v>91.299950563068123</v>
      </c>
      <c r="AE8" s="22">
        <f ca="1">VLOOKUP($A8,'Proj GC'!$A$68:$AM$87,AE$1+1,FALSE)</f>
        <v>95.306933623920543</v>
      </c>
      <c r="AF8" s="22">
        <f ca="1">VLOOKUP($A8,'Proj GC'!$A$68:$AM$87,AF$1+1,FALSE)</f>
        <v>91.995525611241931</v>
      </c>
      <c r="AG8" s="22">
        <f ca="1">VLOOKUP($A8,'Proj GC'!$A$68:$AM$87,AG$1+1,FALSE)</f>
        <v>98.540361319324859</v>
      </c>
      <c r="AH8" s="22">
        <f ca="1">VLOOKUP($A8,'Proj GC'!$A$68:$AM$87,AH$1+1,FALSE)</f>
        <v>85.293274455012948</v>
      </c>
      <c r="AI8" s="22">
        <f ca="1">VLOOKUP($A8,'Proj GC'!$A$68:$AM$87,AI$1+1,FALSE)</f>
        <v>93.478502668701722</v>
      </c>
      <c r="AJ8" s="22">
        <f ca="1">VLOOKUP($A8,'Proj GC'!$A$68:$AM$87,AJ$1+1,FALSE)</f>
        <v>81.146261461701698</v>
      </c>
      <c r="AK8" s="22">
        <f ca="1">VLOOKUP($A8,'Proj GC'!$A$68:$AM$87,AK$1+1,FALSE)</f>
        <v>141.95289285288928</v>
      </c>
      <c r="AL8" s="22">
        <f ca="1">VLOOKUP($A8,'Proj GC'!$A$68:$AM$87,AL$1+1,FALSE)</f>
        <v>75.683413454084274</v>
      </c>
      <c r="AM8" s="22">
        <f ca="1">VLOOKUP($A8,'Proj GC'!$A$68:$AM$87,AM$1+1,FALSE)</f>
        <v>190.49326948280427</v>
      </c>
      <c r="AN8" s="22">
        <f ca="1">AVERAGE(OFFSET($A8,0,Fixtures!$D$6,1,3))</f>
        <v>118.09939069633562</v>
      </c>
      <c r="AO8" s="22">
        <f ca="1">AVERAGE(OFFSET($A8,0,Fixtures!$D$6,1,6))</f>
        <v>105.48343031453958</v>
      </c>
      <c r="AP8" s="22">
        <f ca="1">AVERAGE(OFFSET($A8,0,Fixtures!$D$6,1,9))</f>
        <v>101.1347467033641</v>
      </c>
      <c r="AQ8" s="22">
        <f ca="1">AVERAGE(OFFSET($A8,0,Fixtures!$D$6,1,12))</f>
        <v>100.74960734157935</v>
      </c>
      <c r="AR8" s="22">
        <f ca="1">IF(OR(Fixtures!$D$6&lt;=0,Fixtures!$D$6&gt;39),AVERAGE(A8:AM8),AVERAGE(OFFSET($A8,0,Fixtures!$D$6,1,39-Fixtures!$D$6)))</f>
        <v>107.65296596782741</v>
      </c>
    </row>
    <row r="9" spans="1:46" x14ac:dyDescent="0.25">
      <c r="A9" s="30" t="s">
        <v>112</v>
      </c>
      <c r="B9" s="22">
        <f ca="1">VLOOKUP($A9,'Proj GC'!$A$68:$AM$87,B$1+1,FALSE)</f>
        <v>81.907421252818281</v>
      </c>
      <c r="C9" s="22">
        <f ca="1">VLOOKUP($A9,'Proj GC'!$A$68:$AM$87,C$1+1,FALSE)</f>
        <v>56.744556779220908</v>
      </c>
      <c r="D9" s="22">
        <f ca="1">VLOOKUP($A9,'Proj GC'!$A$68:$AM$87,D$1+1,FALSE)</f>
        <v>109.85691598530569</v>
      </c>
      <c r="E9" s="22">
        <f ca="1">VLOOKUP($A9,'Proj GC'!$A$68:$AM$87,E$1+1,FALSE)</f>
        <v>141.95289285288928</v>
      </c>
      <c r="F9" s="22">
        <f ca="1">VLOOKUP($A9,'Proj GC'!$A$68:$AM$87,F$1+1,FALSE)</f>
        <v>95.306933623920543</v>
      </c>
      <c r="G9" s="22">
        <f ca="1">VLOOKUP($A9,'Proj GC'!$A$68:$AM$87,G$1+1,FALSE)</f>
        <v>112.43897574707348</v>
      </c>
      <c r="H9" s="22">
        <f ca="1">VLOOKUP($A9,'Proj GC'!$A$68:$AM$87,H$1+1,FALSE)</f>
        <v>132.6532312009476</v>
      </c>
      <c r="I9" s="22">
        <f ca="1">VLOOKUP($A9,'Proj GC'!$A$68:$AM$87,I$1+1,FALSE)</f>
        <v>93.478502668701722</v>
      </c>
      <c r="J9" s="22">
        <f ca="1">VLOOKUP($A9,'Proj GC'!$A$68:$AM$87,J$1+1,FALSE)</f>
        <v>80.623931988538516</v>
      </c>
      <c r="K9" s="22">
        <f ca="1">VLOOKUP($A9,'Proj GC'!$A$68:$AM$87,K$1+1,FALSE)</f>
        <v>99.178764008746526</v>
      </c>
      <c r="L9" s="22">
        <f ca="1">VLOOKUP($A9,'Proj GC'!$A$68:$AM$87,L$1+1,FALSE)</f>
        <v>75.683413454084274</v>
      </c>
      <c r="M9" s="22">
        <f ca="1">VLOOKUP($A9,'Proj GC'!$A$68:$AM$87,M$1+1,FALSE)</f>
        <v>103.02988618500378</v>
      </c>
      <c r="N9" s="22">
        <f ca="1">VLOOKUP($A9,'Proj GC'!$A$68:$AM$87,N$1+1,FALSE)</f>
        <v>107.5062417080479</v>
      </c>
      <c r="O9" s="22">
        <f ca="1">VLOOKUP($A9,'Proj GC'!$A$68:$AM$87,O$1+1,FALSE)</f>
        <v>111.78802490275358</v>
      </c>
      <c r="P9" s="22">
        <f ca="1">VLOOKUP($A9,'Proj GC'!$A$68:$AM$87,P$1+1,FALSE)</f>
        <v>60.552361870031746</v>
      </c>
      <c r="Q9" s="22">
        <f ca="1">VLOOKUP($A9,'Proj GC'!$A$68:$AM$87,Q$1+1,FALSE)</f>
        <v>89.014057028922565</v>
      </c>
      <c r="R9" s="22">
        <f ca="1">VLOOKUP($A9,'Proj GC'!$A$68:$AM$87,R$1+1,FALSE)</f>
        <v>83.454763823072184</v>
      </c>
      <c r="S9" s="22">
        <f ca="1">VLOOKUP($A9,'Proj GC'!$A$68:$AM$87,S$1+1,FALSE)</f>
        <v>104.24733544501584</v>
      </c>
      <c r="T9" s="22">
        <f ca="1">VLOOKUP($A9,'Proj GC'!$A$68:$AM$87,T$1+1,FALSE)</f>
        <v>76.482411274392319</v>
      </c>
      <c r="U9" s="22">
        <f ca="1">VLOOKUP($A9,'Proj GC'!$A$68:$AM$87,U$1+1,FALSE)</f>
        <v>190.49326948280427</v>
      </c>
      <c r="V9" s="22">
        <f ca="1">VLOOKUP($A9,'Proj GC'!$A$68:$AM$87,V$1+1,FALSE)</f>
        <v>162.13172702338039</v>
      </c>
      <c r="W9" s="22">
        <f ca="1">VLOOKUP($A9,'Proj GC'!$A$68:$AM$87,W$1+1,FALSE)</f>
        <v>81.146261461701698</v>
      </c>
      <c r="X9" s="22">
        <f ca="1">VLOOKUP($A9,'Proj GC'!$A$68:$AM$87,X$1+1,FALSE)</f>
        <v>98.540361319324859</v>
      </c>
      <c r="Y9" s="22">
        <f ca="1">VLOOKUP($A9,'Proj GC'!$A$68:$AM$87,Y$1+1,FALSE)</f>
        <v>155.85812957683984</v>
      </c>
      <c r="Z9" s="22">
        <f ca="1">VLOOKUP($A9,'Proj GC'!$A$68:$AM$87,Z$1+1,FALSE)</f>
        <v>69.354458285714443</v>
      </c>
      <c r="AA9" s="22">
        <f ca="1">VLOOKUP($A9,'Proj GC'!$A$68:$AM$87,AA$1+1,FALSE)</f>
        <v>67.015162843214952</v>
      </c>
      <c r="AB9" s="22">
        <f ca="1">VLOOKUP($A9,'Proj GC'!$A$68:$AM$87,AB$1+1,FALSE)</f>
        <v>85.293274455012948</v>
      </c>
      <c r="AC9" s="22">
        <f ca="1">VLOOKUP($A9,'Proj GC'!$A$68:$AM$87,AC$1+1,FALSE)</f>
        <v>102.000266894866</v>
      </c>
      <c r="AD9" s="22">
        <f ca="1">VLOOKUP($A9,'Proj GC'!$A$68:$AM$87,AD$1+1,FALSE)</f>
        <v>72.829683023663918</v>
      </c>
      <c r="AE9" s="22">
        <f ca="1">VLOOKUP($A9,'Proj GC'!$A$68:$AM$87,AE$1+1,FALSE)</f>
        <v>74.008442285594356</v>
      </c>
      <c r="AF9" s="22">
        <f ca="1">VLOOKUP($A9,'Proj GC'!$A$68:$AM$87,AF$1+1,FALSE)</f>
        <v>131.39651764316966</v>
      </c>
      <c r="AG9" s="22">
        <f ca="1">VLOOKUP($A9,'Proj GC'!$A$68:$AM$87,AG$1+1,FALSE)</f>
        <v>84.297179605912177</v>
      </c>
      <c r="AH9" s="22">
        <f ca="1">VLOOKUP($A9,'Proj GC'!$A$68:$AM$87,AH$1+1,FALSE)</f>
        <v>92.501949777214108</v>
      </c>
      <c r="AI9" s="22">
        <f ca="1">VLOOKUP($A9,'Proj GC'!$A$68:$AM$87,AI$1+1,FALSE)</f>
        <v>91.462929465889289</v>
      </c>
      <c r="AJ9" s="22">
        <f ca="1">VLOOKUP($A9,'Proj GC'!$A$68:$AM$87,AJ$1+1,FALSE)</f>
        <v>116.14327597054577</v>
      </c>
      <c r="AK9" s="22">
        <f ca="1">VLOOKUP($A9,'Proj GC'!$A$68:$AM$87,AK$1+1,FALSE)</f>
        <v>134.2695639820403</v>
      </c>
      <c r="AL9" s="22">
        <f ca="1">VLOOKUP($A9,'Proj GC'!$A$68:$AM$87,AL$1+1,FALSE)</f>
        <v>91.995525611241931</v>
      </c>
      <c r="AM9" s="22">
        <f ca="1">VLOOKUP($A9,'Proj GC'!$A$68:$AM$87,AM$1+1,FALSE)</f>
        <v>116.486252207014</v>
      </c>
      <c r="AN9" s="22">
        <f ca="1">AVERAGE(OFFSET($A9,0,Fixtures!$D$6,1,3))</f>
        <v>84.769568064364634</v>
      </c>
      <c r="AO9" s="22">
        <f ca="1">AVERAGE(OFFSET($A9,0,Fixtures!$D$6,1,6))</f>
        <v>88.75722452425363</v>
      </c>
      <c r="AP9" s="22">
        <f ca="1">AVERAGE(OFFSET($A9,0,Fixtures!$D$6,1,9))</f>
        <v>88.978378443837485</v>
      </c>
      <c r="AQ9" s="22">
        <f ca="1">AVERAGE(OFFSET($A9,0,Fixtures!$D$6,1,12))</f>
        <v>95.267814296530446</v>
      </c>
      <c r="AR9" s="22">
        <f ca="1">IF(OR(Fixtures!$D$6&lt;=0,Fixtures!$D$6&gt;39),AVERAGE(A9:AM9),AVERAGE(OFFSET($A9,0,Fixtures!$D$6,1,39-Fixtures!$D$6)))</f>
        <v>96.900001828106113</v>
      </c>
    </row>
    <row r="10" spans="1:46" x14ac:dyDescent="0.25">
      <c r="A10" s="30" t="s">
        <v>10</v>
      </c>
      <c r="B10" s="22">
        <f ca="1">VLOOKUP($A10,'Proj GC'!$A$68:$AM$87,B$1+1,FALSE)</f>
        <v>92.501949777214108</v>
      </c>
      <c r="C10" s="22">
        <f ca="1">VLOOKUP($A10,'Proj GC'!$A$68:$AM$87,C$1+1,FALSE)</f>
        <v>132.6532312009476</v>
      </c>
      <c r="D10" s="22">
        <f ca="1">VLOOKUP($A10,'Proj GC'!$A$68:$AM$87,D$1+1,FALSE)</f>
        <v>104.24733544501584</v>
      </c>
      <c r="E10" s="22">
        <f ca="1">VLOOKUP($A10,'Proj GC'!$A$68:$AM$87,E$1+1,FALSE)</f>
        <v>107.5062417080479</v>
      </c>
      <c r="F10" s="22">
        <f ca="1">VLOOKUP($A10,'Proj GC'!$A$68:$AM$87,F$1+1,FALSE)</f>
        <v>91.299950563068123</v>
      </c>
      <c r="G10" s="22">
        <f ca="1">VLOOKUP($A10,'Proj GC'!$A$68:$AM$87,G$1+1,FALSE)</f>
        <v>67.015162843214952</v>
      </c>
      <c r="H10" s="22">
        <f ca="1">VLOOKUP($A10,'Proj GC'!$A$68:$AM$87,H$1+1,FALSE)</f>
        <v>103.02988618500378</v>
      </c>
      <c r="I10" s="22">
        <f ca="1">VLOOKUP($A10,'Proj GC'!$A$68:$AM$87,I$1+1,FALSE)</f>
        <v>116.14327597054577</v>
      </c>
      <c r="J10" s="22">
        <f ca="1">VLOOKUP($A10,'Proj GC'!$A$68:$AM$87,J$1+1,FALSE)</f>
        <v>111.78802490275358</v>
      </c>
      <c r="K10" s="22">
        <f ca="1">VLOOKUP($A10,'Proj GC'!$A$68:$AM$87,K$1+1,FALSE)</f>
        <v>109.85691598530569</v>
      </c>
      <c r="L10" s="22">
        <f ca="1">VLOOKUP($A10,'Proj GC'!$A$68:$AM$87,L$1+1,FALSE)</f>
        <v>190.49326948280427</v>
      </c>
      <c r="M10" s="22">
        <f ca="1">VLOOKUP($A10,'Proj GC'!$A$68:$AM$87,M$1+1,FALSE)</f>
        <v>91.995525611241931</v>
      </c>
      <c r="N10" s="22">
        <f ca="1">VLOOKUP($A10,'Proj GC'!$A$68:$AM$87,N$1+1,FALSE)</f>
        <v>98.540361319324859</v>
      </c>
      <c r="O10" s="22">
        <f ca="1">VLOOKUP($A10,'Proj GC'!$A$68:$AM$87,O$1+1,FALSE)</f>
        <v>76.482411274392319</v>
      </c>
      <c r="P10" s="22">
        <f ca="1">VLOOKUP($A10,'Proj GC'!$A$68:$AM$87,P$1+1,FALSE)</f>
        <v>72.829683023663918</v>
      </c>
      <c r="Q10" s="22">
        <f ca="1">VLOOKUP($A10,'Proj GC'!$A$68:$AM$87,Q$1+1,FALSE)</f>
        <v>74.008442285594356</v>
      </c>
      <c r="R10" s="22">
        <f ca="1">VLOOKUP($A10,'Proj GC'!$A$68:$AM$87,R$1+1,FALSE)</f>
        <v>81.146261461701698</v>
      </c>
      <c r="S10" s="22">
        <f ca="1">VLOOKUP($A10,'Proj GC'!$A$68:$AM$87,S$1+1,FALSE)</f>
        <v>102.000266894866</v>
      </c>
      <c r="T10" s="22">
        <f ca="1">VLOOKUP($A10,'Proj GC'!$A$68:$AM$87,T$1+1,FALSE)</f>
        <v>141.95289285288928</v>
      </c>
      <c r="U10" s="22">
        <f ca="1">VLOOKUP($A10,'Proj GC'!$A$68:$AM$87,U$1+1,FALSE)</f>
        <v>56.744556779220908</v>
      </c>
      <c r="V10" s="22">
        <f ca="1">VLOOKUP($A10,'Proj GC'!$A$68:$AM$87,V$1+1,FALSE)</f>
        <v>84.297179605912177</v>
      </c>
      <c r="W10" s="22">
        <f ca="1">VLOOKUP($A10,'Proj GC'!$A$68:$AM$87,W$1+1,FALSE)</f>
        <v>134.2695639820403</v>
      </c>
      <c r="X10" s="22">
        <f ca="1">VLOOKUP($A10,'Proj GC'!$A$68:$AM$87,X$1+1,FALSE)</f>
        <v>91.462929465889289</v>
      </c>
      <c r="Y10" s="22">
        <f ca="1">VLOOKUP($A10,'Proj GC'!$A$68:$AM$87,Y$1+1,FALSE)</f>
        <v>69.354458285714443</v>
      </c>
      <c r="Z10" s="22">
        <f ca="1">VLOOKUP($A10,'Proj GC'!$A$68:$AM$87,Z$1+1,FALSE)</f>
        <v>162.13172702338039</v>
      </c>
      <c r="AA10" s="22">
        <f ca="1">VLOOKUP($A10,'Proj GC'!$A$68:$AM$87,AA$1+1,FALSE)</f>
        <v>75.683413454084274</v>
      </c>
      <c r="AB10" s="22">
        <f ca="1">VLOOKUP($A10,'Proj GC'!$A$68:$AM$87,AB$1+1,FALSE)</f>
        <v>83.454763823072184</v>
      </c>
      <c r="AC10" s="22">
        <f ca="1">VLOOKUP($A10,'Proj GC'!$A$68:$AM$87,AC$1+1,FALSE)</f>
        <v>99.178764008746526</v>
      </c>
      <c r="AD10" s="22">
        <f ca="1">VLOOKUP($A10,'Proj GC'!$A$68:$AM$87,AD$1+1,FALSE)</f>
        <v>60.552361870031746</v>
      </c>
      <c r="AE10" s="22">
        <f ca="1">VLOOKUP($A10,'Proj GC'!$A$68:$AM$87,AE$1+1,FALSE)</f>
        <v>89.014057028922565</v>
      </c>
      <c r="AF10" s="22">
        <f ca="1">VLOOKUP($A10,'Proj GC'!$A$68:$AM$87,AF$1+1,FALSE)</f>
        <v>80.623931988538516</v>
      </c>
      <c r="AG10" s="22">
        <f ca="1">VLOOKUP($A10,'Proj GC'!$A$68:$AM$87,AG$1+1,FALSE)</f>
        <v>93.478502668701722</v>
      </c>
      <c r="AH10" s="22">
        <f ca="1">VLOOKUP($A10,'Proj GC'!$A$68:$AM$87,AH$1+1,FALSE)</f>
        <v>155.85812957683984</v>
      </c>
      <c r="AI10" s="22">
        <f ca="1">VLOOKUP($A10,'Proj GC'!$A$68:$AM$87,AI$1+1,FALSE)</f>
        <v>112.43897574707348</v>
      </c>
      <c r="AJ10" s="22">
        <f ca="1">VLOOKUP($A10,'Proj GC'!$A$68:$AM$87,AJ$1+1,FALSE)</f>
        <v>131.39651764316966</v>
      </c>
      <c r="AK10" s="22">
        <f ca="1">VLOOKUP($A10,'Proj GC'!$A$68:$AM$87,AK$1+1,FALSE)</f>
        <v>85.293274455012948</v>
      </c>
      <c r="AL10" s="22">
        <f ca="1">VLOOKUP($A10,'Proj GC'!$A$68:$AM$87,AL$1+1,FALSE)</f>
        <v>81.907421252818281</v>
      </c>
      <c r="AM10" s="22">
        <f ca="1">VLOOKUP($A10,'Proj GC'!$A$68:$AM$87,AM$1+1,FALSE)</f>
        <v>74.699959551601182</v>
      </c>
      <c r="AN10" s="22">
        <f ca="1">AVERAGE(OFFSET($A10,0,Fixtures!$D$6,1,3))</f>
        <v>86.105647095300995</v>
      </c>
      <c r="AO10" s="22">
        <f ca="1">AVERAGE(OFFSET($A10,0,Fixtures!$D$6,1,6))</f>
        <v>81.417882028899314</v>
      </c>
      <c r="AP10" s="22">
        <f ca="1">AVERAGE(OFFSET($A10,0,Fixtures!$D$6,1,9))</f>
        <v>94.475877796223429</v>
      </c>
      <c r="AQ10" s="22">
        <f ca="1">AVERAGE(OFFSET($A10,0,Fixtures!$D$6,1,12))</f>
        <v>95.740009459750979</v>
      </c>
      <c r="AR10" s="22">
        <f ca="1">IF(OR(Fixtures!$D$6&lt;=0,Fixtures!$D$6&gt;39),AVERAGE(A10:AM10),AVERAGE(OFFSET($A10,0,Fixtures!$D$6,1,39-Fixtures!$D$6)))</f>
        <v>94.121544082200984</v>
      </c>
    </row>
    <row r="11" spans="1:46" x14ac:dyDescent="0.25">
      <c r="A11" s="30" t="s">
        <v>71</v>
      </c>
      <c r="B11" s="22">
        <f ca="1">VLOOKUP($A11,'Proj GC'!$A$68:$AM$87,B$1+1,FALSE)</f>
        <v>85.293274455012948</v>
      </c>
      <c r="C11" s="22">
        <f ca="1">VLOOKUP($A11,'Proj GC'!$A$68:$AM$87,C$1+1,FALSE)</f>
        <v>112.43897574707348</v>
      </c>
      <c r="D11" s="22">
        <f ca="1">VLOOKUP($A11,'Proj GC'!$A$68:$AM$87,D$1+1,FALSE)</f>
        <v>81.146261461701698</v>
      </c>
      <c r="E11" s="22">
        <f ca="1">VLOOKUP($A11,'Proj GC'!$A$68:$AM$87,E$1+1,FALSE)</f>
        <v>74.008442285594356</v>
      </c>
      <c r="F11" s="22">
        <f ca="1">VLOOKUP($A11,'Proj GC'!$A$68:$AM$87,F$1+1,FALSE)</f>
        <v>80.623931988538516</v>
      </c>
      <c r="G11" s="22">
        <f ca="1">VLOOKUP($A11,'Proj GC'!$A$68:$AM$87,G$1+1,FALSE)</f>
        <v>190.49326948280427</v>
      </c>
      <c r="H11" s="22">
        <f ca="1">VLOOKUP($A11,'Proj GC'!$A$68:$AM$87,H$1+1,FALSE)</f>
        <v>111.78802490275358</v>
      </c>
      <c r="I11" s="22">
        <f ca="1">VLOOKUP($A11,'Proj GC'!$A$68:$AM$87,I$1+1,FALSE)</f>
        <v>74.699959551601182</v>
      </c>
      <c r="J11" s="22">
        <f ca="1">VLOOKUP($A11,'Proj GC'!$A$68:$AM$87,J$1+1,FALSE)</f>
        <v>103.02988618500378</v>
      </c>
      <c r="K11" s="22">
        <f ca="1">VLOOKUP($A11,'Proj GC'!$A$68:$AM$87,K$1+1,FALSE)</f>
        <v>67.015162843214952</v>
      </c>
      <c r="L11" s="22">
        <f ca="1">VLOOKUP($A11,'Proj GC'!$A$68:$AM$87,L$1+1,FALSE)</f>
        <v>116.14327597054577</v>
      </c>
      <c r="M11" s="22">
        <f ca="1">VLOOKUP($A11,'Proj GC'!$A$68:$AM$87,M$1+1,FALSE)</f>
        <v>89.014057028922565</v>
      </c>
      <c r="N11" s="22">
        <f ca="1">VLOOKUP($A11,'Proj GC'!$A$68:$AM$87,N$1+1,FALSE)</f>
        <v>75.683413454084274</v>
      </c>
      <c r="O11" s="22">
        <f ca="1">VLOOKUP($A11,'Proj GC'!$A$68:$AM$87,O$1+1,FALSE)</f>
        <v>116.486252207014</v>
      </c>
      <c r="P11" s="22">
        <f ca="1">VLOOKUP($A11,'Proj GC'!$A$68:$AM$87,P$1+1,FALSE)</f>
        <v>134.2695639820403</v>
      </c>
      <c r="Q11" s="22">
        <f ca="1">VLOOKUP($A11,'Proj GC'!$A$68:$AM$87,Q$1+1,FALSE)</f>
        <v>56.744556779220908</v>
      </c>
      <c r="R11" s="22">
        <f ca="1">VLOOKUP($A11,'Proj GC'!$A$68:$AM$87,R$1+1,FALSE)</f>
        <v>162.13172702338039</v>
      </c>
      <c r="S11" s="22">
        <f ca="1">VLOOKUP($A11,'Proj GC'!$A$68:$AM$87,S$1+1,FALSE)</f>
        <v>107.5062417080479</v>
      </c>
      <c r="T11" s="22">
        <f ca="1">VLOOKUP($A11,'Proj GC'!$A$68:$AM$87,T$1+1,FALSE)</f>
        <v>91.299950563068123</v>
      </c>
      <c r="U11" s="22">
        <f ca="1">VLOOKUP($A11,'Proj GC'!$A$68:$AM$87,U$1+1,FALSE)</f>
        <v>83.454763823072184</v>
      </c>
      <c r="V11" s="22">
        <f ca="1">VLOOKUP($A11,'Proj GC'!$A$68:$AM$87,V$1+1,FALSE)</f>
        <v>91.462929465889289</v>
      </c>
      <c r="W11" s="22">
        <f ca="1">VLOOKUP($A11,'Proj GC'!$A$68:$AM$87,W$1+1,FALSE)</f>
        <v>81.907421252818281</v>
      </c>
      <c r="X11" s="22">
        <f ca="1">VLOOKUP($A11,'Proj GC'!$A$68:$AM$87,X$1+1,FALSE)</f>
        <v>84.297179605912177</v>
      </c>
      <c r="Y11" s="22">
        <f ca="1">VLOOKUP($A11,'Proj GC'!$A$68:$AM$87,Y$1+1,FALSE)</f>
        <v>102.000266894866</v>
      </c>
      <c r="Z11" s="22">
        <f ca="1">VLOOKUP($A11,'Proj GC'!$A$68:$AM$87,Z$1+1,FALSE)</f>
        <v>91.995525611241931</v>
      </c>
      <c r="AA11" s="22">
        <f ca="1">VLOOKUP($A11,'Proj GC'!$A$68:$AM$87,AA$1+1,FALSE)</f>
        <v>104.24733544501584</v>
      </c>
      <c r="AB11" s="22">
        <f ca="1">VLOOKUP($A11,'Proj GC'!$A$68:$AM$87,AB$1+1,FALSE)</f>
        <v>131.39651764316966</v>
      </c>
      <c r="AC11" s="22">
        <f ca="1">VLOOKUP($A11,'Proj GC'!$A$68:$AM$87,AC$1+1,FALSE)</f>
        <v>132.6532312009476</v>
      </c>
      <c r="AD11" s="22">
        <f ca="1">VLOOKUP($A11,'Proj GC'!$A$68:$AM$87,AD$1+1,FALSE)</f>
        <v>69.354458285714443</v>
      </c>
      <c r="AE11" s="22">
        <f ca="1">VLOOKUP($A11,'Proj GC'!$A$68:$AM$87,AE$1+1,FALSE)</f>
        <v>109.85691598530569</v>
      </c>
      <c r="AF11" s="22">
        <f ca="1">VLOOKUP($A11,'Proj GC'!$A$68:$AM$87,AF$1+1,FALSE)</f>
        <v>92.501949777214108</v>
      </c>
      <c r="AG11" s="22">
        <f ca="1">VLOOKUP($A11,'Proj GC'!$A$68:$AM$87,AG$1+1,FALSE)</f>
        <v>95.306933623920543</v>
      </c>
      <c r="AH11" s="22">
        <f ca="1">VLOOKUP($A11,'Proj GC'!$A$68:$AM$87,AH$1+1,FALSE)</f>
        <v>141.95289285288928</v>
      </c>
      <c r="AI11" s="22">
        <f ca="1">VLOOKUP($A11,'Proj GC'!$A$68:$AM$87,AI$1+1,FALSE)</f>
        <v>72.829683023663918</v>
      </c>
      <c r="AJ11" s="22">
        <f ca="1">VLOOKUP($A11,'Proj GC'!$A$68:$AM$87,AJ$1+1,FALSE)</f>
        <v>60.552361870031746</v>
      </c>
      <c r="AK11" s="22">
        <f ca="1">VLOOKUP($A11,'Proj GC'!$A$68:$AM$87,AK$1+1,FALSE)</f>
        <v>99.178764008746526</v>
      </c>
      <c r="AL11" s="22">
        <f ca="1">VLOOKUP($A11,'Proj GC'!$A$68:$AM$87,AL$1+1,FALSE)</f>
        <v>155.85812957683984</v>
      </c>
      <c r="AM11" s="22">
        <f ca="1">VLOOKUP($A11,'Proj GC'!$A$68:$AM$87,AM$1+1,FALSE)</f>
        <v>98.540361319324859</v>
      </c>
      <c r="AN11" s="22">
        <f ca="1">AVERAGE(OFFSET($A11,0,Fixtures!$D$6,1,3))</f>
        <v>122.76569476304435</v>
      </c>
      <c r="AO11" s="22">
        <f ca="1">AVERAGE(OFFSET($A11,0,Fixtures!$D$6,1,6))</f>
        <v>106.66840138956121</v>
      </c>
      <c r="AP11" s="22">
        <f ca="1">AVERAGE(OFFSET($A11,0,Fixtures!$D$6,1,9))</f>
        <v>105.56665753753789</v>
      </c>
      <c r="AQ11" s="22">
        <f ca="1">AVERAGE(OFFSET($A11,0,Fixtures!$D$6,1,12))</f>
        <v>105.47409777445495</v>
      </c>
      <c r="AR11" s="22">
        <f ca="1">IF(OR(Fixtures!$D$6&lt;=0,Fixtures!$D$6&gt;39),AVERAGE(A11:AM11),AVERAGE(OFFSET($A11,0,Fixtures!$D$6,1,39-Fixtures!$D$6)))</f>
        <v>104.94073343175263</v>
      </c>
    </row>
    <row r="12" spans="1:46" s="1" customFormat="1" x14ac:dyDescent="0.25">
      <c r="A12" s="30" t="s">
        <v>63</v>
      </c>
      <c r="B12" s="22">
        <f ca="1">VLOOKUP($A12,'Proj GC'!$A$68:$AM$87,B$1+1,FALSE)</f>
        <v>155.85812957683984</v>
      </c>
      <c r="C12" s="22">
        <f ca="1">VLOOKUP($A12,'Proj GC'!$A$68:$AM$87,C$1+1,FALSE)</f>
        <v>104.24733544501584</v>
      </c>
      <c r="D12" s="22">
        <f ca="1">VLOOKUP($A12,'Proj GC'!$A$68:$AM$87,D$1+1,FALSE)</f>
        <v>93.478502668701722</v>
      </c>
      <c r="E12" s="22">
        <f ca="1">VLOOKUP($A12,'Proj GC'!$A$68:$AM$87,E$1+1,FALSE)</f>
        <v>72.829683023663918</v>
      </c>
      <c r="F12" s="22">
        <f ca="1">VLOOKUP($A12,'Proj GC'!$A$68:$AM$87,F$1+1,FALSE)</f>
        <v>102.000266894866</v>
      </c>
      <c r="G12" s="22">
        <f ca="1">VLOOKUP($A12,'Proj GC'!$A$68:$AM$87,G$1+1,FALSE)</f>
        <v>107.5062417080479</v>
      </c>
      <c r="H12" s="22">
        <f ca="1">VLOOKUP($A12,'Proj GC'!$A$68:$AM$87,H$1+1,FALSE)</f>
        <v>81.907421252818281</v>
      </c>
      <c r="I12" s="22">
        <f ca="1">VLOOKUP($A12,'Proj GC'!$A$68:$AM$87,I$1+1,FALSE)</f>
        <v>56.744556779220908</v>
      </c>
      <c r="J12" s="22">
        <f ca="1">VLOOKUP($A12,'Proj GC'!$A$68:$AM$87,J$1+1,FALSE)</f>
        <v>112.43897574707348</v>
      </c>
      <c r="K12" s="22">
        <f ca="1">VLOOKUP($A12,'Proj GC'!$A$68:$AM$87,K$1+1,FALSE)</f>
        <v>74.699959551601182</v>
      </c>
      <c r="L12" s="22">
        <f ca="1">VLOOKUP($A12,'Proj GC'!$A$68:$AM$87,L$1+1,FALSE)</f>
        <v>60.552361870031746</v>
      </c>
      <c r="M12" s="22">
        <f ca="1">VLOOKUP($A12,'Proj GC'!$A$68:$AM$87,M$1+1,FALSE)</f>
        <v>92.501949777214108</v>
      </c>
      <c r="N12" s="22">
        <f ca="1">VLOOKUP($A12,'Proj GC'!$A$68:$AM$87,N$1+1,FALSE)</f>
        <v>84.297179605912177</v>
      </c>
      <c r="O12" s="22">
        <f ca="1">VLOOKUP($A12,'Proj GC'!$A$68:$AM$87,O$1+1,FALSE)</f>
        <v>141.95289285288928</v>
      </c>
      <c r="P12" s="22">
        <f ca="1">VLOOKUP($A12,'Proj GC'!$A$68:$AM$87,P$1+1,FALSE)</f>
        <v>111.78802490275358</v>
      </c>
      <c r="Q12" s="22">
        <f ca="1">VLOOKUP($A12,'Proj GC'!$A$68:$AM$87,Q$1+1,FALSE)</f>
        <v>80.623931988538516</v>
      </c>
      <c r="R12" s="22">
        <f ca="1">VLOOKUP($A12,'Proj GC'!$A$68:$AM$87,R$1+1,FALSE)</f>
        <v>116.486252207014</v>
      </c>
      <c r="S12" s="22">
        <f ca="1">VLOOKUP($A12,'Proj GC'!$A$68:$AM$87,S$1+1,FALSE)</f>
        <v>132.6532312009476</v>
      </c>
      <c r="T12" s="22">
        <f ca="1">VLOOKUP($A12,'Proj GC'!$A$68:$AM$87,T$1+1,FALSE)</f>
        <v>69.354458285714443</v>
      </c>
      <c r="U12" s="22">
        <f ca="1">VLOOKUP($A12,'Proj GC'!$A$68:$AM$87,U$1+1,FALSE)</f>
        <v>109.85691598530569</v>
      </c>
      <c r="V12" s="22">
        <f ca="1">VLOOKUP($A12,'Proj GC'!$A$68:$AM$87,V$1+1,FALSE)</f>
        <v>67.015162843214952</v>
      </c>
      <c r="W12" s="22">
        <f ca="1">VLOOKUP($A12,'Proj GC'!$A$68:$AM$87,W$1+1,FALSE)</f>
        <v>91.299950563068123</v>
      </c>
      <c r="X12" s="22">
        <f ca="1">VLOOKUP($A12,'Proj GC'!$A$68:$AM$87,X$1+1,FALSE)</f>
        <v>91.995525611241931</v>
      </c>
      <c r="Y12" s="22">
        <f ca="1">VLOOKUP($A12,'Proj GC'!$A$68:$AM$87,Y$1+1,FALSE)</f>
        <v>134.2695639820403</v>
      </c>
      <c r="Z12" s="22">
        <f ca="1">VLOOKUP($A12,'Proj GC'!$A$68:$AM$87,Z$1+1,FALSE)</f>
        <v>85.293274455012948</v>
      </c>
      <c r="AA12" s="22">
        <f ca="1">VLOOKUP($A12,'Proj GC'!$A$68:$AM$87,AA$1+1,FALSE)</f>
        <v>190.49326948280427</v>
      </c>
      <c r="AB12" s="22">
        <f ca="1">VLOOKUP($A12,'Proj GC'!$A$68:$AM$87,AB$1+1,FALSE)</f>
        <v>162.13172702338039</v>
      </c>
      <c r="AC12" s="22">
        <f ca="1">VLOOKUP($A12,'Proj GC'!$A$68:$AM$87,AC$1+1,FALSE)</f>
        <v>95.306933623920543</v>
      </c>
      <c r="AD12" s="22">
        <f ca="1">VLOOKUP($A12,'Proj GC'!$A$68:$AM$87,AD$1+1,FALSE)</f>
        <v>98.540361319324859</v>
      </c>
      <c r="AE12" s="22">
        <f ca="1">VLOOKUP($A12,'Proj GC'!$A$68:$AM$87,AE$1+1,FALSE)</f>
        <v>91.462929465889289</v>
      </c>
      <c r="AF12" s="22">
        <f ca="1">VLOOKUP($A12,'Proj GC'!$A$68:$AM$87,AF$1+1,FALSE)</f>
        <v>103.02988618500378</v>
      </c>
      <c r="AG12" s="22">
        <f ca="1">VLOOKUP($A12,'Proj GC'!$A$68:$AM$87,AG$1+1,FALSE)</f>
        <v>116.14327597054577</v>
      </c>
      <c r="AH12" s="22">
        <f ca="1">VLOOKUP($A12,'Proj GC'!$A$68:$AM$87,AH$1+1,FALSE)</f>
        <v>74.008442285594356</v>
      </c>
      <c r="AI12" s="22">
        <f ca="1">VLOOKUP($A12,'Proj GC'!$A$68:$AM$87,AI$1+1,FALSE)</f>
        <v>75.683413454084274</v>
      </c>
      <c r="AJ12" s="22">
        <f ca="1">VLOOKUP($A12,'Proj GC'!$A$68:$AM$87,AJ$1+1,FALSE)</f>
        <v>89.014057028922565</v>
      </c>
      <c r="AK12" s="22">
        <f ca="1">VLOOKUP($A12,'Proj GC'!$A$68:$AM$87,AK$1+1,FALSE)</f>
        <v>76.482411274392319</v>
      </c>
      <c r="AL12" s="22">
        <f ca="1">VLOOKUP($A12,'Proj GC'!$A$68:$AM$87,AL$1+1,FALSE)</f>
        <v>131.39651764316966</v>
      </c>
      <c r="AM12" s="22">
        <f ca="1">VLOOKUP($A12,'Proj GC'!$A$68:$AM$87,AM$1+1,FALSE)</f>
        <v>83.454763823072184</v>
      </c>
      <c r="AN12" s="22">
        <f ca="1">AVERAGE(OFFSET($A12,0,Fixtures!$D$6,1,3))</f>
        <v>149.31064337670173</v>
      </c>
      <c r="AO12" s="22">
        <f ca="1">AVERAGE(OFFSET($A12,0,Fixtures!$D$6,1,6))</f>
        <v>123.49418451672051</v>
      </c>
      <c r="AP12" s="22">
        <f ca="1">AVERAGE(OFFSET($A12,0,Fixtures!$D$6,1,9))</f>
        <v>111.86669320117194</v>
      </c>
      <c r="AQ12" s="22">
        <f ca="1">AVERAGE(OFFSET($A12,0,Fixtures!$D$6,1,12))</f>
        <v>108.64110206308601</v>
      </c>
      <c r="AR12" s="22">
        <f ca="1">IF(OR(Fixtures!$D$6&lt;=0,Fixtures!$D$6&gt;39),AVERAGE(A12:AM12),AVERAGE(OFFSET($A12,0,Fixtures!$D$6,1,39-Fixtures!$D$6)))</f>
        <v>106.70369142923879</v>
      </c>
      <c r="AT12" s="21"/>
    </row>
    <row r="13" spans="1:46" s="1" customFormat="1" x14ac:dyDescent="0.25">
      <c r="AT13" s="21"/>
    </row>
    <row r="14" spans="1:46" x14ac:dyDescent="0.25">
      <c r="A14" s="31" t="s">
        <v>111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>
        <v>26</v>
      </c>
      <c r="AB14" s="2">
        <v>27</v>
      </c>
      <c r="AC14" s="2">
        <v>28</v>
      </c>
      <c r="AD14" s="2">
        <v>29</v>
      </c>
      <c r="AE14" s="2">
        <v>30</v>
      </c>
      <c r="AF14" s="2">
        <v>31</v>
      </c>
      <c r="AG14" s="2">
        <v>32</v>
      </c>
      <c r="AH14" s="2">
        <v>33</v>
      </c>
      <c r="AI14" s="2">
        <v>34</v>
      </c>
      <c r="AJ14" s="2">
        <v>35</v>
      </c>
      <c r="AK14" s="2">
        <v>36</v>
      </c>
      <c r="AL14" s="2">
        <v>37</v>
      </c>
      <c r="AM14" s="2">
        <v>38</v>
      </c>
      <c r="AN14" s="31" t="s">
        <v>56</v>
      </c>
      <c r="AO14" s="31" t="s">
        <v>57</v>
      </c>
      <c r="AP14" s="31" t="s">
        <v>58</v>
      </c>
      <c r="AQ14" s="31" t="s">
        <v>82</v>
      </c>
      <c r="AR14" s="31" t="s">
        <v>59</v>
      </c>
    </row>
    <row r="15" spans="1:46" x14ac:dyDescent="0.25">
      <c r="A15" s="30" t="s">
        <v>121</v>
      </c>
      <c r="B15" s="22">
        <f t="shared" ref="B15:AM15" ca="1" si="0">MIN(VLOOKUP($A14,$A$2:$AM$12,B$14+1,FALSE),VLOOKUP($A15,$A$2:$AM$12,B$14+1,FALSE))</f>
        <v>93.478502668701722</v>
      </c>
      <c r="C15" s="22">
        <f t="shared" ca="1" si="0"/>
        <v>67.015162843214952</v>
      </c>
      <c r="D15" s="22">
        <f t="shared" ca="1" si="0"/>
        <v>91.995525611241931</v>
      </c>
      <c r="E15" s="22">
        <f t="shared" ca="1" si="0"/>
        <v>69.354458285714443</v>
      </c>
      <c r="F15" s="22">
        <f t="shared" ca="1" si="0"/>
        <v>75.683413454084274</v>
      </c>
      <c r="G15" s="22">
        <f t="shared" ca="1" si="0"/>
        <v>74.008442285594356</v>
      </c>
      <c r="H15" s="22">
        <f t="shared" ca="1" si="0"/>
        <v>75.683413454084274</v>
      </c>
      <c r="I15" s="22">
        <f t="shared" ca="1" si="0"/>
        <v>84.297179605912177</v>
      </c>
      <c r="J15" s="22">
        <f t="shared" ca="1" si="0"/>
        <v>85.293274455012948</v>
      </c>
      <c r="K15" s="22">
        <f t="shared" ca="1" si="0"/>
        <v>91.995525611241931</v>
      </c>
      <c r="L15" s="22">
        <f t="shared" ca="1" si="0"/>
        <v>72.829683023663918</v>
      </c>
      <c r="M15" s="22">
        <f t="shared" ca="1" si="0"/>
        <v>111.78802490275358</v>
      </c>
      <c r="N15" s="22">
        <f t="shared" ca="1" si="0"/>
        <v>60.552361870031746</v>
      </c>
      <c r="O15" s="22">
        <f t="shared" ca="1" si="0"/>
        <v>131.39651764316966</v>
      </c>
      <c r="P15" s="22">
        <f t="shared" ca="1" si="0"/>
        <v>98.540361319324859</v>
      </c>
      <c r="Q15" s="22">
        <f t="shared" ca="1" si="0"/>
        <v>91.462929465889289</v>
      </c>
      <c r="R15" s="22">
        <f t="shared" ca="1" si="0"/>
        <v>69.354458285714443</v>
      </c>
      <c r="S15" s="22">
        <f t="shared" ca="1" si="0"/>
        <v>74.699959551601182</v>
      </c>
      <c r="T15" s="22">
        <f t="shared" ca="1" si="0"/>
        <v>72.829683023663918</v>
      </c>
      <c r="U15" s="22">
        <f t="shared" ca="1" si="0"/>
        <v>67.015162843214952</v>
      </c>
      <c r="V15" s="22">
        <f t="shared" ca="1" si="0"/>
        <v>92.501949777214108</v>
      </c>
      <c r="W15" s="22">
        <f t="shared" ca="1" si="0"/>
        <v>112.43897574707348</v>
      </c>
      <c r="X15" s="22">
        <f t="shared" ca="1" si="0"/>
        <v>83.454763823072184</v>
      </c>
      <c r="Y15" s="22">
        <f t="shared" ca="1" si="0"/>
        <v>76.482411274392319</v>
      </c>
      <c r="Z15" s="22">
        <f t="shared" ca="1" si="0"/>
        <v>81.907421252818281</v>
      </c>
      <c r="AA15" s="22">
        <f t="shared" ca="1" si="0"/>
        <v>76.482411274392319</v>
      </c>
      <c r="AB15" s="22">
        <f t="shared" ca="1" si="0"/>
        <v>91.299950563068123</v>
      </c>
      <c r="AC15" s="22">
        <f t="shared" ca="1" si="0"/>
        <v>56.744556779220908</v>
      </c>
      <c r="AD15" s="22">
        <f t="shared" ca="1" si="0"/>
        <v>111.78802490275358</v>
      </c>
      <c r="AE15" s="22">
        <f t="shared" ca="1" si="0"/>
        <v>80.623931988538516</v>
      </c>
      <c r="AF15" s="22">
        <f t="shared" ca="1" si="0"/>
        <v>74.008442285594356</v>
      </c>
      <c r="AG15" s="22">
        <f t="shared" ca="1" si="0"/>
        <v>91.462929465889289</v>
      </c>
      <c r="AH15" s="22">
        <f t="shared" ca="1" si="0"/>
        <v>89.014057028922565</v>
      </c>
      <c r="AI15" s="22">
        <f t="shared" ca="1" si="0"/>
        <v>107.5062417080479</v>
      </c>
      <c r="AJ15" s="22">
        <f t="shared" ca="1" si="0"/>
        <v>56.744556779220908</v>
      </c>
      <c r="AK15" s="22">
        <f t="shared" ca="1" si="0"/>
        <v>112.43897574707348</v>
      </c>
      <c r="AL15" s="22">
        <f t="shared" ca="1" si="0"/>
        <v>60.552361870031746</v>
      </c>
      <c r="AM15" s="22">
        <f t="shared" ca="1" si="0"/>
        <v>92.501949777214108</v>
      </c>
      <c r="AN15" s="22">
        <f ca="1">AVERAGE(OFFSET($A15,0,Fixtures!$D$6,1,3))</f>
        <v>74.842306205560448</v>
      </c>
      <c r="AO15" s="22">
        <f ca="1">AVERAGE(OFFSET($A15,0,Fixtures!$D$6,1,6))</f>
        <v>81.824552965594634</v>
      </c>
      <c r="AP15" s="22">
        <f ca="1">AVERAGE(OFFSET($A15,0,Fixtures!$D$6,1,9))</f>
        <v>86.5478384440475</v>
      </c>
      <c r="AQ15" s="22">
        <f ca="1">AVERAGE(OFFSET($A15,0,Fixtures!$D$6,1,12))</f>
        <v>84.055536699396143</v>
      </c>
      <c r="AR15" s="22">
        <f ca="1">IF(OR(Fixtures!$D$6&lt;=0,Fixtures!$D$6&gt;39),AVERAGE(A15:AM15),AVERAGE(OFFSET($A15,0,Fixtures!$D$6,1,39-Fixtures!$D$6)))</f>
        <v>84.705260782305217</v>
      </c>
    </row>
    <row r="16" spans="1:46" x14ac:dyDescent="0.25">
      <c r="A16" s="30" t="s">
        <v>73</v>
      </c>
      <c r="B16" s="22">
        <f ca="1">MIN(VLOOKUP($A14,$A$2:$AM$12,B$14+1,FALSE),VLOOKUP($A16,$A$2:$AM$12,B$14+1,FALSE))</f>
        <v>74.699959551601182</v>
      </c>
      <c r="C16" s="22">
        <f t="shared" ref="C16:AM16" ca="1" si="1">MIN(VLOOKUP($A14,$A$2:$AM$12,C$14+1,FALSE),VLOOKUP($A16,$A$2:$AM$12,C$14+1,FALSE))</f>
        <v>67.015162843214952</v>
      </c>
      <c r="D16" s="22">
        <f t="shared" ca="1" si="1"/>
        <v>91.995525611241931</v>
      </c>
      <c r="E16" s="22">
        <f t="shared" ca="1" si="1"/>
        <v>69.354458285714443</v>
      </c>
      <c r="F16" s="22">
        <f t="shared" ca="1" si="1"/>
        <v>81.146261461701698</v>
      </c>
      <c r="G16" s="22">
        <f t="shared" ca="1" si="1"/>
        <v>98.540361319324859</v>
      </c>
      <c r="H16" s="22">
        <f t="shared" ca="1" si="1"/>
        <v>75.683413454084274</v>
      </c>
      <c r="I16" s="22">
        <f t="shared" ca="1" si="1"/>
        <v>89.014057028922565</v>
      </c>
      <c r="J16" s="22">
        <f t="shared" ca="1" si="1"/>
        <v>72.829683023663918</v>
      </c>
      <c r="K16" s="22">
        <f t="shared" ca="1" si="1"/>
        <v>93.478502668701722</v>
      </c>
      <c r="L16" s="22">
        <f t="shared" ca="1" si="1"/>
        <v>107.5062417080479</v>
      </c>
      <c r="M16" s="22">
        <f t="shared" ca="1" si="1"/>
        <v>74.008442285594356</v>
      </c>
      <c r="N16" s="22">
        <f t="shared" ca="1" si="1"/>
        <v>60.552361870031746</v>
      </c>
      <c r="O16" s="22">
        <f t="shared" ca="1" si="1"/>
        <v>103.02988618500378</v>
      </c>
      <c r="P16" s="22">
        <f t="shared" ca="1" si="1"/>
        <v>69.354458285714443</v>
      </c>
      <c r="Q16" s="22">
        <f t="shared" ca="1" si="1"/>
        <v>109.85691598530569</v>
      </c>
      <c r="R16" s="22">
        <f t="shared" ca="1" si="1"/>
        <v>91.299950563068123</v>
      </c>
      <c r="S16" s="22">
        <f t="shared" ca="1" si="1"/>
        <v>75.683413454084274</v>
      </c>
      <c r="T16" s="22">
        <f t="shared" ca="1" si="1"/>
        <v>72.829683023663918</v>
      </c>
      <c r="U16" s="22">
        <f t="shared" ca="1" si="1"/>
        <v>93.478502668701722</v>
      </c>
      <c r="V16" s="22">
        <f t="shared" ca="1" si="1"/>
        <v>92.501949777214108</v>
      </c>
      <c r="W16" s="22">
        <f t="shared" ca="1" si="1"/>
        <v>76.482411274392319</v>
      </c>
      <c r="X16" s="22">
        <f t="shared" ca="1" si="1"/>
        <v>89.014057028922565</v>
      </c>
      <c r="Y16" s="22">
        <f t="shared" ca="1" si="1"/>
        <v>76.482411274392319</v>
      </c>
      <c r="Z16" s="22">
        <f t="shared" ca="1" si="1"/>
        <v>81.907421252818281</v>
      </c>
      <c r="AA16" s="22">
        <f t="shared" ca="1" si="1"/>
        <v>84.297179605912177</v>
      </c>
      <c r="AB16" s="22">
        <f t="shared" ca="1" si="1"/>
        <v>92.501949777214108</v>
      </c>
      <c r="AC16" s="22">
        <f t="shared" ca="1" si="1"/>
        <v>74.699959551601182</v>
      </c>
      <c r="AD16" s="22">
        <f t="shared" ca="1" si="1"/>
        <v>134.2695639820403</v>
      </c>
      <c r="AE16" s="22">
        <f t="shared" ca="1" si="1"/>
        <v>56.744556779220908</v>
      </c>
      <c r="AF16" s="22">
        <f t="shared" ca="1" si="1"/>
        <v>74.008442285594356</v>
      </c>
      <c r="AG16" s="22">
        <f t="shared" ca="1" si="1"/>
        <v>60.552361870031746</v>
      </c>
      <c r="AH16" s="22">
        <f t="shared" ca="1" si="1"/>
        <v>131.39651764316966</v>
      </c>
      <c r="AI16" s="22">
        <f t="shared" ca="1" si="1"/>
        <v>84.297179605912177</v>
      </c>
      <c r="AJ16" s="22">
        <f t="shared" ca="1" si="1"/>
        <v>56.744556779220908</v>
      </c>
      <c r="AK16" s="22">
        <f t="shared" ca="1" si="1"/>
        <v>112.43897574707348</v>
      </c>
      <c r="AL16" s="22">
        <f t="shared" ca="1" si="1"/>
        <v>80.623931988538516</v>
      </c>
      <c r="AM16" s="22">
        <f t="shared" ca="1" si="1"/>
        <v>99.178764008746526</v>
      </c>
      <c r="AN16" s="22">
        <f ca="1">AVERAGE(OFFSET($A16,0,Fixtures!$D$6,1,3))</f>
        <v>83.833029644909161</v>
      </c>
      <c r="AO16" s="22">
        <f ca="1">AVERAGE(OFFSET($A16,0,Fixtures!$D$6,1,6))</f>
        <v>86.08694199693052</v>
      </c>
      <c r="AP16" s="22">
        <f ca="1">AVERAGE(OFFSET($A16,0,Fixtures!$D$6,1,9))</f>
        <v>88.085301233410746</v>
      </c>
      <c r="AQ16" s="22">
        <f ca="1">AVERAGE(OFFSET($A16,0,Fixtures!$D$6,1,12))</f>
        <v>86.88126463462747</v>
      </c>
      <c r="AR16" s="22">
        <f ca="1">IF(OR(Fixtures!$D$6&lt;=0,Fixtures!$D$6&gt;39),AVERAGE(A16:AM16),AVERAGE(OFFSET($A16,0,Fixtures!$D$6,1,39-Fixtures!$D$6)))</f>
        <v>87.827226124944318</v>
      </c>
    </row>
    <row r="17" spans="1:46" x14ac:dyDescent="0.25">
      <c r="A17" s="30" t="s">
        <v>61</v>
      </c>
      <c r="B17" s="22">
        <f ca="1">MIN(VLOOKUP($A14,$A$2:$AM$12,B$14+1,FALSE),VLOOKUP($A17,$A$2:$AM$12,B$14+1,FALSE))</f>
        <v>95.306933623920543</v>
      </c>
      <c r="C17" s="22">
        <f t="shared" ref="C17:AM17" ca="1" si="2">MIN(VLOOKUP($A14,$A$2:$AM$12,C$14+1,FALSE),VLOOKUP($A17,$A$2:$AM$12,C$14+1,FALSE))</f>
        <v>67.015162843214952</v>
      </c>
      <c r="D17" s="22">
        <f t="shared" ca="1" si="2"/>
        <v>91.995525611241931</v>
      </c>
      <c r="E17" s="22">
        <f t="shared" ca="1" si="2"/>
        <v>69.354458285714443</v>
      </c>
      <c r="F17" s="22">
        <f t="shared" ca="1" si="2"/>
        <v>81.146261461701698</v>
      </c>
      <c r="G17" s="22">
        <f t="shared" ca="1" si="2"/>
        <v>72.829683023663918</v>
      </c>
      <c r="H17" s="22">
        <f t="shared" ca="1" si="2"/>
        <v>75.683413454084274</v>
      </c>
      <c r="I17" s="22">
        <f t="shared" ca="1" si="2"/>
        <v>89.014057028922565</v>
      </c>
      <c r="J17" s="22">
        <f t="shared" ca="1" si="2"/>
        <v>85.293274455012948</v>
      </c>
      <c r="K17" s="22">
        <f t="shared" ca="1" si="2"/>
        <v>116.14327597054577</v>
      </c>
      <c r="L17" s="22">
        <f t="shared" ca="1" si="2"/>
        <v>91.299950563068123</v>
      </c>
      <c r="M17" s="22">
        <f t="shared" ca="1" si="2"/>
        <v>81.146261461701698</v>
      </c>
      <c r="N17" s="22">
        <f t="shared" ca="1" si="2"/>
        <v>60.552361870031746</v>
      </c>
      <c r="O17" s="22">
        <f t="shared" ca="1" si="2"/>
        <v>56.744556779220908</v>
      </c>
      <c r="P17" s="22">
        <f t="shared" ca="1" si="2"/>
        <v>141.95289285288928</v>
      </c>
      <c r="Q17" s="22">
        <f t="shared" ca="1" si="2"/>
        <v>103.02988618500378</v>
      </c>
      <c r="R17" s="22">
        <f t="shared" ca="1" si="2"/>
        <v>60.552361870031746</v>
      </c>
      <c r="S17" s="22">
        <f t="shared" ca="1" si="2"/>
        <v>81.907421252818281</v>
      </c>
      <c r="T17" s="22">
        <f t="shared" ca="1" si="2"/>
        <v>72.829683023663918</v>
      </c>
      <c r="U17" s="22">
        <f t="shared" ca="1" si="2"/>
        <v>93.478502668701722</v>
      </c>
      <c r="V17" s="22">
        <f t="shared" ca="1" si="2"/>
        <v>83.454763823072184</v>
      </c>
      <c r="W17" s="22">
        <f t="shared" ca="1" si="2"/>
        <v>141.95289285288928</v>
      </c>
      <c r="X17" s="22">
        <f t="shared" ca="1" si="2"/>
        <v>104.24733544501584</v>
      </c>
      <c r="Y17" s="22">
        <f t="shared" ca="1" si="2"/>
        <v>76.482411274392319</v>
      </c>
      <c r="Z17" s="22">
        <f t="shared" ca="1" si="2"/>
        <v>80.623931988538516</v>
      </c>
      <c r="AA17" s="22">
        <f t="shared" ca="1" si="2"/>
        <v>84.297179605912177</v>
      </c>
      <c r="AB17" s="22">
        <f t="shared" ca="1" si="2"/>
        <v>67.015162843214952</v>
      </c>
      <c r="AC17" s="22">
        <f t="shared" ca="1" si="2"/>
        <v>74.008442285594356</v>
      </c>
      <c r="AD17" s="22">
        <f t="shared" ca="1" si="2"/>
        <v>84.297179605912177</v>
      </c>
      <c r="AE17" s="22">
        <f t="shared" ca="1" si="2"/>
        <v>116.14327597054577</v>
      </c>
      <c r="AF17" s="22">
        <f t="shared" ca="1" si="2"/>
        <v>74.008442285594356</v>
      </c>
      <c r="AG17" s="22">
        <f t="shared" ca="1" si="2"/>
        <v>69.354458285714443</v>
      </c>
      <c r="AH17" s="22">
        <f t="shared" ca="1" si="2"/>
        <v>74.699959551601182</v>
      </c>
      <c r="AI17" s="22">
        <f t="shared" ca="1" si="2"/>
        <v>99.178764008746526</v>
      </c>
      <c r="AJ17" s="22">
        <f t="shared" ca="1" si="2"/>
        <v>56.744556779220908</v>
      </c>
      <c r="AK17" s="22">
        <f t="shared" ca="1" si="2"/>
        <v>91.462929465889289</v>
      </c>
      <c r="AL17" s="22">
        <f t="shared" ca="1" si="2"/>
        <v>80.623931988538516</v>
      </c>
      <c r="AM17" s="22">
        <f t="shared" ca="1" si="2"/>
        <v>85.293274455012948</v>
      </c>
      <c r="AN17" s="22">
        <f ca="1">AVERAGE(OFFSET($A17,0,Fixtures!$D$6,1,3))</f>
        <v>75.106928244907166</v>
      </c>
      <c r="AO17" s="22">
        <f ca="1">AVERAGE(OFFSET($A17,0,Fixtures!$D$6,1,6))</f>
        <v>83.294947099462306</v>
      </c>
      <c r="AP17" s="22">
        <f ca="1">AVERAGE(OFFSET($A17,0,Fixtures!$D$6,1,9))</f>
        <v>82.555873826981781</v>
      </c>
      <c r="AQ17" s="22">
        <f ca="1">AVERAGE(OFFSET($A17,0,Fixtures!$D$6,1,12))</f>
        <v>80.986190223040396</v>
      </c>
      <c r="AR17" s="22">
        <f ca="1">IF(OR(Fixtures!$D$6&lt;=0,Fixtures!$D$6&gt;39),AVERAGE(A17:AM17),AVERAGE(OFFSET($A17,0,Fixtures!$D$6,1,39-Fixtures!$D$6)))</f>
        <v>81.317504394730591</v>
      </c>
    </row>
    <row r="18" spans="1:46" x14ac:dyDescent="0.25">
      <c r="A18" s="30" t="s">
        <v>53</v>
      </c>
      <c r="B18" s="22">
        <f ca="1">MIN(VLOOKUP($A14,$A$2:$AM$12,B$14+1,FALSE),VLOOKUP($A18,$A$2:$AM$12,B$14+1,FALSE))</f>
        <v>91.995525611241931</v>
      </c>
      <c r="C18" s="22">
        <f t="shared" ref="C18:AM18" ca="1" si="3">MIN(VLOOKUP($A14,$A$2:$AM$12,C$14+1,FALSE),VLOOKUP($A18,$A$2:$AM$12,C$14+1,FALSE))</f>
        <v>67.015162843214952</v>
      </c>
      <c r="D18" s="22">
        <f t="shared" ca="1" si="3"/>
        <v>91.995525611241931</v>
      </c>
      <c r="E18" s="22">
        <f t="shared" ca="1" si="3"/>
        <v>69.354458285714443</v>
      </c>
      <c r="F18" s="22">
        <f t="shared" ca="1" si="3"/>
        <v>81.146261461701698</v>
      </c>
      <c r="G18" s="22">
        <f t="shared" ca="1" si="3"/>
        <v>91.462929465889289</v>
      </c>
      <c r="H18" s="22">
        <f t="shared" ca="1" si="3"/>
        <v>72.829683023663918</v>
      </c>
      <c r="I18" s="22">
        <f t="shared" ca="1" si="3"/>
        <v>89.014057028922565</v>
      </c>
      <c r="J18" s="22">
        <f t="shared" ca="1" si="3"/>
        <v>85.293274455012948</v>
      </c>
      <c r="K18" s="22">
        <f t="shared" ca="1" si="3"/>
        <v>98.540361319324859</v>
      </c>
      <c r="L18" s="22">
        <f t="shared" ca="1" si="3"/>
        <v>109.85691598530569</v>
      </c>
      <c r="M18" s="22">
        <f t="shared" ca="1" si="3"/>
        <v>111.78802490275358</v>
      </c>
      <c r="N18" s="22">
        <f t="shared" ca="1" si="3"/>
        <v>60.552361870031746</v>
      </c>
      <c r="O18" s="22">
        <f t="shared" ca="1" si="3"/>
        <v>92.501949777214108</v>
      </c>
      <c r="P18" s="22">
        <f t="shared" ca="1" si="3"/>
        <v>67.015162843214952</v>
      </c>
      <c r="Q18" s="22">
        <f t="shared" ca="1" si="3"/>
        <v>93.478502668701722</v>
      </c>
      <c r="R18" s="22">
        <f t="shared" ca="1" si="3"/>
        <v>85.293274455012948</v>
      </c>
      <c r="S18" s="22">
        <f t="shared" ca="1" si="3"/>
        <v>74.008442285594356</v>
      </c>
      <c r="T18" s="22">
        <f t="shared" ca="1" si="3"/>
        <v>72.829683023663918</v>
      </c>
      <c r="U18" s="22">
        <f t="shared" ca="1" si="3"/>
        <v>93.478502668701722</v>
      </c>
      <c r="V18" s="22">
        <f t="shared" ca="1" si="3"/>
        <v>89.014057028922565</v>
      </c>
      <c r="W18" s="22">
        <f t="shared" ca="1" si="3"/>
        <v>80.623931988538516</v>
      </c>
      <c r="X18" s="22">
        <f t="shared" ca="1" si="3"/>
        <v>104.24733544501584</v>
      </c>
      <c r="Y18" s="22">
        <f t="shared" ca="1" si="3"/>
        <v>76.482411274392319</v>
      </c>
      <c r="Z18" s="22">
        <f t="shared" ca="1" si="3"/>
        <v>74.699959551601182</v>
      </c>
      <c r="AA18" s="22">
        <f t="shared" ca="1" si="3"/>
        <v>84.297179605912177</v>
      </c>
      <c r="AB18" s="22">
        <f t="shared" ca="1" si="3"/>
        <v>60.552361870031746</v>
      </c>
      <c r="AC18" s="22">
        <f t="shared" ca="1" si="3"/>
        <v>74.699959551601182</v>
      </c>
      <c r="AD18" s="22">
        <f t="shared" ca="1" si="3"/>
        <v>76.482411274392319</v>
      </c>
      <c r="AE18" s="22">
        <f t="shared" ca="1" si="3"/>
        <v>81.907421252818281</v>
      </c>
      <c r="AF18" s="22">
        <f t="shared" ca="1" si="3"/>
        <v>74.008442285594356</v>
      </c>
      <c r="AG18" s="22">
        <f t="shared" ca="1" si="3"/>
        <v>75.683413454084274</v>
      </c>
      <c r="AH18" s="22">
        <f t="shared" ca="1" si="3"/>
        <v>134.2695639820403</v>
      </c>
      <c r="AI18" s="22">
        <f t="shared" ca="1" si="3"/>
        <v>107.5062417080479</v>
      </c>
      <c r="AJ18" s="22">
        <f t="shared" ca="1" si="3"/>
        <v>56.744556779220908</v>
      </c>
      <c r="AK18" s="22">
        <f t="shared" ca="1" si="3"/>
        <v>107.5062417080479</v>
      </c>
      <c r="AL18" s="22">
        <f t="shared" ca="1" si="3"/>
        <v>80.623931988538516</v>
      </c>
      <c r="AM18" s="22">
        <f t="shared" ca="1" si="3"/>
        <v>84.297179605912177</v>
      </c>
      <c r="AN18" s="22">
        <f ca="1">AVERAGE(OFFSET($A18,0,Fixtures!$D$6,1,3))</f>
        <v>73.183167009181702</v>
      </c>
      <c r="AO18" s="22">
        <f ca="1">AVERAGE(OFFSET($A18,0,Fixtures!$D$6,1,6))</f>
        <v>75.324629306725001</v>
      </c>
      <c r="AP18" s="22">
        <f ca="1">AVERAGE(OFFSET($A18,0,Fixtures!$D$6,1,9))</f>
        <v>85.489666109391393</v>
      </c>
      <c r="AQ18" s="22">
        <f ca="1">AVERAGE(OFFSET($A18,0,Fixtures!$D$6,1,12))</f>
        <v>84.523477121694157</v>
      </c>
      <c r="AR18" s="22">
        <f ca="1">IF(OR(Fixtures!$D$6&lt;=0,Fixtures!$D$6&gt;39),AVERAGE(A18:AM18),AVERAGE(OFFSET($A18,0,Fixtures!$D$6,1,39-Fixtures!$D$6)))</f>
        <v>84.506069620480147</v>
      </c>
      <c r="AT18" s="1"/>
    </row>
    <row r="19" spans="1:46" x14ac:dyDescent="0.25">
      <c r="A19" s="30" t="s">
        <v>2</v>
      </c>
      <c r="B19" s="22">
        <f ca="1">MIN(VLOOKUP($A14,$A$2:$AM$12,B$14+1,FALSE),VLOOKUP($A19,$A$2:$AM$12,B$14+1,FALSE))</f>
        <v>80.623931988538516</v>
      </c>
      <c r="C19" s="22">
        <f t="shared" ref="C19:AM19" ca="1" si="4">MIN(VLOOKUP($A14,$A$2:$AM$12,C$14+1,FALSE),VLOOKUP($A19,$A$2:$AM$12,C$14+1,FALSE))</f>
        <v>67.015162843214952</v>
      </c>
      <c r="D19" s="22">
        <f t="shared" ca="1" si="4"/>
        <v>91.995525611241931</v>
      </c>
      <c r="E19" s="22">
        <f t="shared" ca="1" si="4"/>
        <v>69.354458285714443</v>
      </c>
      <c r="F19" s="22">
        <f t="shared" ca="1" si="4"/>
        <v>81.146261461701698</v>
      </c>
      <c r="G19" s="22">
        <f t="shared" ca="1" si="4"/>
        <v>85.293274455012948</v>
      </c>
      <c r="H19" s="22">
        <f t="shared" ca="1" si="4"/>
        <v>75.683413454084274</v>
      </c>
      <c r="I19" s="22">
        <f t="shared" ca="1" si="4"/>
        <v>89.014057028922565</v>
      </c>
      <c r="J19" s="22">
        <f t="shared" ca="1" si="4"/>
        <v>85.293274455012948</v>
      </c>
      <c r="K19" s="22">
        <f t="shared" ca="1" si="4"/>
        <v>91.462929465889289</v>
      </c>
      <c r="L19" s="22">
        <f t="shared" ca="1" si="4"/>
        <v>99.178764008746526</v>
      </c>
      <c r="M19" s="22">
        <f t="shared" ca="1" si="4"/>
        <v>67.015162843214952</v>
      </c>
      <c r="N19" s="22">
        <f t="shared" ca="1" si="4"/>
        <v>60.552361870031746</v>
      </c>
      <c r="O19" s="22">
        <f t="shared" ca="1" si="4"/>
        <v>131.39651764316966</v>
      </c>
      <c r="P19" s="22">
        <f t="shared" ca="1" si="4"/>
        <v>91.299950563068123</v>
      </c>
      <c r="Q19" s="22">
        <f t="shared" ca="1" si="4"/>
        <v>95.306933623920543</v>
      </c>
      <c r="R19" s="22">
        <f t="shared" ca="1" si="4"/>
        <v>91.299950563068123</v>
      </c>
      <c r="S19" s="22">
        <f t="shared" ca="1" si="4"/>
        <v>56.744556779220908</v>
      </c>
      <c r="T19" s="22">
        <f t="shared" ca="1" si="4"/>
        <v>72.829683023663918</v>
      </c>
      <c r="U19" s="22">
        <f t="shared" ca="1" si="4"/>
        <v>91.995525611241931</v>
      </c>
      <c r="V19" s="22">
        <f t="shared" ca="1" si="4"/>
        <v>92.501949777214108</v>
      </c>
      <c r="W19" s="22">
        <f t="shared" ca="1" si="4"/>
        <v>111.78802490275358</v>
      </c>
      <c r="X19" s="22">
        <f t="shared" ca="1" si="4"/>
        <v>104.24733544501584</v>
      </c>
      <c r="Y19" s="22">
        <f t="shared" ca="1" si="4"/>
        <v>76.482411274392319</v>
      </c>
      <c r="Z19" s="22">
        <f t="shared" ca="1" si="4"/>
        <v>72.829683023663918</v>
      </c>
      <c r="AA19" s="22">
        <f t="shared" ca="1" si="4"/>
        <v>84.297179605912177</v>
      </c>
      <c r="AB19" s="22">
        <f t="shared" ca="1" si="4"/>
        <v>69.354458285714443</v>
      </c>
      <c r="AC19" s="22">
        <f t="shared" ca="1" si="4"/>
        <v>74.699959551601182</v>
      </c>
      <c r="AD19" s="22">
        <f t="shared" ca="1" si="4"/>
        <v>116.486252207014</v>
      </c>
      <c r="AE19" s="22">
        <f t="shared" ca="1" si="4"/>
        <v>74.699959551601182</v>
      </c>
      <c r="AF19" s="22">
        <f t="shared" ca="1" si="4"/>
        <v>74.008442285594356</v>
      </c>
      <c r="AG19" s="22">
        <f t="shared" ca="1" si="4"/>
        <v>81.907421252818281</v>
      </c>
      <c r="AH19" s="22">
        <f t="shared" ca="1" si="4"/>
        <v>81.146261461701698</v>
      </c>
      <c r="AI19" s="22">
        <f t="shared" ca="1" si="4"/>
        <v>107.5062417080479</v>
      </c>
      <c r="AJ19" s="22">
        <f t="shared" ca="1" si="4"/>
        <v>56.744556779220908</v>
      </c>
      <c r="AK19" s="22">
        <f t="shared" ca="1" si="4"/>
        <v>84.297179605912177</v>
      </c>
      <c r="AL19" s="22">
        <f t="shared" ca="1" si="4"/>
        <v>80.623931988538516</v>
      </c>
      <c r="AM19" s="22">
        <f t="shared" ca="1" si="4"/>
        <v>99.178764008746526</v>
      </c>
      <c r="AN19" s="22">
        <f ca="1">AVERAGE(OFFSET($A19,0,Fixtures!$D$6,1,3))</f>
        <v>76.117199147742596</v>
      </c>
      <c r="AO19" s="22">
        <f ca="1">AVERAGE(OFFSET($A19,0,Fixtures!$D$6,1,6))</f>
        <v>82.257708581239555</v>
      </c>
      <c r="AP19" s="22">
        <f ca="1">AVERAGE(OFFSET($A19,0,Fixtures!$D$6,1,9))</f>
        <v>84.900686212222809</v>
      </c>
      <c r="AQ19" s="22">
        <f ca="1">AVERAGE(OFFSET($A19,0,Fixtures!$D$6,1,12))</f>
        <v>82.147653690306413</v>
      </c>
      <c r="AR19" s="22">
        <f ca="1">IF(OR(Fixtures!$D$6&lt;=0,Fixtures!$D$6&gt;39),AVERAGE(A19:AM19),AVERAGE(OFFSET($A19,0,Fixtures!$D$6,1,39-Fixtures!$D$6)))</f>
        <v>83.457739099417196</v>
      </c>
      <c r="AT19" s="1"/>
    </row>
    <row r="20" spans="1:46" x14ac:dyDescent="0.25">
      <c r="A20" s="30" t="s">
        <v>113</v>
      </c>
      <c r="B20" s="22">
        <f ca="1">MIN(VLOOKUP($A14,$A$2:$AM$12,B$14+1,FALSE),VLOOKUP($A20,$A$2:$AM$12,B$14+1,FALSE))</f>
        <v>103.02988618500378</v>
      </c>
      <c r="C20" s="22">
        <f t="shared" ref="C20:AM20" ca="1" si="5">MIN(VLOOKUP($A14,$A$2:$AM$12,C$14+1,FALSE),VLOOKUP($A20,$A$2:$AM$12,C$14+1,FALSE))</f>
        <v>60.552361870031746</v>
      </c>
      <c r="D20" s="22">
        <f t="shared" ca="1" si="5"/>
        <v>91.995525611241931</v>
      </c>
      <c r="E20" s="22">
        <f t="shared" ca="1" si="5"/>
        <v>69.354458285714443</v>
      </c>
      <c r="F20" s="22">
        <f t="shared" ca="1" si="5"/>
        <v>81.146261461701698</v>
      </c>
      <c r="G20" s="22">
        <f t="shared" ca="1" si="5"/>
        <v>92.501949777214108</v>
      </c>
      <c r="H20" s="22">
        <f t="shared" ca="1" si="5"/>
        <v>69.354458285714443</v>
      </c>
      <c r="I20" s="22">
        <f t="shared" ca="1" si="5"/>
        <v>83.454763823072184</v>
      </c>
      <c r="J20" s="22">
        <f t="shared" ca="1" si="5"/>
        <v>81.907421252818281</v>
      </c>
      <c r="K20" s="22">
        <f t="shared" ca="1" si="5"/>
        <v>107.5062417080479</v>
      </c>
      <c r="L20" s="22">
        <f t="shared" ca="1" si="5"/>
        <v>104.24733544501584</v>
      </c>
      <c r="M20" s="22">
        <f t="shared" ca="1" si="5"/>
        <v>76.482411274392319</v>
      </c>
      <c r="N20" s="22">
        <f t="shared" ca="1" si="5"/>
        <v>60.552361870031746</v>
      </c>
      <c r="O20" s="22">
        <f t="shared" ca="1" si="5"/>
        <v>80.623931988538516</v>
      </c>
      <c r="P20" s="22">
        <f t="shared" ca="1" si="5"/>
        <v>116.486252207014</v>
      </c>
      <c r="Q20" s="22">
        <f t="shared" ca="1" si="5"/>
        <v>74.699959551601182</v>
      </c>
      <c r="R20" s="22">
        <f t="shared" ca="1" si="5"/>
        <v>91.299950563068123</v>
      </c>
      <c r="S20" s="22">
        <f t="shared" ca="1" si="5"/>
        <v>91.462929465889289</v>
      </c>
      <c r="T20" s="22">
        <f t="shared" ca="1" si="5"/>
        <v>72.829683023663918</v>
      </c>
      <c r="U20" s="22">
        <f t="shared" ca="1" si="5"/>
        <v>84.297179605912177</v>
      </c>
      <c r="V20" s="22">
        <f t="shared" ca="1" si="5"/>
        <v>56.744556779220908</v>
      </c>
      <c r="W20" s="22">
        <f t="shared" ca="1" si="5"/>
        <v>131.39651764316966</v>
      </c>
      <c r="X20" s="22">
        <f t="shared" ca="1" si="5"/>
        <v>67.015162843214952</v>
      </c>
      <c r="Y20" s="22">
        <f t="shared" ca="1" si="5"/>
        <v>76.482411274392319</v>
      </c>
      <c r="Z20" s="22">
        <f t="shared" ca="1" si="5"/>
        <v>74.008442285594356</v>
      </c>
      <c r="AA20" s="22">
        <f t="shared" ca="1" si="5"/>
        <v>84.297179605912177</v>
      </c>
      <c r="AB20" s="22">
        <f t="shared" ca="1" si="5"/>
        <v>111.78802490275358</v>
      </c>
      <c r="AC20" s="22">
        <f t="shared" ca="1" si="5"/>
        <v>74.699959551601182</v>
      </c>
      <c r="AD20" s="22">
        <f t="shared" ca="1" si="5"/>
        <v>91.299950563068123</v>
      </c>
      <c r="AE20" s="22">
        <f t="shared" ca="1" si="5"/>
        <v>95.306933623920543</v>
      </c>
      <c r="AF20" s="22">
        <f t="shared" ca="1" si="5"/>
        <v>74.008442285594356</v>
      </c>
      <c r="AG20" s="22">
        <f t="shared" ca="1" si="5"/>
        <v>91.462929465889289</v>
      </c>
      <c r="AH20" s="22">
        <f t="shared" ca="1" si="5"/>
        <v>85.293274455012948</v>
      </c>
      <c r="AI20" s="22">
        <f t="shared" ca="1" si="5"/>
        <v>93.478502668701722</v>
      </c>
      <c r="AJ20" s="22">
        <f t="shared" ca="1" si="5"/>
        <v>56.744556779220908</v>
      </c>
      <c r="AK20" s="22">
        <f t="shared" ca="1" si="5"/>
        <v>112.43897574707348</v>
      </c>
      <c r="AL20" s="22">
        <f t="shared" ca="1" si="5"/>
        <v>75.683413454084274</v>
      </c>
      <c r="AM20" s="22">
        <f t="shared" ca="1" si="5"/>
        <v>99.178764008746526</v>
      </c>
      <c r="AN20" s="22">
        <f ca="1">AVERAGE(OFFSET($A20,0,Fixtures!$D$6,1,3))</f>
        <v>90.261721353422317</v>
      </c>
      <c r="AO20" s="22">
        <f ca="1">AVERAGE(OFFSET($A20,0,Fixtures!$D$6,1,6))</f>
        <v>88.566748422141657</v>
      </c>
      <c r="AP20" s="22">
        <f ca="1">AVERAGE(OFFSET($A20,0,Fixtures!$D$6,1,9))</f>
        <v>89.070577458050423</v>
      </c>
      <c r="AQ20" s="22">
        <f ca="1">AVERAGE(OFFSET($A20,0,Fixtures!$D$6,1,12))</f>
        <v>87.208511925236053</v>
      </c>
      <c r="AR20" s="22">
        <f ca="1">IF(OR(Fixtures!$D$6&lt;=0,Fixtures!$D$6&gt;39),AVERAGE(A20:AM20),AVERAGE(OFFSET($A20,0,Fixtures!$D$6,1,39-Fixtures!$D$6)))</f>
        <v>88.129300547044551</v>
      </c>
    </row>
    <row r="21" spans="1:46" x14ac:dyDescent="0.25">
      <c r="A21" s="30" t="s">
        <v>112</v>
      </c>
      <c r="B21" s="22">
        <f ca="1">MIN(VLOOKUP($A14,$A$2:$AM$12,B$14+1,FALSE),VLOOKUP($A21,$A$2:$AM$12,B$14+1,FALSE))</f>
        <v>81.907421252818281</v>
      </c>
      <c r="C21" s="22">
        <f t="shared" ref="C21:AM21" ca="1" si="6">MIN(VLOOKUP($A14,$A$2:$AM$12,C$14+1,FALSE),VLOOKUP($A21,$A$2:$AM$12,C$14+1,FALSE))</f>
        <v>56.744556779220908</v>
      </c>
      <c r="D21" s="22">
        <f t="shared" ca="1" si="6"/>
        <v>91.995525611241931</v>
      </c>
      <c r="E21" s="22">
        <f t="shared" ca="1" si="6"/>
        <v>69.354458285714443</v>
      </c>
      <c r="F21" s="22">
        <f t="shared" ca="1" si="6"/>
        <v>81.146261461701698</v>
      </c>
      <c r="G21" s="22">
        <f t="shared" ca="1" si="6"/>
        <v>98.540361319324859</v>
      </c>
      <c r="H21" s="22">
        <f t="shared" ca="1" si="6"/>
        <v>75.683413454084274</v>
      </c>
      <c r="I21" s="22">
        <f t="shared" ca="1" si="6"/>
        <v>89.014057028922565</v>
      </c>
      <c r="J21" s="22">
        <f t="shared" ca="1" si="6"/>
        <v>80.623931988538516</v>
      </c>
      <c r="K21" s="22">
        <f t="shared" ca="1" si="6"/>
        <v>99.178764008746526</v>
      </c>
      <c r="L21" s="22">
        <f t="shared" ca="1" si="6"/>
        <v>75.683413454084274</v>
      </c>
      <c r="M21" s="22">
        <f t="shared" ca="1" si="6"/>
        <v>103.02988618500378</v>
      </c>
      <c r="N21" s="22">
        <f t="shared" ca="1" si="6"/>
        <v>60.552361870031746</v>
      </c>
      <c r="O21" s="22">
        <f t="shared" ca="1" si="6"/>
        <v>111.78802490275358</v>
      </c>
      <c r="P21" s="22">
        <f t="shared" ca="1" si="6"/>
        <v>60.552361870031746</v>
      </c>
      <c r="Q21" s="22">
        <f t="shared" ca="1" si="6"/>
        <v>89.014057028922565</v>
      </c>
      <c r="R21" s="22">
        <f t="shared" ca="1" si="6"/>
        <v>83.454763823072184</v>
      </c>
      <c r="S21" s="22">
        <f t="shared" ca="1" si="6"/>
        <v>95.306933623920543</v>
      </c>
      <c r="T21" s="22">
        <f t="shared" ca="1" si="6"/>
        <v>72.829683023663918</v>
      </c>
      <c r="U21" s="22">
        <f t="shared" ca="1" si="6"/>
        <v>93.478502668701722</v>
      </c>
      <c r="V21" s="22">
        <f t="shared" ca="1" si="6"/>
        <v>92.501949777214108</v>
      </c>
      <c r="W21" s="22">
        <f t="shared" ca="1" si="6"/>
        <v>81.146261461701698</v>
      </c>
      <c r="X21" s="22">
        <f t="shared" ca="1" si="6"/>
        <v>98.540361319324859</v>
      </c>
      <c r="Y21" s="22">
        <f t="shared" ca="1" si="6"/>
        <v>76.482411274392319</v>
      </c>
      <c r="Z21" s="22">
        <f t="shared" ca="1" si="6"/>
        <v>69.354458285714443</v>
      </c>
      <c r="AA21" s="22">
        <f t="shared" ca="1" si="6"/>
        <v>67.015162843214952</v>
      </c>
      <c r="AB21" s="22">
        <f t="shared" ca="1" si="6"/>
        <v>85.293274455012948</v>
      </c>
      <c r="AC21" s="22">
        <f t="shared" ca="1" si="6"/>
        <v>74.699959551601182</v>
      </c>
      <c r="AD21" s="22">
        <f t="shared" ca="1" si="6"/>
        <v>72.829683023663918</v>
      </c>
      <c r="AE21" s="22">
        <f t="shared" ca="1" si="6"/>
        <v>74.008442285594356</v>
      </c>
      <c r="AF21" s="22">
        <f t="shared" ca="1" si="6"/>
        <v>74.008442285594356</v>
      </c>
      <c r="AG21" s="22">
        <f t="shared" ca="1" si="6"/>
        <v>84.297179605912177</v>
      </c>
      <c r="AH21" s="22">
        <f t="shared" ca="1" si="6"/>
        <v>92.501949777214108</v>
      </c>
      <c r="AI21" s="22">
        <f t="shared" ca="1" si="6"/>
        <v>91.462929465889289</v>
      </c>
      <c r="AJ21" s="22">
        <f t="shared" ca="1" si="6"/>
        <v>56.744556779220908</v>
      </c>
      <c r="AK21" s="22">
        <f t="shared" ca="1" si="6"/>
        <v>112.43897574707348</v>
      </c>
      <c r="AL21" s="22">
        <f t="shared" ca="1" si="6"/>
        <v>80.623931988538516</v>
      </c>
      <c r="AM21" s="22">
        <f t="shared" ca="1" si="6"/>
        <v>99.178764008746526</v>
      </c>
      <c r="AN21" s="22">
        <f ca="1">AVERAGE(OFFSET($A21,0,Fixtures!$D$6,1,3))</f>
        <v>75.669465616609685</v>
      </c>
      <c r="AO21" s="22">
        <f ca="1">AVERAGE(OFFSET($A21,0,Fixtures!$D$6,1,6))</f>
        <v>74.642494074113614</v>
      </c>
      <c r="AP21" s="22">
        <f ca="1">AVERAGE(OFFSET($A21,0,Fixtures!$D$6,1,9))</f>
        <v>79.568558143744141</v>
      </c>
      <c r="AQ21" s="22">
        <f ca="1">AVERAGE(OFFSET($A21,0,Fixtures!$D$6,1,12))</f>
        <v>80.493707317377513</v>
      </c>
      <c r="AR21" s="22">
        <f ca="1">IF(OR(Fixtures!$D$6&lt;=0,Fixtures!$D$6&gt;39),AVERAGE(A21:AM21),AVERAGE(OFFSET($A21,0,Fixtures!$D$6,1,39-Fixtures!$D$6)))</f>
        <v>81.931019370559753</v>
      </c>
    </row>
    <row r="22" spans="1:46" x14ac:dyDescent="0.25">
      <c r="A22" s="30" t="s">
        <v>10</v>
      </c>
      <c r="B22" s="22">
        <f ca="1">MIN(VLOOKUP($A14,$A$2:$AM$12,B$14+1,FALSE),VLOOKUP($A22,$A$2:$AM$12,B$14+1,FALSE))</f>
        <v>92.501949777214108</v>
      </c>
      <c r="C22" s="22">
        <f t="shared" ref="C22:AM22" ca="1" si="7">MIN(VLOOKUP($A14,$A$2:$AM$12,C$14+1,FALSE),VLOOKUP($A22,$A$2:$AM$12,C$14+1,FALSE))</f>
        <v>67.015162843214952</v>
      </c>
      <c r="D22" s="22">
        <f t="shared" ca="1" si="7"/>
        <v>91.995525611241931</v>
      </c>
      <c r="E22" s="22">
        <f t="shared" ca="1" si="7"/>
        <v>69.354458285714443</v>
      </c>
      <c r="F22" s="22">
        <f t="shared" ca="1" si="7"/>
        <v>81.146261461701698</v>
      </c>
      <c r="G22" s="22">
        <f t="shared" ca="1" si="7"/>
        <v>67.015162843214952</v>
      </c>
      <c r="H22" s="22">
        <f t="shared" ca="1" si="7"/>
        <v>75.683413454084274</v>
      </c>
      <c r="I22" s="22">
        <f t="shared" ca="1" si="7"/>
        <v>89.014057028922565</v>
      </c>
      <c r="J22" s="22">
        <f t="shared" ca="1" si="7"/>
        <v>85.293274455012948</v>
      </c>
      <c r="K22" s="22">
        <f t="shared" ca="1" si="7"/>
        <v>109.85691598530569</v>
      </c>
      <c r="L22" s="22">
        <f t="shared" ca="1" si="7"/>
        <v>132.6532312009476</v>
      </c>
      <c r="M22" s="22">
        <f t="shared" ca="1" si="7"/>
        <v>91.995525611241931</v>
      </c>
      <c r="N22" s="22">
        <f t="shared" ca="1" si="7"/>
        <v>60.552361870031746</v>
      </c>
      <c r="O22" s="22">
        <f t="shared" ca="1" si="7"/>
        <v>76.482411274392319</v>
      </c>
      <c r="P22" s="22">
        <f t="shared" ca="1" si="7"/>
        <v>72.829683023663918</v>
      </c>
      <c r="Q22" s="22">
        <f t="shared" ca="1" si="7"/>
        <v>74.008442285594356</v>
      </c>
      <c r="R22" s="22">
        <f t="shared" ca="1" si="7"/>
        <v>81.146261461701698</v>
      </c>
      <c r="S22" s="22">
        <f t="shared" ca="1" si="7"/>
        <v>95.306933623920543</v>
      </c>
      <c r="T22" s="22">
        <f t="shared" ca="1" si="7"/>
        <v>72.829683023663918</v>
      </c>
      <c r="U22" s="22">
        <f t="shared" ca="1" si="7"/>
        <v>56.744556779220908</v>
      </c>
      <c r="V22" s="22">
        <f t="shared" ca="1" si="7"/>
        <v>84.297179605912177</v>
      </c>
      <c r="W22" s="22">
        <f t="shared" ca="1" si="7"/>
        <v>134.2695639820403</v>
      </c>
      <c r="X22" s="22">
        <f t="shared" ca="1" si="7"/>
        <v>91.462929465889289</v>
      </c>
      <c r="Y22" s="22">
        <f t="shared" ca="1" si="7"/>
        <v>69.354458285714443</v>
      </c>
      <c r="Z22" s="22">
        <f t="shared" ca="1" si="7"/>
        <v>81.907421252818281</v>
      </c>
      <c r="AA22" s="22">
        <f t="shared" ca="1" si="7"/>
        <v>75.683413454084274</v>
      </c>
      <c r="AB22" s="22">
        <f t="shared" ca="1" si="7"/>
        <v>83.454763823072184</v>
      </c>
      <c r="AC22" s="22">
        <f t="shared" ca="1" si="7"/>
        <v>74.699959551601182</v>
      </c>
      <c r="AD22" s="22">
        <f t="shared" ca="1" si="7"/>
        <v>60.552361870031746</v>
      </c>
      <c r="AE22" s="22">
        <f t="shared" ca="1" si="7"/>
        <v>89.014057028922565</v>
      </c>
      <c r="AF22" s="22">
        <f t="shared" ca="1" si="7"/>
        <v>74.008442285594356</v>
      </c>
      <c r="AG22" s="22">
        <f t="shared" ca="1" si="7"/>
        <v>91.462929465889289</v>
      </c>
      <c r="AH22" s="22">
        <f t="shared" ca="1" si="7"/>
        <v>155.85812957683984</v>
      </c>
      <c r="AI22" s="22">
        <f t="shared" ca="1" si="7"/>
        <v>107.5062417080479</v>
      </c>
      <c r="AJ22" s="22">
        <f t="shared" ca="1" si="7"/>
        <v>56.744556779220908</v>
      </c>
      <c r="AK22" s="22">
        <f t="shared" ca="1" si="7"/>
        <v>85.293274455012948</v>
      </c>
      <c r="AL22" s="22">
        <f t="shared" ca="1" si="7"/>
        <v>80.623931988538516</v>
      </c>
      <c r="AM22" s="22">
        <f t="shared" ca="1" si="7"/>
        <v>74.699959551601182</v>
      </c>
      <c r="AN22" s="22">
        <f ca="1">AVERAGE(OFFSET($A22,0,Fixtures!$D$6,1,3))</f>
        <v>77.94604560958588</v>
      </c>
      <c r="AO22" s="22">
        <f ca="1">AVERAGE(OFFSET($A22,0,Fixtures!$D$6,1,6))</f>
        <v>76.235499668884373</v>
      </c>
      <c r="AP22" s="22">
        <f ca="1">AVERAGE(OFFSET($A22,0,Fixtures!$D$6,1,9))</f>
        <v>90.24892208489814</v>
      </c>
      <c r="AQ22" s="22">
        <f ca="1">AVERAGE(OFFSET($A22,0,Fixtures!$D$6,1,12))</f>
        <v>86.241838498904642</v>
      </c>
      <c r="AR22" s="22">
        <f ca="1">IF(OR(Fixtures!$D$6&lt;=0,Fixtures!$D$6&gt;39),AVERAGE(A22:AM22),AVERAGE(OFFSET($A22,0,Fixtures!$D$6,1,39-Fixtures!$D$6)))</f>
        <v>85.354001656804385</v>
      </c>
    </row>
    <row r="23" spans="1:46" x14ac:dyDescent="0.25">
      <c r="A23" s="30" t="s">
        <v>71</v>
      </c>
      <c r="B23" s="22">
        <f ca="1">MIN(VLOOKUP($A14,$A$2:$AM$12,B$14+1,FALSE),VLOOKUP($A23,$A$2:$AM$12,B$14+1,FALSE))</f>
        <v>85.293274455012948</v>
      </c>
      <c r="C23" s="22">
        <f t="shared" ref="C23:AM23" ca="1" si="8">MIN(VLOOKUP($A14,$A$2:$AM$12,C$14+1,FALSE),VLOOKUP($A23,$A$2:$AM$12,C$14+1,FALSE))</f>
        <v>67.015162843214952</v>
      </c>
      <c r="D23" s="22">
        <f t="shared" ca="1" si="8"/>
        <v>81.146261461701698</v>
      </c>
      <c r="E23" s="22">
        <f t="shared" ca="1" si="8"/>
        <v>69.354458285714443</v>
      </c>
      <c r="F23" s="22">
        <f t="shared" ca="1" si="8"/>
        <v>80.623931988538516</v>
      </c>
      <c r="G23" s="22">
        <f t="shared" ca="1" si="8"/>
        <v>98.540361319324859</v>
      </c>
      <c r="H23" s="22">
        <f t="shared" ca="1" si="8"/>
        <v>75.683413454084274</v>
      </c>
      <c r="I23" s="22">
        <f t="shared" ca="1" si="8"/>
        <v>74.699959551601182</v>
      </c>
      <c r="J23" s="22">
        <f t="shared" ca="1" si="8"/>
        <v>85.293274455012948</v>
      </c>
      <c r="K23" s="22">
        <f t="shared" ca="1" si="8"/>
        <v>67.015162843214952</v>
      </c>
      <c r="L23" s="22">
        <f t="shared" ca="1" si="8"/>
        <v>116.14327597054577</v>
      </c>
      <c r="M23" s="22">
        <f t="shared" ca="1" si="8"/>
        <v>89.014057028922565</v>
      </c>
      <c r="N23" s="22">
        <f t="shared" ca="1" si="8"/>
        <v>60.552361870031746</v>
      </c>
      <c r="O23" s="22">
        <f t="shared" ca="1" si="8"/>
        <v>116.486252207014</v>
      </c>
      <c r="P23" s="22">
        <f t="shared" ca="1" si="8"/>
        <v>134.2695639820403</v>
      </c>
      <c r="Q23" s="22">
        <f t="shared" ca="1" si="8"/>
        <v>56.744556779220908</v>
      </c>
      <c r="R23" s="22">
        <f t="shared" ca="1" si="8"/>
        <v>91.299950563068123</v>
      </c>
      <c r="S23" s="22">
        <f t="shared" ca="1" si="8"/>
        <v>95.306933623920543</v>
      </c>
      <c r="T23" s="22">
        <f t="shared" ca="1" si="8"/>
        <v>72.829683023663918</v>
      </c>
      <c r="U23" s="22">
        <f t="shared" ca="1" si="8"/>
        <v>83.454763823072184</v>
      </c>
      <c r="V23" s="22">
        <f t="shared" ca="1" si="8"/>
        <v>91.462929465889289</v>
      </c>
      <c r="W23" s="22">
        <f t="shared" ca="1" si="8"/>
        <v>81.907421252818281</v>
      </c>
      <c r="X23" s="22">
        <f t="shared" ca="1" si="8"/>
        <v>84.297179605912177</v>
      </c>
      <c r="Y23" s="22">
        <f t="shared" ca="1" si="8"/>
        <v>76.482411274392319</v>
      </c>
      <c r="Z23" s="22">
        <f t="shared" ca="1" si="8"/>
        <v>81.907421252818281</v>
      </c>
      <c r="AA23" s="22">
        <f t="shared" ca="1" si="8"/>
        <v>84.297179605912177</v>
      </c>
      <c r="AB23" s="22">
        <f t="shared" ca="1" si="8"/>
        <v>116.486252207014</v>
      </c>
      <c r="AC23" s="22">
        <f t="shared" ca="1" si="8"/>
        <v>74.699959551601182</v>
      </c>
      <c r="AD23" s="22">
        <f t="shared" ca="1" si="8"/>
        <v>69.354458285714443</v>
      </c>
      <c r="AE23" s="22">
        <f t="shared" ca="1" si="8"/>
        <v>109.85691598530569</v>
      </c>
      <c r="AF23" s="22">
        <f t="shared" ca="1" si="8"/>
        <v>74.008442285594356</v>
      </c>
      <c r="AG23" s="22">
        <f t="shared" ca="1" si="8"/>
        <v>91.462929465889289</v>
      </c>
      <c r="AH23" s="22">
        <f t="shared" ca="1" si="8"/>
        <v>141.95289285288928</v>
      </c>
      <c r="AI23" s="22">
        <f t="shared" ca="1" si="8"/>
        <v>72.829683023663918</v>
      </c>
      <c r="AJ23" s="22">
        <f t="shared" ca="1" si="8"/>
        <v>56.744556779220908</v>
      </c>
      <c r="AK23" s="22">
        <f t="shared" ca="1" si="8"/>
        <v>99.178764008746526</v>
      </c>
      <c r="AL23" s="22">
        <f t="shared" ca="1" si="8"/>
        <v>80.623931988538516</v>
      </c>
      <c r="AM23" s="22">
        <f t="shared" ca="1" si="8"/>
        <v>98.540361319324859</v>
      </c>
      <c r="AN23" s="22">
        <f ca="1">AVERAGE(OFFSET($A23,0,Fixtures!$D$6,1,3))</f>
        <v>91.827797121509136</v>
      </c>
      <c r="AO23" s="22">
        <f ca="1">AVERAGE(OFFSET($A23,0,Fixtures!$D$6,1,6))</f>
        <v>88.117201320190318</v>
      </c>
      <c r="AP23" s="22">
        <f ca="1">AVERAGE(OFFSET($A23,0,Fixtures!$D$6,1,9))</f>
        <v>92.772079251509382</v>
      </c>
      <c r="AQ23" s="22">
        <f ca="1">AVERAGE(OFFSET($A23,0,Fixtures!$D$6,1,12))</f>
        <v>89.291330503340873</v>
      </c>
      <c r="AR23" s="22">
        <f ca="1">IF(OR(Fixtures!$D$6&lt;=0,Fixtures!$D$6&gt;39),AVERAGE(A23:AM23),AVERAGE(OFFSET($A23,0,Fixtures!$D$6,1,39-Fixtures!$D$6)))</f>
        <v>90.002794412262716</v>
      </c>
    </row>
    <row r="24" spans="1:46" x14ac:dyDescent="0.25">
      <c r="A24" s="30" t="s">
        <v>63</v>
      </c>
      <c r="B24" s="22">
        <f ca="1">MIN(VLOOKUP($A14,$A$2:$AM$12,B$14+1,FALSE),VLOOKUP($A24,$A$2:$AM$12,B$14+1,FALSE))</f>
        <v>103.02988618500378</v>
      </c>
      <c r="C24" s="22">
        <f t="shared" ref="C24:AM24" ca="1" si="9">MIN(VLOOKUP($A14,$A$2:$AM$12,C$14+1,FALSE),VLOOKUP($A24,$A$2:$AM$12,C$14+1,FALSE))</f>
        <v>67.015162843214952</v>
      </c>
      <c r="D24" s="22">
        <f t="shared" ca="1" si="9"/>
        <v>91.995525611241931</v>
      </c>
      <c r="E24" s="22">
        <f t="shared" ca="1" si="9"/>
        <v>69.354458285714443</v>
      </c>
      <c r="F24" s="22">
        <f t="shared" ca="1" si="9"/>
        <v>81.146261461701698</v>
      </c>
      <c r="G24" s="22">
        <f t="shared" ca="1" si="9"/>
        <v>98.540361319324859</v>
      </c>
      <c r="H24" s="22">
        <f t="shared" ca="1" si="9"/>
        <v>75.683413454084274</v>
      </c>
      <c r="I24" s="22">
        <f t="shared" ca="1" si="9"/>
        <v>56.744556779220908</v>
      </c>
      <c r="J24" s="22">
        <f t="shared" ca="1" si="9"/>
        <v>85.293274455012948</v>
      </c>
      <c r="K24" s="22">
        <f t="shared" ca="1" si="9"/>
        <v>74.699959551601182</v>
      </c>
      <c r="L24" s="22">
        <f t="shared" ca="1" si="9"/>
        <v>60.552361870031746</v>
      </c>
      <c r="M24" s="22">
        <f t="shared" ca="1" si="9"/>
        <v>92.501949777214108</v>
      </c>
      <c r="N24" s="22">
        <f t="shared" ca="1" si="9"/>
        <v>60.552361870031746</v>
      </c>
      <c r="O24" s="22">
        <f t="shared" ca="1" si="9"/>
        <v>131.39651764316966</v>
      </c>
      <c r="P24" s="22">
        <f t="shared" ca="1" si="9"/>
        <v>111.78802490275358</v>
      </c>
      <c r="Q24" s="22">
        <f t="shared" ca="1" si="9"/>
        <v>80.623931988538516</v>
      </c>
      <c r="R24" s="22">
        <f t="shared" ca="1" si="9"/>
        <v>91.299950563068123</v>
      </c>
      <c r="S24" s="22">
        <f t="shared" ca="1" si="9"/>
        <v>95.306933623920543</v>
      </c>
      <c r="T24" s="22">
        <f t="shared" ca="1" si="9"/>
        <v>69.354458285714443</v>
      </c>
      <c r="U24" s="22">
        <f t="shared" ca="1" si="9"/>
        <v>93.478502668701722</v>
      </c>
      <c r="V24" s="22">
        <f t="shared" ca="1" si="9"/>
        <v>67.015162843214952</v>
      </c>
      <c r="W24" s="22">
        <f t="shared" ca="1" si="9"/>
        <v>91.299950563068123</v>
      </c>
      <c r="X24" s="22">
        <f t="shared" ca="1" si="9"/>
        <v>91.995525611241931</v>
      </c>
      <c r="Y24" s="22">
        <f t="shared" ca="1" si="9"/>
        <v>76.482411274392319</v>
      </c>
      <c r="Z24" s="22">
        <f t="shared" ca="1" si="9"/>
        <v>81.907421252818281</v>
      </c>
      <c r="AA24" s="22">
        <f t="shared" ca="1" si="9"/>
        <v>84.297179605912177</v>
      </c>
      <c r="AB24" s="22">
        <f t="shared" ca="1" si="9"/>
        <v>116.486252207014</v>
      </c>
      <c r="AC24" s="22">
        <f t="shared" ca="1" si="9"/>
        <v>74.699959551601182</v>
      </c>
      <c r="AD24" s="22">
        <f t="shared" ca="1" si="9"/>
        <v>98.540361319324859</v>
      </c>
      <c r="AE24" s="22">
        <f t="shared" ca="1" si="9"/>
        <v>91.462929465889289</v>
      </c>
      <c r="AF24" s="22">
        <f t="shared" ca="1" si="9"/>
        <v>74.008442285594356</v>
      </c>
      <c r="AG24" s="22">
        <f t="shared" ca="1" si="9"/>
        <v>91.462929465889289</v>
      </c>
      <c r="AH24" s="22">
        <f t="shared" ca="1" si="9"/>
        <v>74.008442285594356</v>
      </c>
      <c r="AI24" s="22">
        <f t="shared" ca="1" si="9"/>
        <v>75.683413454084274</v>
      </c>
      <c r="AJ24" s="22">
        <f t="shared" ca="1" si="9"/>
        <v>56.744556779220908</v>
      </c>
      <c r="AK24" s="22">
        <f t="shared" ca="1" si="9"/>
        <v>76.482411274392319</v>
      </c>
      <c r="AL24" s="22">
        <f t="shared" ca="1" si="9"/>
        <v>80.623931988538516</v>
      </c>
      <c r="AM24" s="22">
        <f t="shared" ca="1" si="9"/>
        <v>83.454763823072184</v>
      </c>
      <c r="AN24" s="22">
        <f ca="1">AVERAGE(OFFSET($A24,0,Fixtures!$D$6,1,3))</f>
        <v>91.827797121509136</v>
      </c>
      <c r="AO24" s="22">
        <f ca="1">AVERAGE(OFFSET($A24,0,Fixtures!$D$6,1,6))</f>
        <v>89.915854072555987</v>
      </c>
      <c r="AP24" s="22">
        <f ca="1">AVERAGE(OFFSET($A24,0,Fixtures!$D$6,1,9))</f>
        <v>86.738878848989316</v>
      </c>
      <c r="AQ24" s="22">
        <f ca="1">AVERAGE(OFFSET($A24,0,Fixtures!$D$6,1,12))</f>
        <v>82.875067473587976</v>
      </c>
      <c r="AR24" s="22">
        <f ca="1">IF(OR(Fixtures!$D$6&lt;=0,Fixtures!$D$6&gt;39),AVERAGE(A24:AM24),AVERAGE(OFFSET($A24,0,Fixtures!$D$6,1,39-Fixtures!$D$6)))</f>
        <v>82.919659500471369</v>
      </c>
    </row>
    <row r="26" spans="1:46" x14ac:dyDescent="0.25">
      <c r="A26" s="31" t="s">
        <v>121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  <c r="V26" s="2">
        <v>21</v>
      </c>
      <c r="W26" s="2">
        <v>22</v>
      </c>
      <c r="X26" s="2">
        <v>23</v>
      </c>
      <c r="Y26" s="2">
        <v>24</v>
      </c>
      <c r="Z26" s="2">
        <v>25</v>
      </c>
      <c r="AA26" s="2">
        <v>26</v>
      </c>
      <c r="AB26" s="2">
        <v>27</v>
      </c>
      <c r="AC26" s="2">
        <v>28</v>
      </c>
      <c r="AD26" s="2">
        <v>29</v>
      </c>
      <c r="AE26" s="2">
        <v>30</v>
      </c>
      <c r="AF26" s="2">
        <v>31</v>
      </c>
      <c r="AG26" s="2">
        <v>32</v>
      </c>
      <c r="AH26" s="2">
        <v>33</v>
      </c>
      <c r="AI26" s="2">
        <v>34</v>
      </c>
      <c r="AJ26" s="2">
        <v>35</v>
      </c>
      <c r="AK26" s="2">
        <v>36</v>
      </c>
      <c r="AL26" s="2">
        <v>37</v>
      </c>
      <c r="AM26" s="2">
        <v>38</v>
      </c>
      <c r="AN26" s="31" t="s">
        <v>56</v>
      </c>
      <c r="AO26" s="31" t="s">
        <v>57</v>
      </c>
      <c r="AP26" s="31" t="s">
        <v>58</v>
      </c>
      <c r="AQ26" s="31" t="s">
        <v>82</v>
      </c>
      <c r="AR26" s="31" t="s">
        <v>59</v>
      </c>
    </row>
    <row r="27" spans="1:46" x14ac:dyDescent="0.25">
      <c r="A27" s="30" t="s">
        <v>111</v>
      </c>
      <c r="B27" s="22">
        <f t="shared" ref="B27:AM27" ca="1" si="10">MIN(VLOOKUP($A26,$A$2:$AM$12,B$14+1,FALSE),VLOOKUP($A27,$A$2:$AM$12,B$14+1,FALSE))</f>
        <v>93.478502668701722</v>
      </c>
      <c r="C27" s="22">
        <f t="shared" ca="1" si="10"/>
        <v>67.015162843214952</v>
      </c>
      <c r="D27" s="22">
        <f t="shared" ca="1" si="10"/>
        <v>91.995525611241931</v>
      </c>
      <c r="E27" s="22">
        <f t="shared" ca="1" si="10"/>
        <v>69.354458285714443</v>
      </c>
      <c r="F27" s="22">
        <f t="shared" ca="1" si="10"/>
        <v>75.683413454084274</v>
      </c>
      <c r="G27" s="22">
        <f t="shared" ca="1" si="10"/>
        <v>74.008442285594356</v>
      </c>
      <c r="H27" s="22">
        <f t="shared" ca="1" si="10"/>
        <v>75.683413454084274</v>
      </c>
      <c r="I27" s="22">
        <f t="shared" ca="1" si="10"/>
        <v>84.297179605912177</v>
      </c>
      <c r="J27" s="22">
        <f t="shared" ca="1" si="10"/>
        <v>85.293274455012948</v>
      </c>
      <c r="K27" s="22">
        <f t="shared" ca="1" si="10"/>
        <v>91.995525611241931</v>
      </c>
      <c r="L27" s="22">
        <f t="shared" ca="1" si="10"/>
        <v>72.829683023663918</v>
      </c>
      <c r="M27" s="22">
        <f t="shared" ca="1" si="10"/>
        <v>111.78802490275358</v>
      </c>
      <c r="N27" s="22">
        <f t="shared" ca="1" si="10"/>
        <v>60.552361870031746</v>
      </c>
      <c r="O27" s="22">
        <f t="shared" ca="1" si="10"/>
        <v>131.39651764316966</v>
      </c>
      <c r="P27" s="22">
        <f t="shared" ca="1" si="10"/>
        <v>98.540361319324859</v>
      </c>
      <c r="Q27" s="22">
        <f t="shared" ca="1" si="10"/>
        <v>91.462929465889289</v>
      </c>
      <c r="R27" s="22">
        <f t="shared" ca="1" si="10"/>
        <v>69.354458285714443</v>
      </c>
      <c r="S27" s="22">
        <f t="shared" ca="1" si="10"/>
        <v>74.699959551601182</v>
      </c>
      <c r="T27" s="22">
        <f t="shared" ca="1" si="10"/>
        <v>72.829683023663918</v>
      </c>
      <c r="U27" s="22">
        <f t="shared" ca="1" si="10"/>
        <v>67.015162843214952</v>
      </c>
      <c r="V27" s="22">
        <f t="shared" ca="1" si="10"/>
        <v>92.501949777214108</v>
      </c>
      <c r="W27" s="22">
        <f t="shared" ca="1" si="10"/>
        <v>112.43897574707348</v>
      </c>
      <c r="X27" s="22">
        <f t="shared" ca="1" si="10"/>
        <v>83.454763823072184</v>
      </c>
      <c r="Y27" s="22">
        <f t="shared" ca="1" si="10"/>
        <v>76.482411274392319</v>
      </c>
      <c r="Z27" s="22">
        <f t="shared" ca="1" si="10"/>
        <v>81.907421252818281</v>
      </c>
      <c r="AA27" s="22">
        <f t="shared" ca="1" si="10"/>
        <v>76.482411274392319</v>
      </c>
      <c r="AB27" s="22">
        <f t="shared" ca="1" si="10"/>
        <v>91.299950563068123</v>
      </c>
      <c r="AC27" s="22">
        <f t="shared" ca="1" si="10"/>
        <v>56.744556779220908</v>
      </c>
      <c r="AD27" s="22">
        <f t="shared" ca="1" si="10"/>
        <v>111.78802490275358</v>
      </c>
      <c r="AE27" s="22">
        <f t="shared" ca="1" si="10"/>
        <v>80.623931988538516</v>
      </c>
      <c r="AF27" s="22">
        <f t="shared" ca="1" si="10"/>
        <v>74.008442285594356</v>
      </c>
      <c r="AG27" s="22">
        <f t="shared" ca="1" si="10"/>
        <v>91.462929465889289</v>
      </c>
      <c r="AH27" s="22">
        <f t="shared" ca="1" si="10"/>
        <v>89.014057028922565</v>
      </c>
      <c r="AI27" s="22">
        <f t="shared" ca="1" si="10"/>
        <v>107.5062417080479</v>
      </c>
      <c r="AJ27" s="22">
        <f t="shared" ca="1" si="10"/>
        <v>56.744556779220908</v>
      </c>
      <c r="AK27" s="22">
        <f t="shared" ca="1" si="10"/>
        <v>112.43897574707348</v>
      </c>
      <c r="AL27" s="22">
        <f t="shared" ca="1" si="10"/>
        <v>60.552361870031746</v>
      </c>
      <c r="AM27" s="22">
        <f t="shared" ca="1" si="10"/>
        <v>92.501949777214108</v>
      </c>
      <c r="AN27" s="22">
        <f ca="1">AVERAGE(OFFSET($A27,0,Fixtures!$D$6,1,3))</f>
        <v>74.842306205560448</v>
      </c>
      <c r="AO27" s="22">
        <f ca="1">AVERAGE(OFFSET($A27,0,Fixtures!$D$6,1,6))</f>
        <v>81.824552965594634</v>
      </c>
      <c r="AP27" s="22">
        <f ca="1">AVERAGE(OFFSET($A27,0,Fixtures!$D$6,1,9))</f>
        <v>86.5478384440475</v>
      </c>
      <c r="AQ27" s="22">
        <f ca="1">AVERAGE(OFFSET($A27,0,Fixtures!$D$6,1,12))</f>
        <v>84.055536699396143</v>
      </c>
      <c r="AR27" s="22">
        <f ca="1">IF(OR(Fixtures!$D$6&lt;=0,Fixtures!$D$6&gt;39),AVERAGE(A27:AM27),AVERAGE(OFFSET($A27,0,Fixtures!$D$6,1,39-Fixtures!$D$6)))</f>
        <v>84.705260782305217</v>
      </c>
    </row>
    <row r="28" spans="1:46" x14ac:dyDescent="0.25">
      <c r="A28" s="30" t="s">
        <v>73</v>
      </c>
      <c r="B28" s="22">
        <f ca="1">MIN(VLOOKUP($A26,$A$2:$AM$12,B$14+1,FALSE),VLOOKUP($A28,$A$2:$AM$12,B$14+1,FALSE))</f>
        <v>74.699959551601182</v>
      </c>
      <c r="C28" s="22">
        <f t="shared" ref="C28:AM28" ca="1" si="11">MIN(VLOOKUP($A26,$A$2:$AM$12,C$14+1,FALSE),VLOOKUP($A28,$A$2:$AM$12,C$14+1,FALSE))</f>
        <v>81.146261461701698</v>
      </c>
      <c r="D28" s="22">
        <f t="shared" ca="1" si="11"/>
        <v>95.306933623920543</v>
      </c>
      <c r="E28" s="22">
        <f t="shared" ca="1" si="11"/>
        <v>134.2695639820403</v>
      </c>
      <c r="F28" s="22">
        <f t="shared" ca="1" si="11"/>
        <v>75.683413454084274</v>
      </c>
      <c r="G28" s="22">
        <f t="shared" ca="1" si="11"/>
        <v>74.008442285594356</v>
      </c>
      <c r="H28" s="22">
        <f t="shared" ca="1" si="11"/>
        <v>81.146261461701698</v>
      </c>
      <c r="I28" s="22">
        <f t="shared" ca="1" si="11"/>
        <v>84.297179605912177</v>
      </c>
      <c r="J28" s="22">
        <f t="shared" ca="1" si="11"/>
        <v>72.829683023663918</v>
      </c>
      <c r="K28" s="22">
        <f t="shared" ca="1" si="11"/>
        <v>91.995525611241931</v>
      </c>
      <c r="L28" s="22">
        <f t="shared" ca="1" si="11"/>
        <v>72.829683023663918</v>
      </c>
      <c r="M28" s="22">
        <f t="shared" ca="1" si="11"/>
        <v>74.008442285594356</v>
      </c>
      <c r="N28" s="22">
        <f t="shared" ca="1" si="11"/>
        <v>91.462929465889289</v>
      </c>
      <c r="O28" s="22">
        <f t="shared" ca="1" si="11"/>
        <v>103.02988618500378</v>
      </c>
      <c r="P28" s="22">
        <f t="shared" ca="1" si="11"/>
        <v>69.354458285714443</v>
      </c>
      <c r="Q28" s="22">
        <f t="shared" ca="1" si="11"/>
        <v>91.462929465889289</v>
      </c>
      <c r="R28" s="22">
        <f t="shared" ca="1" si="11"/>
        <v>69.354458285714443</v>
      </c>
      <c r="S28" s="22">
        <f t="shared" ca="1" si="11"/>
        <v>74.699959551601182</v>
      </c>
      <c r="T28" s="22">
        <f t="shared" ca="1" si="11"/>
        <v>80.623931988538516</v>
      </c>
      <c r="U28" s="22">
        <f t="shared" ca="1" si="11"/>
        <v>67.015162843214952</v>
      </c>
      <c r="V28" s="22">
        <f t="shared" ca="1" si="11"/>
        <v>99.178764008746526</v>
      </c>
      <c r="W28" s="22">
        <f t="shared" ca="1" si="11"/>
        <v>76.482411274392319</v>
      </c>
      <c r="X28" s="22">
        <f t="shared" ca="1" si="11"/>
        <v>83.454763823072184</v>
      </c>
      <c r="Y28" s="22">
        <f t="shared" ca="1" si="11"/>
        <v>81.907421252818281</v>
      </c>
      <c r="Z28" s="22">
        <f t="shared" ca="1" si="11"/>
        <v>83.454763823072184</v>
      </c>
      <c r="AA28" s="22">
        <f t="shared" ca="1" si="11"/>
        <v>76.482411274392319</v>
      </c>
      <c r="AB28" s="22">
        <f t="shared" ca="1" si="11"/>
        <v>91.299950563068123</v>
      </c>
      <c r="AC28" s="22">
        <f t="shared" ca="1" si="11"/>
        <v>56.744556779220908</v>
      </c>
      <c r="AD28" s="22">
        <f t="shared" ca="1" si="11"/>
        <v>111.78802490275358</v>
      </c>
      <c r="AE28" s="22">
        <f t="shared" ca="1" si="11"/>
        <v>56.744556779220908</v>
      </c>
      <c r="AF28" s="22">
        <f t="shared" ca="1" si="11"/>
        <v>111.78802490275358</v>
      </c>
      <c r="AG28" s="22">
        <f t="shared" ca="1" si="11"/>
        <v>60.552361870031746</v>
      </c>
      <c r="AH28" s="22">
        <f t="shared" ca="1" si="11"/>
        <v>89.014057028922565</v>
      </c>
      <c r="AI28" s="22">
        <f t="shared" ca="1" si="11"/>
        <v>84.297179605912177</v>
      </c>
      <c r="AJ28" s="22">
        <f t="shared" ca="1" si="11"/>
        <v>109.85691598530569</v>
      </c>
      <c r="AK28" s="22">
        <f t="shared" ca="1" si="11"/>
        <v>116.486252207014</v>
      </c>
      <c r="AL28" s="22">
        <f t="shared" ca="1" si="11"/>
        <v>60.552361870031746</v>
      </c>
      <c r="AM28" s="22">
        <f t="shared" ca="1" si="11"/>
        <v>92.501949777214108</v>
      </c>
      <c r="AN28" s="22">
        <f ca="1">AVERAGE(OFFSET($A28,0,Fixtures!$D$6,1,3))</f>
        <v>74.842306205560448</v>
      </c>
      <c r="AO28" s="22">
        <f ca="1">AVERAGE(OFFSET($A28,0,Fixtures!$D$6,1,6))</f>
        <v>84.141254200234897</v>
      </c>
      <c r="AP28" s="22">
        <f ca="1">AVERAGE(OFFSET($A28,0,Fixtures!$D$6,1,9))</f>
        <v>82.079013745141765</v>
      </c>
      <c r="AQ28" s="22">
        <f ca="1">AVERAGE(OFFSET($A28,0,Fixtures!$D$6,1,12))</f>
        <v>85.467221147385615</v>
      </c>
      <c r="AR28" s="22">
        <f ca="1">IF(OR(Fixtures!$D$6&lt;=0,Fixtures!$D$6&gt;39),AVERAGE(A28:AM28),AVERAGE(OFFSET($A28,0,Fixtures!$D$6,1,39-Fixtures!$D$6)))</f>
        <v>86.008354118910887</v>
      </c>
    </row>
    <row r="29" spans="1:46" x14ac:dyDescent="0.25">
      <c r="A29" s="30" t="s">
        <v>61</v>
      </c>
      <c r="B29" s="22">
        <f ca="1">MIN(VLOOKUP($A26,$A$2:$AM$12,B$14+1,FALSE),VLOOKUP($A29,$A$2:$AM$12,B$14+1,FALSE))</f>
        <v>93.478502668701722</v>
      </c>
      <c r="C29" s="22">
        <f t="shared" ref="C29:AM29" ca="1" si="12">MIN(VLOOKUP($A26,$A$2:$AM$12,C$14+1,FALSE),VLOOKUP($A29,$A$2:$AM$12,C$14+1,FALSE))</f>
        <v>81.146261461701698</v>
      </c>
      <c r="D29" s="22">
        <f t="shared" ca="1" si="12"/>
        <v>95.306933623920543</v>
      </c>
      <c r="E29" s="22">
        <f t="shared" ca="1" si="12"/>
        <v>132.6532312009476</v>
      </c>
      <c r="F29" s="22">
        <f t="shared" ca="1" si="12"/>
        <v>75.683413454084274</v>
      </c>
      <c r="G29" s="22">
        <f t="shared" ca="1" si="12"/>
        <v>72.829683023663918</v>
      </c>
      <c r="H29" s="22">
        <f t="shared" ca="1" si="12"/>
        <v>102.000266894866</v>
      </c>
      <c r="I29" s="22">
        <f t="shared" ca="1" si="12"/>
        <v>84.297179605912177</v>
      </c>
      <c r="J29" s="22">
        <f t="shared" ca="1" si="12"/>
        <v>102.000266894866</v>
      </c>
      <c r="K29" s="22">
        <f t="shared" ca="1" si="12"/>
        <v>91.995525611241931</v>
      </c>
      <c r="L29" s="22">
        <f t="shared" ca="1" si="12"/>
        <v>72.829683023663918</v>
      </c>
      <c r="M29" s="22">
        <f t="shared" ca="1" si="12"/>
        <v>81.146261461701698</v>
      </c>
      <c r="N29" s="22">
        <f t="shared" ca="1" si="12"/>
        <v>93.478502668701722</v>
      </c>
      <c r="O29" s="22">
        <f t="shared" ca="1" si="12"/>
        <v>56.744556779220908</v>
      </c>
      <c r="P29" s="22">
        <f t="shared" ca="1" si="12"/>
        <v>98.540361319324859</v>
      </c>
      <c r="Q29" s="22">
        <f t="shared" ca="1" si="12"/>
        <v>91.462929465889289</v>
      </c>
      <c r="R29" s="22">
        <f t="shared" ca="1" si="12"/>
        <v>60.552361870031746</v>
      </c>
      <c r="S29" s="22">
        <f t="shared" ca="1" si="12"/>
        <v>74.699959551601182</v>
      </c>
      <c r="T29" s="22">
        <f t="shared" ca="1" si="12"/>
        <v>103.02988618500378</v>
      </c>
      <c r="U29" s="22">
        <f t="shared" ca="1" si="12"/>
        <v>67.015162843214952</v>
      </c>
      <c r="V29" s="22">
        <f t="shared" ca="1" si="12"/>
        <v>83.454763823072184</v>
      </c>
      <c r="W29" s="22">
        <f t="shared" ca="1" si="12"/>
        <v>112.43897574707348</v>
      </c>
      <c r="X29" s="22">
        <f t="shared" ca="1" si="12"/>
        <v>83.454763823072184</v>
      </c>
      <c r="Y29" s="22">
        <f t="shared" ca="1" si="12"/>
        <v>81.907421252818281</v>
      </c>
      <c r="Z29" s="22">
        <f t="shared" ca="1" si="12"/>
        <v>80.623931988538516</v>
      </c>
      <c r="AA29" s="22">
        <f t="shared" ca="1" si="12"/>
        <v>76.482411274392319</v>
      </c>
      <c r="AB29" s="22">
        <f t="shared" ca="1" si="12"/>
        <v>67.015162843214952</v>
      </c>
      <c r="AC29" s="22">
        <f t="shared" ca="1" si="12"/>
        <v>56.744556779220908</v>
      </c>
      <c r="AD29" s="22">
        <f t="shared" ca="1" si="12"/>
        <v>84.297179605912177</v>
      </c>
      <c r="AE29" s="22">
        <f t="shared" ca="1" si="12"/>
        <v>80.623931988538516</v>
      </c>
      <c r="AF29" s="22">
        <f t="shared" ca="1" si="12"/>
        <v>76.482411274392319</v>
      </c>
      <c r="AG29" s="22">
        <f t="shared" ca="1" si="12"/>
        <v>69.354458285714443</v>
      </c>
      <c r="AH29" s="22">
        <f t="shared" ca="1" si="12"/>
        <v>74.699959551601182</v>
      </c>
      <c r="AI29" s="22">
        <f t="shared" ca="1" si="12"/>
        <v>99.178764008746526</v>
      </c>
      <c r="AJ29" s="22">
        <f t="shared" ca="1" si="12"/>
        <v>155.85812957683984</v>
      </c>
      <c r="AK29" s="22">
        <f t="shared" ca="1" si="12"/>
        <v>91.462929465889289</v>
      </c>
      <c r="AL29" s="22">
        <f t="shared" ca="1" si="12"/>
        <v>60.552361870031746</v>
      </c>
      <c r="AM29" s="22">
        <f t="shared" ca="1" si="12"/>
        <v>85.293274455012948</v>
      </c>
      <c r="AN29" s="22">
        <f ca="1">AVERAGE(OFFSET($A29,0,Fixtures!$D$6,1,3))</f>
        <v>66.747376965609391</v>
      </c>
      <c r="AO29" s="22">
        <f ca="1">AVERAGE(OFFSET($A29,0,Fixtures!$D$6,1,6))</f>
        <v>73.6076089609452</v>
      </c>
      <c r="AP29" s="22">
        <f ca="1">AVERAGE(OFFSET($A29,0,Fixtures!$D$6,1,9))</f>
        <v>76.097648401303701</v>
      </c>
      <c r="AQ29" s="22">
        <f ca="1">AVERAGE(OFFSET($A29,0,Fixtures!$D$6,1,12))</f>
        <v>82.729354710374508</v>
      </c>
      <c r="AR29" s="22">
        <f ca="1">IF(OR(Fixtures!$D$6&lt;=0,Fixtures!$D$6&gt;39),AVERAGE(A29:AM29),AVERAGE(OFFSET($A29,0,Fixtures!$D$6,1,39-Fixtures!$D$6)))</f>
        <v>82.926579306115926</v>
      </c>
    </row>
    <row r="30" spans="1:46" x14ac:dyDescent="0.25">
      <c r="A30" s="30" t="s">
        <v>53</v>
      </c>
      <c r="B30" s="22">
        <f ca="1">MIN(VLOOKUP($A26,$A$2:$AM$12,B$14+1,FALSE),VLOOKUP($A30,$A$2:$AM$12,B$14+1,FALSE))</f>
        <v>91.995525611241931</v>
      </c>
      <c r="C30" s="22">
        <f t="shared" ref="C30:AM30" ca="1" si="13">MIN(VLOOKUP($A26,$A$2:$AM$12,C$14+1,FALSE),VLOOKUP($A30,$A$2:$AM$12,C$14+1,FALSE))</f>
        <v>81.146261461701698</v>
      </c>
      <c r="D30" s="22">
        <f t="shared" ca="1" si="13"/>
        <v>95.306933623920543</v>
      </c>
      <c r="E30" s="22">
        <f t="shared" ca="1" si="13"/>
        <v>83.454763823072184</v>
      </c>
      <c r="F30" s="22">
        <f t="shared" ca="1" si="13"/>
        <v>75.683413454084274</v>
      </c>
      <c r="G30" s="22">
        <f t="shared" ca="1" si="13"/>
        <v>74.008442285594356</v>
      </c>
      <c r="H30" s="22">
        <f t="shared" ca="1" si="13"/>
        <v>72.829683023663918</v>
      </c>
      <c r="I30" s="22">
        <f t="shared" ca="1" si="13"/>
        <v>84.297179605912177</v>
      </c>
      <c r="J30" s="22">
        <f t="shared" ca="1" si="13"/>
        <v>102.000266894866</v>
      </c>
      <c r="K30" s="22">
        <f t="shared" ca="1" si="13"/>
        <v>91.995525611241931</v>
      </c>
      <c r="L30" s="22">
        <f t="shared" ca="1" si="13"/>
        <v>72.829683023663918</v>
      </c>
      <c r="M30" s="22">
        <f t="shared" ca="1" si="13"/>
        <v>131.39651764316966</v>
      </c>
      <c r="N30" s="22">
        <f t="shared" ca="1" si="13"/>
        <v>109.85691598530569</v>
      </c>
      <c r="O30" s="22">
        <f t="shared" ca="1" si="13"/>
        <v>92.501949777214108</v>
      </c>
      <c r="P30" s="22">
        <f t="shared" ca="1" si="13"/>
        <v>67.015162843214952</v>
      </c>
      <c r="Q30" s="22">
        <f t="shared" ca="1" si="13"/>
        <v>91.462929465889289</v>
      </c>
      <c r="R30" s="22">
        <f t="shared" ca="1" si="13"/>
        <v>69.354458285714443</v>
      </c>
      <c r="S30" s="22">
        <f t="shared" ca="1" si="13"/>
        <v>74.008442285594356</v>
      </c>
      <c r="T30" s="22">
        <f t="shared" ca="1" si="13"/>
        <v>81.146261461701698</v>
      </c>
      <c r="U30" s="22">
        <f t="shared" ca="1" si="13"/>
        <v>67.015162843214952</v>
      </c>
      <c r="V30" s="22">
        <f t="shared" ca="1" si="13"/>
        <v>89.014057028922565</v>
      </c>
      <c r="W30" s="22">
        <f t="shared" ca="1" si="13"/>
        <v>80.623931988538516</v>
      </c>
      <c r="X30" s="22">
        <f t="shared" ca="1" si="13"/>
        <v>83.454763823072184</v>
      </c>
      <c r="Y30" s="22">
        <f t="shared" ca="1" si="13"/>
        <v>81.907421252818281</v>
      </c>
      <c r="Z30" s="22">
        <f t="shared" ca="1" si="13"/>
        <v>74.699959551601182</v>
      </c>
      <c r="AA30" s="22">
        <f t="shared" ca="1" si="13"/>
        <v>76.482411274392319</v>
      </c>
      <c r="AB30" s="22">
        <f t="shared" ca="1" si="13"/>
        <v>60.552361870031746</v>
      </c>
      <c r="AC30" s="22">
        <f t="shared" ca="1" si="13"/>
        <v>56.744556779220908</v>
      </c>
      <c r="AD30" s="22">
        <f t="shared" ca="1" si="13"/>
        <v>76.482411274392319</v>
      </c>
      <c r="AE30" s="22">
        <f t="shared" ca="1" si="13"/>
        <v>80.623931988538516</v>
      </c>
      <c r="AF30" s="22">
        <f t="shared" ca="1" si="13"/>
        <v>134.2695639820403</v>
      </c>
      <c r="AG30" s="22">
        <f t="shared" ca="1" si="13"/>
        <v>75.683413454084274</v>
      </c>
      <c r="AH30" s="22">
        <f t="shared" ca="1" si="13"/>
        <v>89.014057028922565</v>
      </c>
      <c r="AI30" s="22">
        <f t="shared" ca="1" si="13"/>
        <v>116.14327597054577</v>
      </c>
      <c r="AJ30" s="22">
        <f t="shared" ca="1" si="13"/>
        <v>102.000266894866</v>
      </c>
      <c r="AK30" s="22">
        <f t="shared" ca="1" si="13"/>
        <v>107.5062417080479</v>
      </c>
      <c r="AL30" s="22">
        <f t="shared" ca="1" si="13"/>
        <v>60.552361870031746</v>
      </c>
      <c r="AM30" s="22">
        <f t="shared" ca="1" si="13"/>
        <v>84.297179605912177</v>
      </c>
      <c r="AN30" s="22">
        <f ca="1">AVERAGE(OFFSET($A30,0,Fixtures!$D$6,1,3))</f>
        <v>64.593109974548327</v>
      </c>
      <c r="AO30" s="22">
        <f ca="1">AVERAGE(OFFSET($A30,0,Fixtures!$D$6,1,6))</f>
        <v>80.859206194769342</v>
      </c>
      <c r="AP30" s="22">
        <f ca="1">AVERAGE(OFFSET($A30,0,Fixtures!$D$6,1,9))</f>
        <v>85.110664846907639</v>
      </c>
      <c r="AQ30" s="22">
        <f ca="1">AVERAGE(OFFSET($A30,0,Fixtures!$D$6,1,12))</f>
        <v>86.337904507926211</v>
      </c>
      <c r="AR30" s="22">
        <f ca="1">IF(OR(Fixtures!$D$6&lt;=0,Fixtures!$D$6&gt;39),AVERAGE(A30:AM30),AVERAGE(OFFSET($A30,0,Fixtures!$D$6,1,39-Fixtures!$D$6)))</f>
        <v>86.180925669309744</v>
      </c>
    </row>
    <row r="31" spans="1:46" x14ac:dyDescent="0.25">
      <c r="A31" s="30" t="s">
        <v>2</v>
      </c>
      <c r="B31" s="22">
        <f ca="1">MIN(VLOOKUP($A26,$A$2:$AM$12,B$14+1,FALSE),VLOOKUP($A31,$A$2:$AM$12,B$14+1,FALSE))</f>
        <v>80.623931988538516</v>
      </c>
      <c r="C31" s="22">
        <f t="shared" ref="C31:AM31" ca="1" si="14">MIN(VLOOKUP($A26,$A$2:$AM$12,C$14+1,FALSE),VLOOKUP($A31,$A$2:$AM$12,C$14+1,FALSE))</f>
        <v>81.146261461701698</v>
      </c>
      <c r="D31" s="22">
        <f t="shared" ca="1" si="14"/>
        <v>95.306933623920543</v>
      </c>
      <c r="E31" s="22">
        <f t="shared" ca="1" si="14"/>
        <v>76.482411274392319</v>
      </c>
      <c r="F31" s="22">
        <f t="shared" ca="1" si="14"/>
        <v>75.683413454084274</v>
      </c>
      <c r="G31" s="22">
        <f t="shared" ca="1" si="14"/>
        <v>74.008442285594356</v>
      </c>
      <c r="H31" s="22">
        <f t="shared" ca="1" si="14"/>
        <v>134.2695639820403</v>
      </c>
      <c r="I31" s="22">
        <f t="shared" ca="1" si="14"/>
        <v>84.297179605912177</v>
      </c>
      <c r="J31" s="22">
        <f t="shared" ca="1" si="14"/>
        <v>102.000266894866</v>
      </c>
      <c r="K31" s="22">
        <f t="shared" ca="1" si="14"/>
        <v>91.462929465889289</v>
      </c>
      <c r="L31" s="22">
        <f t="shared" ca="1" si="14"/>
        <v>72.829683023663918</v>
      </c>
      <c r="M31" s="22">
        <f t="shared" ca="1" si="14"/>
        <v>67.015162843214952</v>
      </c>
      <c r="N31" s="22">
        <f t="shared" ca="1" si="14"/>
        <v>102.000266894866</v>
      </c>
      <c r="O31" s="22">
        <f t="shared" ca="1" si="14"/>
        <v>155.85812957683984</v>
      </c>
      <c r="P31" s="22">
        <f t="shared" ca="1" si="14"/>
        <v>91.299950563068123</v>
      </c>
      <c r="Q31" s="22">
        <f t="shared" ca="1" si="14"/>
        <v>91.462929465889289</v>
      </c>
      <c r="R31" s="22">
        <f t="shared" ca="1" si="14"/>
        <v>69.354458285714443</v>
      </c>
      <c r="S31" s="22">
        <f t="shared" ca="1" si="14"/>
        <v>56.744556779220908</v>
      </c>
      <c r="T31" s="22">
        <f t="shared" ca="1" si="14"/>
        <v>103.02988618500378</v>
      </c>
      <c r="U31" s="22">
        <f t="shared" ca="1" si="14"/>
        <v>67.015162843214952</v>
      </c>
      <c r="V31" s="22">
        <f t="shared" ca="1" si="14"/>
        <v>109.85691598530569</v>
      </c>
      <c r="W31" s="22">
        <f t="shared" ca="1" si="14"/>
        <v>111.78802490275358</v>
      </c>
      <c r="X31" s="22">
        <f t="shared" ca="1" si="14"/>
        <v>83.454763823072184</v>
      </c>
      <c r="Y31" s="22">
        <f t="shared" ca="1" si="14"/>
        <v>81.907421252818281</v>
      </c>
      <c r="Z31" s="22">
        <f t="shared" ca="1" si="14"/>
        <v>72.829683023663918</v>
      </c>
      <c r="AA31" s="22">
        <f t="shared" ca="1" si="14"/>
        <v>76.482411274392319</v>
      </c>
      <c r="AB31" s="22">
        <f t="shared" ca="1" si="14"/>
        <v>69.354458285714443</v>
      </c>
      <c r="AC31" s="22">
        <f t="shared" ca="1" si="14"/>
        <v>56.744556779220908</v>
      </c>
      <c r="AD31" s="22">
        <f t="shared" ca="1" si="14"/>
        <v>111.78802490275358</v>
      </c>
      <c r="AE31" s="22">
        <f t="shared" ca="1" si="14"/>
        <v>74.699959551601182</v>
      </c>
      <c r="AF31" s="22">
        <f t="shared" ca="1" si="14"/>
        <v>83.454763823072184</v>
      </c>
      <c r="AG31" s="22">
        <f t="shared" ca="1" si="14"/>
        <v>81.907421252818281</v>
      </c>
      <c r="AH31" s="22">
        <f t="shared" ca="1" si="14"/>
        <v>81.146261461701698</v>
      </c>
      <c r="AI31" s="22">
        <f t="shared" ca="1" si="14"/>
        <v>132.6532312009476</v>
      </c>
      <c r="AJ31" s="22">
        <f t="shared" ca="1" si="14"/>
        <v>93.478502668701722</v>
      </c>
      <c r="AK31" s="22">
        <f t="shared" ca="1" si="14"/>
        <v>84.297179605912177</v>
      </c>
      <c r="AL31" s="22">
        <f t="shared" ca="1" si="14"/>
        <v>60.552361870031746</v>
      </c>
      <c r="AM31" s="22">
        <f t="shared" ca="1" si="14"/>
        <v>92.501949777214108</v>
      </c>
      <c r="AN31" s="22">
        <f ca="1">AVERAGE(OFFSET($A31,0,Fixtures!$D$6,1,3))</f>
        <v>67.527142113109235</v>
      </c>
      <c r="AO31" s="22">
        <f ca="1">AVERAGE(OFFSET($A31,0,Fixtures!$D$6,1,6))</f>
        <v>78.754029102792444</v>
      </c>
      <c r="AP31" s="22">
        <f ca="1">AVERAGE(OFFSET($A31,0,Fixtures!$D$6,1,9))</f>
        <v>85.359009836913572</v>
      </c>
      <c r="AQ31" s="22">
        <f ca="1">AVERAGE(OFFSET($A31,0,Fixtures!$D$6,1,12))</f>
        <v>83.879927723072328</v>
      </c>
      <c r="AR31" s="22">
        <f ca="1">IF(OR(Fixtures!$D$6&lt;=0,Fixtures!$D$6&gt;39),AVERAGE(A31:AM31),AVERAGE(OFFSET($A31,0,Fixtures!$D$6,1,39-Fixtures!$D$6)))</f>
        <v>84.543160188775545</v>
      </c>
    </row>
    <row r="32" spans="1:46" x14ac:dyDescent="0.25">
      <c r="A32" s="30" t="s">
        <v>113</v>
      </c>
      <c r="B32" s="22">
        <f ca="1">MIN(VLOOKUP($A26,$A$2:$AM$12,B$14+1,FALSE),VLOOKUP($A32,$A$2:$AM$12,B$14+1,FALSE))</f>
        <v>93.478502668701722</v>
      </c>
      <c r="C32" s="22">
        <f t="shared" ref="C32:AM32" ca="1" si="15">MIN(VLOOKUP($A26,$A$2:$AM$12,C$14+1,FALSE),VLOOKUP($A32,$A$2:$AM$12,C$14+1,FALSE))</f>
        <v>60.552361870031746</v>
      </c>
      <c r="D32" s="22">
        <f t="shared" ca="1" si="15"/>
        <v>95.306933623920543</v>
      </c>
      <c r="E32" s="22">
        <f t="shared" ca="1" si="15"/>
        <v>99.178764008746526</v>
      </c>
      <c r="F32" s="22">
        <f t="shared" ca="1" si="15"/>
        <v>75.683413454084274</v>
      </c>
      <c r="G32" s="22">
        <f t="shared" ca="1" si="15"/>
        <v>74.008442285594356</v>
      </c>
      <c r="H32" s="22">
        <f t="shared" ca="1" si="15"/>
        <v>69.354458285714443</v>
      </c>
      <c r="I32" s="22">
        <f t="shared" ca="1" si="15"/>
        <v>83.454763823072184</v>
      </c>
      <c r="J32" s="22">
        <f t="shared" ca="1" si="15"/>
        <v>81.907421252818281</v>
      </c>
      <c r="K32" s="22">
        <f t="shared" ca="1" si="15"/>
        <v>91.995525611241931</v>
      </c>
      <c r="L32" s="22">
        <f t="shared" ca="1" si="15"/>
        <v>72.829683023663918</v>
      </c>
      <c r="M32" s="22">
        <f t="shared" ca="1" si="15"/>
        <v>76.482411274392319</v>
      </c>
      <c r="N32" s="22">
        <f t="shared" ca="1" si="15"/>
        <v>109.85691598530569</v>
      </c>
      <c r="O32" s="22">
        <f t="shared" ca="1" si="15"/>
        <v>80.623931988538516</v>
      </c>
      <c r="P32" s="22">
        <f t="shared" ca="1" si="15"/>
        <v>98.540361319324859</v>
      </c>
      <c r="Q32" s="22">
        <f t="shared" ca="1" si="15"/>
        <v>74.699959551601182</v>
      </c>
      <c r="R32" s="22">
        <f t="shared" ca="1" si="15"/>
        <v>69.354458285714443</v>
      </c>
      <c r="S32" s="22">
        <f t="shared" ca="1" si="15"/>
        <v>74.699959551601182</v>
      </c>
      <c r="T32" s="22">
        <f t="shared" ca="1" si="15"/>
        <v>102.000266894866</v>
      </c>
      <c r="U32" s="22">
        <f t="shared" ca="1" si="15"/>
        <v>67.015162843214952</v>
      </c>
      <c r="V32" s="22">
        <f t="shared" ca="1" si="15"/>
        <v>56.744556779220908</v>
      </c>
      <c r="W32" s="22">
        <f t="shared" ca="1" si="15"/>
        <v>112.43897574707348</v>
      </c>
      <c r="X32" s="22">
        <f t="shared" ca="1" si="15"/>
        <v>67.015162843214952</v>
      </c>
      <c r="Y32" s="22">
        <f t="shared" ca="1" si="15"/>
        <v>81.907421252818281</v>
      </c>
      <c r="Z32" s="22">
        <f t="shared" ca="1" si="15"/>
        <v>74.008442285594356</v>
      </c>
      <c r="AA32" s="22">
        <f t="shared" ca="1" si="15"/>
        <v>76.482411274392319</v>
      </c>
      <c r="AB32" s="22">
        <f t="shared" ca="1" si="15"/>
        <v>91.299950563068123</v>
      </c>
      <c r="AC32" s="22">
        <f t="shared" ca="1" si="15"/>
        <v>56.744556779220908</v>
      </c>
      <c r="AD32" s="22">
        <f t="shared" ca="1" si="15"/>
        <v>91.299950563068123</v>
      </c>
      <c r="AE32" s="22">
        <f t="shared" ca="1" si="15"/>
        <v>80.623931988538516</v>
      </c>
      <c r="AF32" s="22">
        <f t="shared" ca="1" si="15"/>
        <v>91.995525611241931</v>
      </c>
      <c r="AG32" s="22">
        <f t="shared" ca="1" si="15"/>
        <v>98.540361319324859</v>
      </c>
      <c r="AH32" s="22">
        <f t="shared" ca="1" si="15"/>
        <v>85.293274455012948</v>
      </c>
      <c r="AI32" s="22">
        <f t="shared" ca="1" si="15"/>
        <v>93.478502668701722</v>
      </c>
      <c r="AJ32" s="22">
        <f t="shared" ca="1" si="15"/>
        <v>81.146261461701698</v>
      </c>
      <c r="AK32" s="22">
        <f t="shared" ca="1" si="15"/>
        <v>116.486252207014</v>
      </c>
      <c r="AL32" s="22">
        <f t="shared" ca="1" si="15"/>
        <v>60.552361870031746</v>
      </c>
      <c r="AM32" s="22">
        <f t="shared" ca="1" si="15"/>
        <v>92.501949777214108</v>
      </c>
      <c r="AN32" s="22">
        <f ca="1">AVERAGE(OFFSET($A32,0,Fixtures!$D$6,1,3))</f>
        <v>74.842306205560448</v>
      </c>
      <c r="AO32" s="22">
        <f ca="1">AVERAGE(OFFSET($A32,0,Fixtures!$D$6,1,6))</f>
        <v>81.407721129921654</v>
      </c>
      <c r="AP32" s="22">
        <f ca="1">AVERAGE(OFFSET($A32,0,Fixtures!$D$6,1,9))</f>
        <v>85.084273913618816</v>
      </c>
      <c r="AQ32" s="22">
        <f ca="1">AVERAGE(OFFSET($A32,0,Fixtures!$D$6,1,12))</f>
        <v>85.328611730109728</v>
      </c>
      <c r="AR32" s="22">
        <f ca="1">IF(OR(Fixtures!$D$6&lt;=0,Fixtures!$D$6&gt;39),AVERAGE(A32:AM32),AVERAGE(OFFSET($A32,0,Fixtures!$D$6,1,39-Fixtures!$D$6)))</f>
        <v>85.88040696450237</v>
      </c>
    </row>
    <row r="33" spans="1:44" x14ac:dyDescent="0.25">
      <c r="A33" s="30" t="s">
        <v>112</v>
      </c>
      <c r="B33" s="22">
        <f ca="1">MIN(VLOOKUP($A26,$A$2:$AM$12,B$14+1,FALSE),VLOOKUP($A33,$A$2:$AM$12,B$14+1,FALSE))</f>
        <v>81.907421252818281</v>
      </c>
      <c r="C33" s="22">
        <f t="shared" ref="C33:AM33" ca="1" si="16">MIN(VLOOKUP($A26,$A$2:$AM$12,C$14+1,FALSE),VLOOKUP($A33,$A$2:$AM$12,C$14+1,FALSE))</f>
        <v>56.744556779220908</v>
      </c>
      <c r="D33" s="22">
        <f t="shared" ca="1" si="16"/>
        <v>95.306933623920543</v>
      </c>
      <c r="E33" s="22">
        <f t="shared" ca="1" si="16"/>
        <v>141.95289285288928</v>
      </c>
      <c r="F33" s="22">
        <f t="shared" ca="1" si="16"/>
        <v>75.683413454084274</v>
      </c>
      <c r="G33" s="22">
        <f t="shared" ca="1" si="16"/>
        <v>74.008442285594356</v>
      </c>
      <c r="H33" s="22">
        <f t="shared" ca="1" si="16"/>
        <v>132.6532312009476</v>
      </c>
      <c r="I33" s="22">
        <f t="shared" ca="1" si="16"/>
        <v>84.297179605912177</v>
      </c>
      <c r="J33" s="22">
        <f t="shared" ca="1" si="16"/>
        <v>80.623931988538516</v>
      </c>
      <c r="K33" s="22">
        <f t="shared" ca="1" si="16"/>
        <v>91.995525611241931</v>
      </c>
      <c r="L33" s="22">
        <f t="shared" ca="1" si="16"/>
        <v>72.829683023663918</v>
      </c>
      <c r="M33" s="22">
        <f t="shared" ca="1" si="16"/>
        <v>103.02988618500378</v>
      </c>
      <c r="N33" s="22">
        <f t="shared" ca="1" si="16"/>
        <v>107.5062417080479</v>
      </c>
      <c r="O33" s="22">
        <f t="shared" ca="1" si="16"/>
        <v>111.78802490275358</v>
      </c>
      <c r="P33" s="22">
        <f t="shared" ca="1" si="16"/>
        <v>60.552361870031746</v>
      </c>
      <c r="Q33" s="22">
        <f t="shared" ca="1" si="16"/>
        <v>89.014057028922565</v>
      </c>
      <c r="R33" s="22">
        <f t="shared" ca="1" si="16"/>
        <v>69.354458285714443</v>
      </c>
      <c r="S33" s="22">
        <f t="shared" ca="1" si="16"/>
        <v>74.699959551601182</v>
      </c>
      <c r="T33" s="22">
        <f t="shared" ca="1" si="16"/>
        <v>76.482411274392319</v>
      </c>
      <c r="U33" s="22">
        <f t="shared" ca="1" si="16"/>
        <v>67.015162843214952</v>
      </c>
      <c r="V33" s="22">
        <f t="shared" ca="1" si="16"/>
        <v>116.14327597054577</v>
      </c>
      <c r="W33" s="22">
        <f t="shared" ca="1" si="16"/>
        <v>81.146261461701698</v>
      </c>
      <c r="X33" s="22">
        <f t="shared" ca="1" si="16"/>
        <v>83.454763823072184</v>
      </c>
      <c r="Y33" s="22">
        <f t="shared" ca="1" si="16"/>
        <v>81.907421252818281</v>
      </c>
      <c r="Z33" s="22">
        <f t="shared" ca="1" si="16"/>
        <v>69.354458285714443</v>
      </c>
      <c r="AA33" s="22">
        <f t="shared" ca="1" si="16"/>
        <v>67.015162843214952</v>
      </c>
      <c r="AB33" s="22">
        <f t="shared" ca="1" si="16"/>
        <v>85.293274455012948</v>
      </c>
      <c r="AC33" s="22">
        <f t="shared" ca="1" si="16"/>
        <v>56.744556779220908</v>
      </c>
      <c r="AD33" s="22">
        <f t="shared" ca="1" si="16"/>
        <v>72.829683023663918</v>
      </c>
      <c r="AE33" s="22">
        <f t="shared" ca="1" si="16"/>
        <v>74.008442285594356</v>
      </c>
      <c r="AF33" s="22">
        <f t="shared" ca="1" si="16"/>
        <v>131.39651764316966</v>
      </c>
      <c r="AG33" s="22">
        <f t="shared" ca="1" si="16"/>
        <v>84.297179605912177</v>
      </c>
      <c r="AH33" s="22">
        <f t="shared" ca="1" si="16"/>
        <v>89.014057028922565</v>
      </c>
      <c r="AI33" s="22">
        <f t="shared" ca="1" si="16"/>
        <v>91.462929465889289</v>
      </c>
      <c r="AJ33" s="22">
        <f t="shared" ca="1" si="16"/>
        <v>116.14327597054577</v>
      </c>
      <c r="AK33" s="22">
        <f t="shared" ca="1" si="16"/>
        <v>116.486252207014</v>
      </c>
      <c r="AL33" s="22">
        <f t="shared" ca="1" si="16"/>
        <v>60.552361870031746</v>
      </c>
      <c r="AM33" s="22">
        <f t="shared" ca="1" si="16"/>
        <v>92.501949777214108</v>
      </c>
      <c r="AN33" s="22">
        <f ca="1">AVERAGE(OFFSET($A33,0,Fixtures!$D$6,1,3))</f>
        <v>69.684331359149596</v>
      </c>
      <c r="AO33" s="22">
        <f ca="1">AVERAGE(OFFSET($A33,0,Fixtures!$D$6,1,6))</f>
        <v>81.214606171646125</v>
      </c>
      <c r="AP33" s="22">
        <f ca="1">AVERAGE(OFFSET($A33,0,Fixtures!$D$6,1,9))</f>
        <v>83.562422570066758</v>
      </c>
      <c r="AQ33" s="22">
        <f ca="1">AVERAGE(OFFSET($A33,0,Fixtures!$D$6,1,12))</f>
        <v>87.103641098182678</v>
      </c>
      <c r="AR33" s="22">
        <f ca="1">IF(OR(Fixtures!$D$6&lt;=0,Fixtures!$D$6&gt;39),AVERAGE(A33:AM33),AVERAGE(OFFSET($A33,0,Fixtures!$D$6,1,39-Fixtures!$D$6)))</f>
        <v>87.518895611954335</v>
      </c>
    </row>
    <row r="34" spans="1:44" x14ac:dyDescent="0.25">
      <c r="A34" s="30" t="s">
        <v>10</v>
      </c>
      <c r="B34" s="22">
        <f ca="1">MIN(VLOOKUP($A26,$A$2:$AM$12,B$14+1,FALSE),VLOOKUP($A34,$A$2:$AM$12,B$14+1,FALSE))</f>
        <v>92.501949777214108</v>
      </c>
      <c r="C34" s="22">
        <f t="shared" ref="C34:AM34" ca="1" si="17">MIN(VLOOKUP($A26,$A$2:$AM$12,C$14+1,FALSE),VLOOKUP($A34,$A$2:$AM$12,C$14+1,FALSE))</f>
        <v>81.146261461701698</v>
      </c>
      <c r="D34" s="22">
        <f t="shared" ca="1" si="17"/>
        <v>95.306933623920543</v>
      </c>
      <c r="E34" s="22">
        <f t="shared" ca="1" si="17"/>
        <v>107.5062417080479</v>
      </c>
      <c r="F34" s="22">
        <f t="shared" ca="1" si="17"/>
        <v>75.683413454084274</v>
      </c>
      <c r="G34" s="22">
        <f t="shared" ca="1" si="17"/>
        <v>67.015162843214952</v>
      </c>
      <c r="H34" s="22">
        <f t="shared" ca="1" si="17"/>
        <v>103.02988618500378</v>
      </c>
      <c r="I34" s="22">
        <f t="shared" ca="1" si="17"/>
        <v>84.297179605912177</v>
      </c>
      <c r="J34" s="22">
        <f t="shared" ca="1" si="17"/>
        <v>102.000266894866</v>
      </c>
      <c r="K34" s="22">
        <f t="shared" ca="1" si="17"/>
        <v>91.995525611241931</v>
      </c>
      <c r="L34" s="22">
        <f t="shared" ca="1" si="17"/>
        <v>72.829683023663918</v>
      </c>
      <c r="M34" s="22">
        <f t="shared" ca="1" si="17"/>
        <v>91.995525611241931</v>
      </c>
      <c r="N34" s="22">
        <f t="shared" ca="1" si="17"/>
        <v>98.540361319324859</v>
      </c>
      <c r="O34" s="22">
        <f t="shared" ca="1" si="17"/>
        <v>76.482411274392319</v>
      </c>
      <c r="P34" s="22">
        <f t="shared" ca="1" si="17"/>
        <v>72.829683023663918</v>
      </c>
      <c r="Q34" s="22">
        <f t="shared" ca="1" si="17"/>
        <v>74.008442285594356</v>
      </c>
      <c r="R34" s="22">
        <f t="shared" ca="1" si="17"/>
        <v>69.354458285714443</v>
      </c>
      <c r="S34" s="22">
        <f t="shared" ca="1" si="17"/>
        <v>74.699959551601182</v>
      </c>
      <c r="T34" s="22">
        <f t="shared" ca="1" si="17"/>
        <v>103.02988618500378</v>
      </c>
      <c r="U34" s="22">
        <f t="shared" ca="1" si="17"/>
        <v>56.744556779220908</v>
      </c>
      <c r="V34" s="22">
        <f t="shared" ca="1" si="17"/>
        <v>84.297179605912177</v>
      </c>
      <c r="W34" s="22">
        <f t="shared" ca="1" si="17"/>
        <v>112.43897574707348</v>
      </c>
      <c r="X34" s="22">
        <f t="shared" ca="1" si="17"/>
        <v>83.454763823072184</v>
      </c>
      <c r="Y34" s="22">
        <f t="shared" ca="1" si="17"/>
        <v>69.354458285714443</v>
      </c>
      <c r="Z34" s="22">
        <f t="shared" ca="1" si="17"/>
        <v>99.178764008746526</v>
      </c>
      <c r="AA34" s="22">
        <f t="shared" ca="1" si="17"/>
        <v>75.683413454084274</v>
      </c>
      <c r="AB34" s="22">
        <f t="shared" ca="1" si="17"/>
        <v>83.454763823072184</v>
      </c>
      <c r="AC34" s="22">
        <f t="shared" ca="1" si="17"/>
        <v>56.744556779220908</v>
      </c>
      <c r="AD34" s="22">
        <f t="shared" ca="1" si="17"/>
        <v>60.552361870031746</v>
      </c>
      <c r="AE34" s="22">
        <f t="shared" ca="1" si="17"/>
        <v>80.623931988538516</v>
      </c>
      <c r="AF34" s="22">
        <f t="shared" ca="1" si="17"/>
        <v>80.623931988538516</v>
      </c>
      <c r="AG34" s="22">
        <f t="shared" ca="1" si="17"/>
        <v>93.478502668701722</v>
      </c>
      <c r="AH34" s="22">
        <f t="shared" ca="1" si="17"/>
        <v>89.014057028922565</v>
      </c>
      <c r="AI34" s="22">
        <f t="shared" ca="1" si="17"/>
        <v>112.43897574707348</v>
      </c>
      <c r="AJ34" s="22">
        <f t="shared" ca="1" si="17"/>
        <v>131.39651764316966</v>
      </c>
      <c r="AK34" s="22">
        <f t="shared" ca="1" si="17"/>
        <v>85.293274455012948</v>
      </c>
      <c r="AL34" s="22">
        <f t="shared" ca="1" si="17"/>
        <v>60.552361870031746</v>
      </c>
      <c r="AM34" s="22">
        <f t="shared" ca="1" si="17"/>
        <v>74.699959551601182</v>
      </c>
      <c r="AN34" s="22">
        <f ca="1">AVERAGE(OFFSET($A34,0,Fixtures!$D$6,1,3))</f>
        <v>71.960911352125791</v>
      </c>
      <c r="AO34" s="22">
        <f ca="1">AVERAGE(OFFSET($A34,0,Fixtures!$D$6,1,6))</f>
        <v>72.947159983914347</v>
      </c>
      <c r="AP34" s="22">
        <f ca="1">AVERAGE(OFFSET($A34,0,Fixtures!$D$6,1,9))</f>
        <v>81.401610594242655</v>
      </c>
      <c r="AQ34" s="22">
        <f ca="1">AVERAGE(OFFSET($A34,0,Fixtures!$D$6,1,12))</f>
        <v>84.154720776366517</v>
      </c>
      <c r="AR34" s="22">
        <f ca="1">IF(OR(Fixtures!$D$6&lt;=0,Fixtures!$D$6&gt;39),AVERAGE(A34:AM34),AVERAGE(OFFSET($A34,0,Fixtures!$D$6,1,39-Fixtures!$D$6)))</f>
        <v>83.427431451384564</v>
      </c>
    </row>
    <row r="35" spans="1:44" x14ac:dyDescent="0.25">
      <c r="A35" s="30" t="s">
        <v>71</v>
      </c>
      <c r="B35" s="22">
        <f ca="1">MIN(VLOOKUP($A26,$A$2:$AM$12,B$14+1,FALSE),VLOOKUP($A35,$A$2:$AM$12,B$14+1,FALSE))</f>
        <v>85.293274455012948</v>
      </c>
      <c r="C35" s="22">
        <f t="shared" ref="C35:AM35" ca="1" si="18">MIN(VLOOKUP($A26,$A$2:$AM$12,C$14+1,FALSE),VLOOKUP($A35,$A$2:$AM$12,C$14+1,FALSE))</f>
        <v>81.146261461701698</v>
      </c>
      <c r="D35" s="22">
        <f t="shared" ca="1" si="18"/>
        <v>81.146261461701698</v>
      </c>
      <c r="E35" s="22">
        <f t="shared" ca="1" si="18"/>
        <v>74.008442285594356</v>
      </c>
      <c r="F35" s="22">
        <f t="shared" ca="1" si="18"/>
        <v>75.683413454084274</v>
      </c>
      <c r="G35" s="22">
        <f t="shared" ca="1" si="18"/>
        <v>74.008442285594356</v>
      </c>
      <c r="H35" s="22">
        <f t="shared" ca="1" si="18"/>
        <v>111.78802490275358</v>
      </c>
      <c r="I35" s="22">
        <f t="shared" ca="1" si="18"/>
        <v>74.699959551601182</v>
      </c>
      <c r="J35" s="22">
        <f t="shared" ca="1" si="18"/>
        <v>102.000266894866</v>
      </c>
      <c r="K35" s="22">
        <f t="shared" ca="1" si="18"/>
        <v>67.015162843214952</v>
      </c>
      <c r="L35" s="22">
        <f t="shared" ca="1" si="18"/>
        <v>72.829683023663918</v>
      </c>
      <c r="M35" s="22">
        <f t="shared" ca="1" si="18"/>
        <v>89.014057028922565</v>
      </c>
      <c r="N35" s="22">
        <f t="shared" ca="1" si="18"/>
        <v>75.683413454084274</v>
      </c>
      <c r="O35" s="22">
        <f t="shared" ca="1" si="18"/>
        <v>116.486252207014</v>
      </c>
      <c r="P35" s="22">
        <f t="shared" ca="1" si="18"/>
        <v>98.540361319324859</v>
      </c>
      <c r="Q35" s="22">
        <f t="shared" ca="1" si="18"/>
        <v>56.744556779220908</v>
      </c>
      <c r="R35" s="22">
        <f t="shared" ca="1" si="18"/>
        <v>69.354458285714443</v>
      </c>
      <c r="S35" s="22">
        <f t="shared" ca="1" si="18"/>
        <v>74.699959551601182</v>
      </c>
      <c r="T35" s="22">
        <f t="shared" ca="1" si="18"/>
        <v>91.299950563068123</v>
      </c>
      <c r="U35" s="22">
        <f t="shared" ca="1" si="18"/>
        <v>67.015162843214952</v>
      </c>
      <c r="V35" s="22">
        <f t="shared" ca="1" si="18"/>
        <v>91.462929465889289</v>
      </c>
      <c r="W35" s="22">
        <f t="shared" ca="1" si="18"/>
        <v>81.907421252818281</v>
      </c>
      <c r="X35" s="22">
        <f t="shared" ca="1" si="18"/>
        <v>83.454763823072184</v>
      </c>
      <c r="Y35" s="22">
        <f t="shared" ca="1" si="18"/>
        <v>81.907421252818281</v>
      </c>
      <c r="Z35" s="22">
        <f t="shared" ca="1" si="18"/>
        <v>91.995525611241931</v>
      </c>
      <c r="AA35" s="22">
        <f t="shared" ca="1" si="18"/>
        <v>76.482411274392319</v>
      </c>
      <c r="AB35" s="22">
        <f t="shared" ca="1" si="18"/>
        <v>91.299950563068123</v>
      </c>
      <c r="AC35" s="22">
        <f t="shared" ca="1" si="18"/>
        <v>56.744556779220908</v>
      </c>
      <c r="AD35" s="22">
        <f t="shared" ca="1" si="18"/>
        <v>69.354458285714443</v>
      </c>
      <c r="AE35" s="22">
        <f t="shared" ca="1" si="18"/>
        <v>80.623931988538516</v>
      </c>
      <c r="AF35" s="22">
        <f t="shared" ca="1" si="18"/>
        <v>92.501949777214108</v>
      </c>
      <c r="AG35" s="22">
        <f t="shared" ca="1" si="18"/>
        <v>95.306933623920543</v>
      </c>
      <c r="AH35" s="22">
        <f t="shared" ca="1" si="18"/>
        <v>89.014057028922565</v>
      </c>
      <c r="AI35" s="22">
        <f t="shared" ca="1" si="18"/>
        <v>72.829683023663918</v>
      </c>
      <c r="AJ35" s="22">
        <f t="shared" ca="1" si="18"/>
        <v>60.552361870031746</v>
      </c>
      <c r="AK35" s="22">
        <f t="shared" ca="1" si="18"/>
        <v>99.178764008746526</v>
      </c>
      <c r="AL35" s="22">
        <f t="shared" ca="1" si="18"/>
        <v>60.552361870031746</v>
      </c>
      <c r="AM35" s="22">
        <f t="shared" ca="1" si="18"/>
        <v>92.501949777214108</v>
      </c>
      <c r="AN35" s="22">
        <f ca="1">AVERAGE(OFFSET($A35,0,Fixtures!$D$6,1,3))</f>
        <v>74.842306205560448</v>
      </c>
      <c r="AO35" s="22">
        <f ca="1">AVERAGE(OFFSET($A35,0,Fixtures!$D$6,1,6))</f>
        <v>77.834543111358073</v>
      </c>
      <c r="AP35" s="22">
        <f ca="1">AVERAGE(OFFSET($A35,0,Fixtures!$D$6,1,9))</f>
        <v>80.461992482739504</v>
      </c>
      <c r="AQ35" s="22">
        <f ca="1">AVERAGE(OFFSET($A35,0,Fixtures!$D$6,1,12))</f>
        <v>78.703451674455465</v>
      </c>
      <c r="AR35" s="22">
        <f ca="1">IF(OR(Fixtures!$D$6&lt;=0,Fixtures!$D$6&gt;39),AVERAGE(A35:AM35),AVERAGE(OFFSET($A35,0,Fixtures!$D$6,1,39-Fixtures!$D$6)))</f>
        <v>79.764874605436887</v>
      </c>
    </row>
    <row r="36" spans="1:44" x14ac:dyDescent="0.25">
      <c r="A36" s="30" t="s">
        <v>63</v>
      </c>
      <c r="B36" s="22">
        <f ca="1">MIN(VLOOKUP($A26,$A$2:$AM$12,B$14+1,FALSE),VLOOKUP($A36,$A$2:$AM$12,B$14+1,FALSE))</f>
        <v>93.478502668701722</v>
      </c>
      <c r="C36" s="22">
        <f t="shared" ref="C36:AM36" ca="1" si="19">MIN(VLOOKUP($A26,$A$2:$AM$12,C$14+1,FALSE),VLOOKUP($A36,$A$2:$AM$12,C$14+1,FALSE))</f>
        <v>81.146261461701698</v>
      </c>
      <c r="D36" s="22">
        <f t="shared" ca="1" si="19"/>
        <v>93.478502668701722</v>
      </c>
      <c r="E36" s="22">
        <f t="shared" ca="1" si="19"/>
        <v>72.829683023663918</v>
      </c>
      <c r="F36" s="22">
        <f t="shared" ca="1" si="19"/>
        <v>75.683413454084274</v>
      </c>
      <c r="G36" s="22">
        <f t="shared" ca="1" si="19"/>
        <v>74.008442285594356</v>
      </c>
      <c r="H36" s="22">
        <f t="shared" ca="1" si="19"/>
        <v>81.907421252818281</v>
      </c>
      <c r="I36" s="22">
        <f t="shared" ca="1" si="19"/>
        <v>56.744556779220908</v>
      </c>
      <c r="J36" s="22">
        <f t="shared" ca="1" si="19"/>
        <v>102.000266894866</v>
      </c>
      <c r="K36" s="22">
        <f t="shared" ca="1" si="19"/>
        <v>74.699959551601182</v>
      </c>
      <c r="L36" s="22">
        <f t="shared" ca="1" si="19"/>
        <v>60.552361870031746</v>
      </c>
      <c r="M36" s="22">
        <f t="shared" ca="1" si="19"/>
        <v>92.501949777214108</v>
      </c>
      <c r="N36" s="22">
        <f t="shared" ca="1" si="19"/>
        <v>84.297179605912177</v>
      </c>
      <c r="O36" s="22">
        <f t="shared" ca="1" si="19"/>
        <v>141.95289285288928</v>
      </c>
      <c r="P36" s="22">
        <f t="shared" ca="1" si="19"/>
        <v>98.540361319324859</v>
      </c>
      <c r="Q36" s="22">
        <f t="shared" ca="1" si="19"/>
        <v>80.623931988538516</v>
      </c>
      <c r="R36" s="22">
        <f t="shared" ca="1" si="19"/>
        <v>69.354458285714443</v>
      </c>
      <c r="S36" s="22">
        <f t="shared" ca="1" si="19"/>
        <v>74.699959551601182</v>
      </c>
      <c r="T36" s="22">
        <f t="shared" ca="1" si="19"/>
        <v>69.354458285714443</v>
      </c>
      <c r="U36" s="22">
        <f t="shared" ca="1" si="19"/>
        <v>67.015162843214952</v>
      </c>
      <c r="V36" s="22">
        <f t="shared" ca="1" si="19"/>
        <v>67.015162843214952</v>
      </c>
      <c r="W36" s="22">
        <f t="shared" ca="1" si="19"/>
        <v>91.299950563068123</v>
      </c>
      <c r="X36" s="22">
        <f t="shared" ca="1" si="19"/>
        <v>83.454763823072184</v>
      </c>
      <c r="Y36" s="22">
        <f t="shared" ca="1" si="19"/>
        <v>81.907421252818281</v>
      </c>
      <c r="Z36" s="22">
        <f t="shared" ca="1" si="19"/>
        <v>85.293274455012948</v>
      </c>
      <c r="AA36" s="22">
        <f t="shared" ca="1" si="19"/>
        <v>76.482411274392319</v>
      </c>
      <c r="AB36" s="22">
        <f t="shared" ca="1" si="19"/>
        <v>91.299950563068123</v>
      </c>
      <c r="AC36" s="22">
        <f t="shared" ca="1" si="19"/>
        <v>56.744556779220908</v>
      </c>
      <c r="AD36" s="22">
        <f t="shared" ca="1" si="19"/>
        <v>98.540361319324859</v>
      </c>
      <c r="AE36" s="22">
        <f t="shared" ca="1" si="19"/>
        <v>80.623931988538516</v>
      </c>
      <c r="AF36" s="22">
        <f t="shared" ca="1" si="19"/>
        <v>103.02988618500378</v>
      </c>
      <c r="AG36" s="22">
        <f t="shared" ca="1" si="19"/>
        <v>107.5062417080479</v>
      </c>
      <c r="AH36" s="22">
        <f t="shared" ca="1" si="19"/>
        <v>74.008442285594356</v>
      </c>
      <c r="AI36" s="22">
        <f t="shared" ca="1" si="19"/>
        <v>75.683413454084274</v>
      </c>
      <c r="AJ36" s="22">
        <f t="shared" ca="1" si="19"/>
        <v>89.014057028922565</v>
      </c>
      <c r="AK36" s="22">
        <f t="shared" ca="1" si="19"/>
        <v>76.482411274392319</v>
      </c>
      <c r="AL36" s="22">
        <f t="shared" ca="1" si="19"/>
        <v>60.552361870031746</v>
      </c>
      <c r="AM36" s="22">
        <f t="shared" ca="1" si="19"/>
        <v>83.454763823072184</v>
      </c>
      <c r="AN36" s="22">
        <f ca="1">AVERAGE(OFFSET($A36,0,Fixtures!$D$6,1,3))</f>
        <v>74.842306205560448</v>
      </c>
      <c r="AO36" s="22">
        <f ca="1">AVERAGE(OFFSET($A36,0,Fixtures!$D$6,1,6))</f>
        <v>84.453516351591418</v>
      </c>
      <c r="AP36" s="22">
        <f ca="1">AVERAGE(OFFSET($A36,0,Fixtures!$D$6,1,9))</f>
        <v>84.879910617475005</v>
      </c>
      <c r="AQ36" s="22">
        <f ca="1">AVERAGE(OFFSET($A36,0,Fixtures!$D$6,1,12))</f>
        <v>82.497335477551815</v>
      </c>
      <c r="AR36" s="22">
        <f ca="1">IF(OR(Fixtures!$D$6&lt;=0,Fixtures!$D$6&gt;39),AVERAGE(A36:AM36),AVERAGE(OFFSET($A36,0,Fixtures!$D$6,1,39-Fixtures!$D$6)))</f>
        <v>82.570983811822614</v>
      </c>
    </row>
    <row r="38" spans="1:44" x14ac:dyDescent="0.25">
      <c r="A38" s="31" t="s">
        <v>73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>
        <v>13</v>
      </c>
      <c r="O38" s="2">
        <v>14</v>
      </c>
      <c r="P38" s="2">
        <v>15</v>
      </c>
      <c r="Q38" s="2">
        <v>16</v>
      </c>
      <c r="R38" s="2">
        <v>17</v>
      </c>
      <c r="S38" s="2">
        <v>18</v>
      </c>
      <c r="T38" s="2">
        <v>19</v>
      </c>
      <c r="U38" s="2">
        <v>20</v>
      </c>
      <c r="V38" s="2">
        <v>21</v>
      </c>
      <c r="W38" s="2">
        <v>22</v>
      </c>
      <c r="X38" s="2">
        <v>23</v>
      </c>
      <c r="Y38" s="2">
        <v>24</v>
      </c>
      <c r="Z38" s="2">
        <v>25</v>
      </c>
      <c r="AA38" s="2">
        <v>26</v>
      </c>
      <c r="AB38" s="2">
        <v>27</v>
      </c>
      <c r="AC38" s="2">
        <v>28</v>
      </c>
      <c r="AD38" s="2">
        <v>29</v>
      </c>
      <c r="AE38" s="2">
        <v>30</v>
      </c>
      <c r="AF38" s="2">
        <v>31</v>
      </c>
      <c r="AG38" s="2">
        <v>32</v>
      </c>
      <c r="AH38" s="2">
        <v>33</v>
      </c>
      <c r="AI38" s="2">
        <v>34</v>
      </c>
      <c r="AJ38" s="2">
        <v>35</v>
      </c>
      <c r="AK38" s="2">
        <v>36</v>
      </c>
      <c r="AL38" s="2">
        <v>37</v>
      </c>
      <c r="AM38" s="2">
        <v>38</v>
      </c>
      <c r="AN38" s="31" t="s">
        <v>56</v>
      </c>
      <c r="AO38" s="31" t="s">
        <v>57</v>
      </c>
      <c r="AP38" s="31" t="s">
        <v>58</v>
      </c>
      <c r="AQ38" s="31" t="s">
        <v>82</v>
      </c>
      <c r="AR38" s="31" t="s">
        <v>59</v>
      </c>
    </row>
    <row r="39" spans="1:44" x14ac:dyDescent="0.25">
      <c r="A39" s="30" t="s">
        <v>111</v>
      </c>
      <c r="B39" s="22">
        <f t="shared" ref="B39:AM39" ca="1" si="20">MIN(VLOOKUP($A38,$A$2:$AM$12,B$14+1,FALSE),VLOOKUP($A39,$A$2:$AM$12,B$14+1,FALSE))</f>
        <v>74.699959551601182</v>
      </c>
      <c r="C39" s="22">
        <f t="shared" ca="1" si="20"/>
        <v>67.015162843214952</v>
      </c>
      <c r="D39" s="22">
        <f t="shared" ca="1" si="20"/>
        <v>91.995525611241931</v>
      </c>
      <c r="E39" s="22">
        <f t="shared" ca="1" si="20"/>
        <v>69.354458285714443</v>
      </c>
      <c r="F39" s="22">
        <f t="shared" ca="1" si="20"/>
        <v>81.146261461701698</v>
      </c>
      <c r="G39" s="22">
        <f t="shared" ca="1" si="20"/>
        <v>98.540361319324859</v>
      </c>
      <c r="H39" s="22">
        <f t="shared" ca="1" si="20"/>
        <v>75.683413454084274</v>
      </c>
      <c r="I39" s="22">
        <f t="shared" ca="1" si="20"/>
        <v>89.014057028922565</v>
      </c>
      <c r="J39" s="22">
        <f t="shared" ca="1" si="20"/>
        <v>72.829683023663918</v>
      </c>
      <c r="K39" s="22">
        <f t="shared" ca="1" si="20"/>
        <v>93.478502668701722</v>
      </c>
      <c r="L39" s="22">
        <f t="shared" ca="1" si="20"/>
        <v>107.5062417080479</v>
      </c>
      <c r="M39" s="22">
        <f t="shared" ca="1" si="20"/>
        <v>74.008442285594356</v>
      </c>
      <c r="N39" s="22">
        <f t="shared" ca="1" si="20"/>
        <v>60.552361870031746</v>
      </c>
      <c r="O39" s="22">
        <f t="shared" ca="1" si="20"/>
        <v>103.02988618500378</v>
      </c>
      <c r="P39" s="22">
        <f t="shared" ca="1" si="20"/>
        <v>69.354458285714443</v>
      </c>
      <c r="Q39" s="22">
        <f t="shared" ca="1" si="20"/>
        <v>109.85691598530569</v>
      </c>
      <c r="R39" s="22">
        <f t="shared" ca="1" si="20"/>
        <v>91.299950563068123</v>
      </c>
      <c r="S39" s="22">
        <f t="shared" ca="1" si="20"/>
        <v>75.683413454084274</v>
      </c>
      <c r="T39" s="22">
        <f t="shared" ca="1" si="20"/>
        <v>72.829683023663918</v>
      </c>
      <c r="U39" s="22">
        <f t="shared" ca="1" si="20"/>
        <v>93.478502668701722</v>
      </c>
      <c r="V39" s="22">
        <f t="shared" ca="1" si="20"/>
        <v>92.501949777214108</v>
      </c>
      <c r="W39" s="22">
        <f t="shared" ca="1" si="20"/>
        <v>76.482411274392319</v>
      </c>
      <c r="X39" s="22">
        <f t="shared" ca="1" si="20"/>
        <v>89.014057028922565</v>
      </c>
      <c r="Y39" s="22">
        <f t="shared" ca="1" si="20"/>
        <v>76.482411274392319</v>
      </c>
      <c r="Z39" s="22">
        <f t="shared" ca="1" si="20"/>
        <v>81.907421252818281</v>
      </c>
      <c r="AA39" s="22">
        <f t="shared" ca="1" si="20"/>
        <v>84.297179605912177</v>
      </c>
      <c r="AB39" s="22">
        <f t="shared" ca="1" si="20"/>
        <v>92.501949777214108</v>
      </c>
      <c r="AC39" s="22">
        <f t="shared" ca="1" si="20"/>
        <v>74.699959551601182</v>
      </c>
      <c r="AD39" s="22">
        <f t="shared" ca="1" si="20"/>
        <v>134.2695639820403</v>
      </c>
      <c r="AE39" s="22">
        <f t="shared" ca="1" si="20"/>
        <v>56.744556779220908</v>
      </c>
      <c r="AF39" s="22">
        <f t="shared" ca="1" si="20"/>
        <v>74.008442285594356</v>
      </c>
      <c r="AG39" s="22">
        <f t="shared" ca="1" si="20"/>
        <v>60.552361870031746</v>
      </c>
      <c r="AH39" s="22">
        <f t="shared" ca="1" si="20"/>
        <v>131.39651764316966</v>
      </c>
      <c r="AI39" s="22">
        <f t="shared" ca="1" si="20"/>
        <v>84.297179605912177</v>
      </c>
      <c r="AJ39" s="22">
        <f t="shared" ca="1" si="20"/>
        <v>56.744556779220908</v>
      </c>
      <c r="AK39" s="22">
        <f t="shared" ca="1" si="20"/>
        <v>112.43897574707348</v>
      </c>
      <c r="AL39" s="22">
        <f t="shared" ca="1" si="20"/>
        <v>80.623931988538516</v>
      </c>
      <c r="AM39" s="22">
        <f t="shared" ca="1" si="20"/>
        <v>99.178764008746526</v>
      </c>
      <c r="AN39" s="22">
        <f ca="1">AVERAGE(OFFSET($A39,0,Fixtures!$D$6,1,3))</f>
        <v>83.833029644909161</v>
      </c>
      <c r="AO39" s="22">
        <f ca="1">AVERAGE(OFFSET($A39,0,Fixtures!$D$6,1,6))</f>
        <v>86.08694199693052</v>
      </c>
      <c r="AP39" s="22">
        <f ca="1">AVERAGE(OFFSET($A39,0,Fixtures!$D$6,1,9))</f>
        <v>88.085301233410746</v>
      </c>
      <c r="AQ39" s="22">
        <f ca="1">AVERAGE(OFFSET($A39,0,Fixtures!$D$6,1,12))</f>
        <v>86.88126463462747</v>
      </c>
      <c r="AR39" s="22">
        <f ca="1">IF(OR(Fixtures!$D$6&lt;=0,Fixtures!$D$6&gt;39),AVERAGE(A39:AM39),AVERAGE(OFFSET($A39,0,Fixtures!$D$6,1,39-Fixtures!$D$6)))</f>
        <v>87.827226124944318</v>
      </c>
    </row>
    <row r="40" spans="1:44" x14ac:dyDescent="0.25">
      <c r="A40" s="30" t="s">
        <v>121</v>
      </c>
      <c r="B40" s="22">
        <f ca="1">MIN(VLOOKUP($A38,$A$2:$AM$12,B$14+1,FALSE),VLOOKUP($A40,$A$2:$AM$12,B$14+1,FALSE))</f>
        <v>74.699959551601182</v>
      </c>
      <c r="C40" s="22">
        <f t="shared" ref="C40:AM40" ca="1" si="21">MIN(VLOOKUP($A38,$A$2:$AM$12,C$14+1,FALSE),VLOOKUP($A40,$A$2:$AM$12,C$14+1,FALSE))</f>
        <v>81.146261461701698</v>
      </c>
      <c r="D40" s="22">
        <f t="shared" ca="1" si="21"/>
        <v>95.306933623920543</v>
      </c>
      <c r="E40" s="22">
        <f t="shared" ca="1" si="21"/>
        <v>134.2695639820403</v>
      </c>
      <c r="F40" s="22">
        <f t="shared" ca="1" si="21"/>
        <v>75.683413454084274</v>
      </c>
      <c r="G40" s="22">
        <f t="shared" ca="1" si="21"/>
        <v>74.008442285594356</v>
      </c>
      <c r="H40" s="22">
        <f t="shared" ca="1" si="21"/>
        <v>81.146261461701698</v>
      </c>
      <c r="I40" s="22">
        <f t="shared" ca="1" si="21"/>
        <v>84.297179605912177</v>
      </c>
      <c r="J40" s="22">
        <f t="shared" ca="1" si="21"/>
        <v>72.829683023663918</v>
      </c>
      <c r="K40" s="22">
        <f t="shared" ca="1" si="21"/>
        <v>91.995525611241931</v>
      </c>
      <c r="L40" s="22">
        <f t="shared" ca="1" si="21"/>
        <v>72.829683023663918</v>
      </c>
      <c r="M40" s="22">
        <f t="shared" ca="1" si="21"/>
        <v>74.008442285594356</v>
      </c>
      <c r="N40" s="22">
        <f t="shared" ca="1" si="21"/>
        <v>91.462929465889289</v>
      </c>
      <c r="O40" s="22">
        <f t="shared" ca="1" si="21"/>
        <v>103.02988618500378</v>
      </c>
      <c r="P40" s="22">
        <f t="shared" ca="1" si="21"/>
        <v>69.354458285714443</v>
      </c>
      <c r="Q40" s="22">
        <f t="shared" ca="1" si="21"/>
        <v>91.462929465889289</v>
      </c>
      <c r="R40" s="22">
        <f t="shared" ca="1" si="21"/>
        <v>69.354458285714443</v>
      </c>
      <c r="S40" s="22">
        <f t="shared" ca="1" si="21"/>
        <v>74.699959551601182</v>
      </c>
      <c r="T40" s="22">
        <f t="shared" ca="1" si="21"/>
        <v>80.623931988538516</v>
      </c>
      <c r="U40" s="22">
        <f t="shared" ca="1" si="21"/>
        <v>67.015162843214952</v>
      </c>
      <c r="V40" s="22">
        <f t="shared" ca="1" si="21"/>
        <v>99.178764008746526</v>
      </c>
      <c r="W40" s="22">
        <f t="shared" ca="1" si="21"/>
        <v>76.482411274392319</v>
      </c>
      <c r="X40" s="22">
        <f t="shared" ca="1" si="21"/>
        <v>83.454763823072184</v>
      </c>
      <c r="Y40" s="22">
        <f t="shared" ca="1" si="21"/>
        <v>81.907421252818281</v>
      </c>
      <c r="Z40" s="22">
        <f t="shared" ca="1" si="21"/>
        <v>83.454763823072184</v>
      </c>
      <c r="AA40" s="22">
        <f t="shared" ca="1" si="21"/>
        <v>76.482411274392319</v>
      </c>
      <c r="AB40" s="22">
        <f t="shared" ca="1" si="21"/>
        <v>91.299950563068123</v>
      </c>
      <c r="AC40" s="22">
        <f t="shared" ca="1" si="21"/>
        <v>56.744556779220908</v>
      </c>
      <c r="AD40" s="22">
        <f t="shared" ca="1" si="21"/>
        <v>111.78802490275358</v>
      </c>
      <c r="AE40" s="22">
        <f t="shared" ca="1" si="21"/>
        <v>56.744556779220908</v>
      </c>
      <c r="AF40" s="22">
        <f t="shared" ca="1" si="21"/>
        <v>111.78802490275358</v>
      </c>
      <c r="AG40" s="22">
        <f t="shared" ca="1" si="21"/>
        <v>60.552361870031746</v>
      </c>
      <c r="AH40" s="22">
        <f t="shared" ca="1" si="21"/>
        <v>89.014057028922565</v>
      </c>
      <c r="AI40" s="22">
        <f t="shared" ca="1" si="21"/>
        <v>84.297179605912177</v>
      </c>
      <c r="AJ40" s="22">
        <f t="shared" ca="1" si="21"/>
        <v>109.85691598530569</v>
      </c>
      <c r="AK40" s="22">
        <f t="shared" ca="1" si="21"/>
        <v>116.486252207014</v>
      </c>
      <c r="AL40" s="22">
        <f t="shared" ca="1" si="21"/>
        <v>60.552361870031746</v>
      </c>
      <c r="AM40" s="22">
        <f t="shared" ca="1" si="21"/>
        <v>92.501949777214108</v>
      </c>
      <c r="AN40" s="22">
        <f ca="1">AVERAGE(OFFSET($A40,0,Fixtures!$D$6,1,3))</f>
        <v>74.842306205560448</v>
      </c>
      <c r="AO40" s="22">
        <f ca="1">AVERAGE(OFFSET($A40,0,Fixtures!$D$6,1,6))</f>
        <v>84.141254200234897</v>
      </c>
      <c r="AP40" s="22">
        <f ca="1">AVERAGE(OFFSET($A40,0,Fixtures!$D$6,1,9))</f>
        <v>82.079013745141765</v>
      </c>
      <c r="AQ40" s="22">
        <f ca="1">AVERAGE(OFFSET($A40,0,Fixtures!$D$6,1,12))</f>
        <v>85.467221147385615</v>
      </c>
      <c r="AR40" s="22">
        <f ca="1">IF(OR(Fixtures!$D$6&lt;=0,Fixtures!$D$6&gt;39),AVERAGE(A40:AM40),AVERAGE(OFFSET($A40,0,Fixtures!$D$6,1,39-Fixtures!$D$6)))</f>
        <v>86.008354118910887</v>
      </c>
    </row>
    <row r="41" spans="1:44" x14ac:dyDescent="0.25">
      <c r="A41" s="30" t="s">
        <v>61</v>
      </c>
      <c r="B41" s="22">
        <f ca="1">MIN(VLOOKUP($A38,$A$2:$AM$12,B$14+1,FALSE),VLOOKUP($A41,$A$2:$AM$12,B$14+1,FALSE))</f>
        <v>74.699959551601182</v>
      </c>
      <c r="C41" s="22">
        <f t="shared" ref="C41:AM41" ca="1" si="22">MIN(VLOOKUP($A38,$A$2:$AM$12,C$14+1,FALSE),VLOOKUP($A41,$A$2:$AM$12,C$14+1,FALSE))</f>
        <v>98.540361319324859</v>
      </c>
      <c r="D41" s="22">
        <f t="shared" ca="1" si="22"/>
        <v>111.78802490275358</v>
      </c>
      <c r="E41" s="22">
        <f t="shared" ca="1" si="22"/>
        <v>132.6532312009476</v>
      </c>
      <c r="F41" s="22">
        <f t="shared" ca="1" si="22"/>
        <v>91.995525611241931</v>
      </c>
      <c r="G41" s="22">
        <f t="shared" ca="1" si="22"/>
        <v>72.829683023663918</v>
      </c>
      <c r="H41" s="22">
        <f t="shared" ca="1" si="22"/>
        <v>81.146261461701698</v>
      </c>
      <c r="I41" s="22">
        <f t="shared" ca="1" si="22"/>
        <v>91.995525611241931</v>
      </c>
      <c r="J41" s="22">
        <f t="shared" ca="1" si="22"/>
        <v>72.829683023663918</v>
      </c>
      <c r="K41" s="22">
        <f t="shared" ca="1" si="22"/>
        <v>93.478502668701722</v>
      </c>
      <c r="L41" s="22">
        <f t="shared" ca="1" si="22"/>
        <v>91.299950563068123</v>
      </c>
      <c r="M41" s="22">
        <f t="shared" ca="1" si="22"/>
        <v>74.008442285594356</v>
      </c>
      <c r="N41" s="22">
        <f t="shared" ca="1" si="22"/>
        <v>91.462929465889289</v>
      </c>
      <c r="O41" s="22">
        <f t="shared" ca="1" si="22"/>
        <v>56.744556779220908</v>
      </c>
      <c r="P41" s="22">
        <f t="shared" ca="1" si="22"/>
        <v>69.354458285714443</v>
      </c>
      <c r="Q41" s="22">
        <f t="shared" ca="1" si="22"/>
        <v>103.02988618500378</v>
      </c>
      <c r="R41" s="22">
        <f t="shared" ca="1" si="22"/>
        <v>60.552361870031746</v>
      </c>
      <c r="S41" s="22">
        <f t="shared" ca="1" si="22"/>
        <v>75.683413454084274</v>
      </c>
      <c r="T41" s="22">
        <f t="shared" ca="1" si="22"/>
        <v>80.623931988538516</v>
      </c>
      <c r="U41" s="22">
        <f t="shared" ca="1" si="22"/>
        <v>104.24733544501584</v>
      </c>
      <c r="V41" s="22">
        <f t="shared" ca="1" si="22"/>
        <v>83.454763823072184</v>
      </c>
      <c r="W41" s="22">
        <f t="shared" ca="1" si="22"/>
        <v>76.482411274392319</v>
      </c>
      <c r="X41" s="22">
        <f t="shared" ca="1" si="22"/>
        <v>89.014057028922565</v>
      </c>
      <c r="Y41" s="22">
        <f t="shared" ca="1" si="22"/>
        <v>85.293274455012948</v>
      </c>
      <c r="Z41" s="22">
        <f t="shared" ca="1" si="22"/>
        <v>80.623931988538516</v>
      </c>
      <c r="AA41" s="22">
        <f t="shared" ca="1" si="22"/>
        <v>91.299950563068123</v>
      </c>
      <c r="AB41" s="22">
        <f t="shared" ca="1" si="22"/>
        <v>67.015162843214952</v>
      </c>
      <c r="AC41" s="22">
        <f t="shared" ca="1" si="22"/>
        <v>74.008442285594356</v>
      </c>
      <c r="AD41" s="22">
        <f t="shared" ca="1" si="22"/>
        <v>84.297179605912177</v>
      </c>
      <c r="AE41" s="22">
        <f t="shared" ca="1" si="22"/>
        <v>56.744556779220908</v>
      </c>
      <c r="AF41" s="22">
        <f t="shared" ca="1" si="22"/>
        <v>76.482411274392319</v>
      </c>
      <c r="AG41" s="22">
        <f t="shared" ca="1" si="22"/>
        <v>60.552361870031746</v>
      </c>
      <c r="AH41" s="22">
        <f t="shared" ca="1" si="22"/>
        <v>74.699959551601182</v>
      </c>
      <c r="AI41" s="22">
        <f t="shared" ca="1" si="22"/>
        <v>84.297179605912177</v>
      </c>
      <c r="AJ41" s="22">
        <f t="shared" ca="1" si="22"/>
        <v>109.85691598530569</v>
      </c>
      <c r="AK41" s="22">
        <f t="shared" ca="1" si="22"/>
        <v>91.462929465889289</v>
      </c>
      <c r="AL41" s="22">
        <f t="shared" ca="1" si="22"/>
        <v>89.014057028922565</v>
      </c>
      <c r="AM41" s="22">
        <f t="shared" ca="1" si="22"/>
        <v>85.293274455012948</v>
      </c>
      <c r="AN41" s="22">
        <f ca="1">AVERAGE(OFFSET($A41,0,Fixtures!$D$6,1,3))</f>
        <v>77.441185230625806</v>
      </c>
      <c r="AO41" s="22">
        <f ca="1">AVERAGE(OFFSET($A41,0,Fixtures!$D$6,1,6))</f>
        <v>74.974617225233814</v>
      </c>
      <c r="AP41" s="22">
        <f ca="1">AVERAGE(OFFSET($A41,0,Fixtures!$D$6,1,9))</f>
        <v>74.377467153216443</v>
      </c>
      <c r="AQ41" s="22">
        <f ca="1">AVERAGE(OFFSET($A41,0,Fixtures!$D$6,1,12))</f>
        <v>79.977592238255468</v>
      </c>
      <c r="AR41" s="22">
        <f ca="1">IF(OR(Fixtures!$D$6&lt;=0,Fixtures!$D$6&gt;39),AVERAGE(A41:AM41),AVERAGE(OFFSET($A41,0,Fixtures!$D$6,1,39-Fixtures!$D$6)))</f>
        <v>80.386490870313736</v>
      </c>
    </row>
    <row r="42" spans="1:44" x14ac:dyDescent="0.25">
      <c r="A42" s="30" t="s">
        <v>53</v>
      </c>
      <c r="B42" s="22">
        <f ca="1">MIN(VLOOKUP($A38,$A$2:$AM$12,B$14+1,FALSE),VLOOKUP($A42,$A$2:$AM$12,B$14+1,FALSE))</f>
        <v>74.699959551601182</v>
      </c>
      <c r="C42" s="22">
        <f t="shared" ref="C42:AM42" ca="1" si="23">MIN(VLOOKUP($A38,$A$2:$AM$12,C$14+1,FALSE),VLOOKUP($A42,$A$2:$AM$12,C$14+1,FALSE))</f>
        <v>91.299950563068123</v>
      </c>
      <c r="D42" s="22">
        <f t="shared" ca="1" si="23"/>
        <v>131.39651764316966</v>
      </c>
      <c r="E42" s="22">
        <f t="shared" ca="1" si="23"/>
        <v>83.454763823072184</v>
      </c>
      <c r="F42" s="22">
        <f t="shared" ca="1" si="23"/>
        <v>91.995525611241931</v>
      </c>
      <c r="G42" s="22">
        <f t="shared" ca="1" si="23"/>
        <v>91.462929465889289</v>
      </c>
      <c r="H42" s="22">
        <f t="shared" ca="1" si="23"/>
        <v>72.829683023663918</v>
      </c>
      <c r="I42" s="22">
        <f t="shared" ca="1" si="23"/>
        <v>98.540361319324859</v>
      </c>
      <c r="J42" s="22">
        <f t="shared" ca="1" si="23"/>
        <v>72.829683023663918</v>
      </c>
      <c r="K42" s="22">
        <f t="shared" ca="1" si="23"/>
        <v>93.478502668701722</v>
      </c>
      <c r="L42" s="22">
        <f t="shared" ca="1" si="23"/>
        <v>107.5062417080479</v>
      </c>
      <c r="M42" s="22">
        <f t="shared" ca="1" si="23"/>
        <v>74.008442285594356</v>
      </c>
      <c r="N42" s="22">
        <f t="shared" ca="1" si="23"/>
        <v>91.462929465889289</v>
      </c>
      <c r="O42" s="22">
        <f t="shared" ca="1" si="23"/>
        <v>92.501949777214108</v>
      </c>
      <c r="P42" s="22">
        <f t="shared" ca="1" si="23"/>
        <v>67.015162843214952</v>
      </c>
      <c r="Q42" s="22">
        <f t="shared" ca="1" si="23"/>
        <v>93.478502668701722</v>
      </c>
      <c r="R42" s="22">
        <f t="shared" ca="1" si="23"/>
        <v>85.293274455012948</v>
      </c>
      <c r="S42" s="22">
        <f t="shared" ca="1" si="23"/>
        <v>74.008442285594356</v>
      </c>
      <c r="T42" s="22">
        <f t="shared" ca="1" si="23"/>
        <v>80.623931988538516</v>
      </c>
      <c r="U42" s="22">
        <f t="shared" ca="1" si="23"/>
        <v>104.24733544501584</v>
      </c>
      <c r="V42" s="22">
        <f t="shared" ca="1" si="23"/>
        <v>89.014057028922565</v>
      </c>
      <c r="W42" s="22">
        <f t="shared" ca="1" si="23"/>
        <v>76.482411274392319</v>
      </c>
      <c r="X42" s="22">
        <f t="shared" ca="1" si="23"/>
        <v>89.014057028922565</v>
      </c>
      <c r="Y42" s="22">
        <f t="shared" ca="1" si="23"/>
        <v>85.293274455012948</v>
      </c>
      <c r="Z42" s="22">
        <f t="shared" ca="1" si="23"/>
        <v>74.699959551601182</v>
      </c>
      <c r="AA42" s="22">
        <f t="shared" ca="1" si="23"/>
        <v>91.299950563068123</v>
      </c>
      <c r="AB42" s="22">
        <f t="shared" ca="1" si="23"/>
        <v>60.552361870031746</v>
      </c>
      <c r="AC42" s="22">
        <f t="shared" ca="1" si="23"/>
        <v>104.24733544501584</v>
      </c>
      <c r="AD42" s="22">
        <f t="shared" ca="1" si="23"/>
        <v>76.482411274392319</v>
      </c>
      <c r="AE42" s="22">
        <f t="shared" ca="1" si="23"/>
        <v>56.744556779220908</v>
      </c>
      <c r="AF42" s="22">
        <f t="shared" ca="1" si="23"/>
        <v>111.78802490275358</v>
      </c>
      <c r="AG42" s="22">
        <f t="shared" ca="1" si="23"/>
        <v>60.552361870031746</v>
      </c>
      <c r="AH42" s="22">
        <f t="shared" ca="1" si="23"/>
        <v>131.39651764316966</v>
      </c>
      <c r="AI42" s="22">
        <f t="shared" ca="1" si="23"/>
        <v>84.297179605912177</v>
      </c>
      <c r="AJ42" s="22">
        <f t="shared" ca="1" si="23"/>
        <v>102.000266894866</v>
      </c>
      <c r="AK42" s="22">
        <f t="shared" ca="1" si="23"/>
        <v>107.5062417080479</v>
      </c>
      <c r="AL42" s="22">
        <f t="shared" ca="1" si="23"/>
        <v>95.306933623920543</v>
      </c>
      <c r="AM42" s="22">
        <f t="shared" ca="1" si="23"/>
        <v>84.297179605912177</v>
      </c>
      <c r="AN42" s="22">
        <f ca="1">AVERAGE(OFFSET($A42,0,Fixtures!$D$6,1,3))</f>
        <v>85.366549292705244</v>
      </c>
      <c r="AO42" s="22">
        <f ca="1">AVERAGE(OFFSET($A42,0,Fixtures!$D$6,1,6))</f>
        <v>83.519106805747086</v>
      </c>
      <c r="AP42" s="22">
        <f ca="1">AVERAGE(OFFSET($A42,0,Fixtures!$D$6,1,9))</f>
        <v>86.373411105955128</v>
      </c>
      <c r="AQ42" s="22">
        <f ca="1">AVERAGE(OFFSET($A42,0,Fixtures!$D$6,1,12))</f>
        <v>90.181178515035882</v>
      </c>
      <c r="AR42" s="22">
        <f ca="1">IF(OR(Fixtures!$D$6&lt;=0,Fixtures!$D$6&gt;39),AVERAGE(A42:AM42),AVERAGE(OFFSET($A42,0,Fixtures!$D$6,1,39-Fixtures!$D$6)))</f>
        <v>89.728563214334059</v>
      </c>
    </row>
    <row r="43" spans="1:44" x14ac:dyDescent="0.25">
      <c r="A43" s="30" t="s">
        <v>2</v>
      </c>
      <c r="B43" s="22">
        <f ca="1">MIN(VLOOKUP($A38,$A$2:$AM$12,B$14+1,FALSE),VLOOKUP($A43,$A$2:$AM$12,B$14+1,FALSE))</f>
        <v>74.699959551601182</v>
      </c>
      <c r="C43" s="22">
        <f t="shared" ref="C43:AM43" ca="1" si="24">MIN(VLOOKUP($A38,$A$2:$AM$12,C$14+1,FALSE),VLOOKUP($A43,$A$2:$AM$12,C$14+1,FALSE))</f>
        <v>89.014057028922565</v>
      </c>
      <c r="D43" s="22">
        <f t="shared" ca="1" si="24"/>
        <v>103.02988618500378</v>
      </c>
      <c r="E43" s="22">
        <f t="shared" ca="1" si="24"/>
        <v>76.482411274392319</v>
      </c>
      <c r="F43" s="22">
        <f t="shared" ca="1" si="24"/>
        <v>91.995525611241931</v>
      </c>
      <c r="G43" s="22">
        <f t="shared" ca="1" si="24"/>
        <v>85.293274455012948</v>
      </c>
      <c r="H43" s="22">
        <f t="shared" ca="1" si="24"/>
        <v>81.146261461701698</v>
      </c>
      <c r="I43" s="22">
        <f t="shared" ca="1" si="24"/>
        <v>98.540361319324859</v>
      </c>
      <c r="J43" s="22">
        <f t="shared" ca="1" si="24"/>
        <v>72.829683023663918</v>
      </c>
      <c r="K43" s="22">
        <f t="shared" ca="1" si="24"/>
        <v>91.462929465889289</v>
      </c>
      <c r="L43" s="22">
        <f t="shared" ca="1" si="24"/>
        <v>99.178764008746526</v>
      </c>
      <c r="M43" s="22">
        <f t="shared" ca="1" si="24"/>
        <v>67.015162843214952</v>
      </c>
      <c r="N43" s="22">
        <f t="shared" ca="1" si="24"/>
        <v>91.462929465889289</v>
      </c>
      <c r="O43" s="22">
        <f t="shared" ca="1" si="24"/>
        <v>103.02988618500378</v>
      </c>
      <c r="P43" s="22">
        <f t="shared" ca="1" si="24"/>
        <v>69.354458285714443</v>
      </c>
      <c r="Q43" s="22">
        <f t="shared" ca="1" si="24"/>
        <v>95.306933623920543</v>
      </c>
      <c r="R43" s="22">
        <f t="shared" ca="1" si="24"/>
        <v>92.501949777214108</v>
      </c>
      <c r="S43" s="22">
        <f t="shared" ca="1" si="24"/>
        <v>56.744556779220908</v>
      </c>
      <c r="T43" s="22">
        <f t="shared" ca="1" si="24"/>
        <v>80.623931988538516</v>
      </c>
      <c r="U43" s="22">
        <f t="shared" ca="1" si="24"/>
        <v>91.995525611241931</v>
      </c>
      <c r="V43" s="22">
        <f t="shared" ca="1" si="24"/>
        <v>99.178764008746526</v>
      </c>
      <c r="W43" s="22">
        <f t="shared" ca="1" si="24"/>
        <v>76.482411274392319</v>
      </c>
      <c r="X43" s="22">
        <f t="shared" ca="1" si="24"/>
        <v>89.014057028922565</v>
      </c>
      <c r="Y43" s="22">
        <f t="shared" ca="1" si="24"/>
        <v>85.293274455012948</v>
      </c>
      <c r="Z43" s="22">
        <f t="shared" ca="1" si="24"/>
        <v>72.829683023663918</v>
      </c>
      <c r="AA43" s="22">
        <f t="shared" ca="1" si="24"/>
        <v>91.299950563068123</v>
      </c>
      <c r="AB43" s="22">
        <f t="shared" ca="1" si="24"/>
        <v>69.354458285714443</v>
      </c>
      <c r="AC43" s="22">
        <f t="shared" ca="1" si="24"/>
        <v>75.683413454084274</v>
      </c>
      <c r="AD43" s="22">
        <f t="shared" ca="1" si="24"/>
        <v>116.486252207014</v>
      </c>
      <c r="AE43" s="22">
        <f t="shared" ca="1" si="24"/>
        <v>56.744556779220908</v>
      </c>
      <c r="AF43" s="22">
        <f t="shared" ca="1" si="24"/>
        <v>83.454763823072184</v>
      </c>
      <c r="AG43" s="22">
        <f t="shared" ca="1" si="24"/>
        <v>60.552361870031746</v>
      </c>
      <c r="AH43" s="22">
        <f t="shared" ca="1" si="24"/>
        <v>81.146261461701698</v>
      </c>
      <c r="AI43" s="22">
        <f t="shared" ca="1" si="24"/>
        <v>84.297179605912177</v>
      </c>
      <c r="AJ43" s="22">
        <f t="shared" ca="1" si="24"/>
        <v>93.478502668701722</v>
      </c>
      <c r="AK43" s="22">
        <f t="shared" ca="1" si="24"/>
        <v>84.297179605912177</v>
      </c>
      <c r="AL43" s="22">
        <f t="shared" ca="1" si="24"/>
        <v>95.306933623920543</v>
      </c>
      <c r="AM43" s="22">
        <f t="shared" ca="1" si="24"/>
        <v>112.43897574707348</v>
      </c>
      <c r="AN43" s="22">
        <f ca="1">AVERAGE(OFFSET($A43,0,Fixtures!$D$6,1,3))</f>
        <v>78.779274100955618</v>
      </c>
      <c r="AO43" s="22">
        <f ca="1">AVERAGE(OFFSET($A43,0,Fixtures!$D$6,1,6))</f>
        <v>82.170565852028986</v>
      </c>
      <c r="AP43" s="22">
        <f ca="1">AVERAGE(OFFSET($A43,0,Fixtures!$D$6,1,9))</f>
        <v>79.891022005535504</v>
      </c>
      <c r="AQ43" s="22">
        <f ca="1">AVERAGE(OFFSET($A43,0,Fixtures!$D$6,1,12))</f>
        <v>82.675151162362837</v>
      </c>
      <c r="AR43" s="22">
        <f ca="1">IF(OR(Fixtures!$D$6&lt;=0,Fixtures!$D$6&gt;39),AVERAGE(A43:AM43),AVERAGE(OFFSET($A43,0,Fixtures!$D$6,1,39-Fixtures!$D$6)))</f>
        <v>84.964676130417502</v>
      </c>
    </row>
    <row r="44" spans="1:44" x14ac:dyDescent="0.25">
      <c r="A44" s="30" t="s">
        <v>113</v>
      </c>
      <c r="B44" s="22">
        <f ca="1">MIN(VLOOKUP($A38,$A$2:$AM$12,B$14+1,FALSE),VLOOKUP($A44,$A$2:$AM$12,B$14+1,FALSE))</f>
        <v>74.699959551601182</v>
      </c>
      <c r="C44" s="22">
        <f t="shared" ref="C44:AM44" ca="1" si="25">MIN(VLOOKUP($A38,$A$2:$AM$12,C$14+1,FALSE),VLOOKUP($A44,$A$2:$AM$12,C$14+1,FALSE))</f>
        <v>60.552361870031746</v>
      </c>
      <c r="D44" s="22">
        <f t="shared" ca="1" si="25"/>
        <v>116.14327597054577</v>
      </c>
      <c r="E44" s="22">
        <f t="shared" ca="1" si="25"/>
        <v>99.178764008746526</v>
      </c>
      <c r="F44" s="22">
        <f t="shared" ca="1" si="25"/>
        <v>91.995525611241931</v>
      </c>
      <c r="G44" s="22">
        <f t="shared" ca="1" si="25"/>
        <v>92.501949777214108</v>
      </c>
      <c r="H44" s="22">
        <f t="shared" ca="1" si="25"/>
        <v>69.354458285714443</v>
      </c>
      <c r="I44" s="22">
        <f t="shared" ca="1" si="25"/>
        <v>83.454763823072184</v>
      </c>
      <c r="J44" s="22">
        <f t="shared" ca="1" si="25"/>
        <v>72.829683023663918</v>
      </c>
      <c r="K44" s="22">
        <f t="shared" ca="1" si="25"/>
        <v>93.478502668701722</v>
      </c>
      <c r="L44" s="22">
        <f t="shared" ca="1" si="25"/>
        <v>104.24733544501584</v>
      </c>
      <c r="M44" s="22">
        <f t="shared" ca="1" si="25"/>
        <v>74.008442285594356</v>
      </c>
      <c r="N44" s="22">
        <f t="shared" ca="1" si="25"/>
        <v>91.462929465889289</v>
      </c>
      <c r="O44" s="22">
        <f t="shared" ca="1" si="25"/>
        <v>80.623931988538516</v>
      </c>
      <c r="P44" s="22">
        <f t="shared" ca="1" si="25"/>
        <v>69.354458285714443</v>
      </c>
      <c r="Q44" s="22">
        <f t="shared" ca="1" si="25"/>
        <v>74.699959551601182</v>
      </c>
      <c r="R44" s="22">
        <f t="shared" ca="1" si="25"/>
        <v>134.2695639820403</v>
      </c>
      <c r="S44" s="22">
        <f t="shared" ca="1" si="25"/>
        <v>75.683413454084274</v>
      </c>
      <c r="T44" s="22">
        <f t="shared" ca="1" si="25"/>
        <v>80.623931988538516</v>
      </c>
      <c r="U44" s="22">
        <f t="shared" ca="1" si="25"/>
        <v>84.297179605912177</v>
      </c>
      <c r="V44" s="22">
        <f t="shared" ca="1" si="25"/>
        <v>56.744556779220908</v>
      </c>
      <c r="W44" s="22">
        <f t="shared" ca="1" si="25"/>
        <v>76.482411274392319</v>
      </c>
      <c r="X44" s="22">
        <f t="shared" ca="1" si="25"/>
        <v>67.015162843214952</v>
      </c>
      <c r="Y44" s="22">
        <f t="shared" ca="1" si="25"/>
        <v>85.293274455012948</v>
      </c>
      <c r="Z44" s="22">
        <f t="shared" ca="1" si="25"/>
        <v>74.008442285594356</v>
      </c>
      <c r="AA44" s="22">
        <f t="shared" ca="1" si="25"/>
        <v>91.299950563068123</v>
      </c>
      <c r="AB44" s="22">
        <f t="shared" ca="1" si="25"/>
        <v>92.501949777214108</v>
      </c>
      <c r="AC44" s="22">
        <f t="shared" ca="1" si="25"/>
        <v>109.85691598530569</v>
      </c>
      <c r="AD44" s="22">
        <f t="shared" ca="1" si="25"/>
        <v>91.299950563068123</v>
      </c>
      <c r="AE44" s="22">
        <f t="shared" ca="1" si="25"/>
        <v>56.744556779220908</v>
      </c>
      <c r="AF44" s="22">
        <f t="shared" ca="1" si="25"/>
        <v>91.995525611241931</v>
      </c>
      <c r="AG44" s="22">
        <f t="shared" ca="1" si="25"/>
        <v>60.552361870031746</v>
      </c>
      <c r="AH44" s="22">
        <f t="shared" ca="1" si="25"/>
        <v>85.293274455012948</v>
      </c>
      <c r="AI44" s="22">
        <f t="shared" ca="1" si="25"/>
        <v>84.297179605912177</v>
      </c>
      <c r="AJ44" s="22">
        <f t="shared" ca="1" si="25"/>
        <v>81.146261461701698</v>
      </c>
      <c r="AK44" s="22">
        <f t="shared" ca="1" si="25"/>
        <v>141.95289285288928</v>
      </c>
      <c r="AL44" s="22">
        <f t="shared" ca="1" si="25"/>
        <v>75.683413454084274</v>
      </c>
      <c r="AM44" s="22">
        <f t="shared" ca="1" si="25"/>
        <v>112.43897574707348</v>
      </c>
      <c r="AN44" s="22">
        <f ca="1">AVERAGE(OFFSET($A44,0,Fixtures!$D$6,1,3))</f>
        <v>97.886272108529297</v>
      </c>
      <c r="AO44" s="22">
        <f ca="1">AVERAGE(OFFSET($A44,0,Fixtures!$D$6,1,6))</f>
        <v>88.949808213186472</v>
      </c>
      <c r="AP44" s="22">
        <f ca="1">AVERAGE(OFFSET($A44,0,Fixtures!$D$6,1,9))</f>
        <v>84.871296134452848</v>
      </c>
      <c r="AQ44" s="22">
        <f ca="1">AVERAGE(OFFSET($A44,0,Fixtures!$D$6,1,12))</f>
        <v>88.552019414895895</v>
      </c>
      <c r="AR44" s="22">
        <f ca="1">IF(OR(Fixtures!$D$6&lt;=0,Fixtures!$D$6&gt;39),AVERAGE(A44:AM44),AVERAGE(OFFSET($A44,0,Fixtures!$D$6,1,39-Fixtures!$D$6)))</f>
        <v>90.389477594294178</v>
      </c>
    </row>
    <row r="45" spans="1:44" x14ac:dyDescent="0.25">
      <c r="A45" s="30" t="s">
        <v>112</v>
      </c>
      <c r="B45" s="22">
        <f ca="1">MIN(VLOOKUP($A38,$A$2:$AM$12,B$14+1,FALSE),VLOOKUP($A45,$A$2:$AM$12,B$14+1,FALSE))</f>
        <v>74.699959551601182</v>
      </c>
      <c r="C45" s="22">
        <f t="shared" ref="C45:AM45" ca="1" si="26">MIN(VLOOKUP($A38,$A$2:$AM$12,C$14+1,FALSE),VLOOKUP($A45,$A$2:$AM$12,C$14+1,FALSE))</f>
        <v>56.744556779220908</v>
      </c>
      <c r="D45" s="22">
        <f t="shared" ca="1" si="26"/>
        <v>109.85691598530569</v>
      </c>
      <c r="E45" s="22">
        <f t="shared" ca="1" si="26"/>
        <v>134.2695639820403</v>
      </c>
      <c r="F45" s="22">
        <f t="shared" ca="1" si="26"/>
        <v>91.995525611241931</v>
      </c>
      <c r="G45" s="22">
        <f t="shared" ca="1" si="26"/>
        <v>112.43897574707348</v>
      </c>
      <c r="H45" s="22">
        <f t="shared" ca="1" si="26"/>
        <v>81.146261461701698</v>
      </c>
      <c r="I45" s="22">
        <f t="shared" ca="1" si="26"/>
        <v>93.478502668701722</v>
      </c>
      <c r="J45" s="22">
        <f t="shared" ca="1" si="26"/>
        <v>72.829683023663918</v>
      </c>
      <c r="K45" s="22">
        <f t="shared" ca="1" si="26"/>
        <v>93.478502668701722</v>
      </c>
      <c r="L45" s="22">
        <f t="shared" ca="1" si="26"/>
        <v>75.683413454084274</v>
      </c>
      <c r="M45" s="22">
        <f t="shared" ca="1" si="26"/>
        <v>74.008442285594356</v>
      </c>
      <c r="N45" s="22">
        <f t="shared" ca="1" si="26"/>
        <v>91.462929465889289</v>
      </c>
      <c r="O45" s="22">
        <f t="shared" ca="1" si="26"/>
        <v>103.02988618500378</v>
      </c>
      <c r="P45" s="22">
        <f t="shared" ca="1" si="26"/>
        <v>60.552361870031746</v>
      </c>
      <c r="Q45" s="22">
        <f t="shared" ca="1" si="26"/>
        <v>89.014057028922565</v>
      </c>
      <c r="R45" s="22">
        <f t="shared" ca="1" si="26"/>
        <v>83.454763823072184</v>
      </c>
      <c r="S45" s="22">
        <f t="shared" ca="1" si="26"/>
        <v>75.683413454084274</v>
      </c>
      <c r="T45" s="22">
        <f t="shared" ca="1" si="26"/>
        <v>76.482411274392319</v>
      </c>
      <c r="U45" s="22">
        <f t="shared" ca="1" si="26"/>
        <v>104.24733544501584</v>
      </c>
      <c r="V45" s="22">
        <f t="shared" ca="1" si="26"/>
        <v>99.178764008746526</v>
      </c>
      <c r="W45" s="22">
        <f t="shared" ca="1" si="26"/>
        <v>76.482411274392319</v>
      </c>
      <c r="X45" s="22">
        <f t="shared" ca="1" si="26"/>
        <v>89.014057028922565</v>
      </c>
      <c r="Y45" s="22">
        <f t="shared" ca="1" si="26"/>
        <v>85.293274455012948</v>
      </c>
      <c r="Z45" s="22">
        <f t="shared" ca="1" si="26"/>
        <v>69.354458285714443</v>
      </c>
      <c r="AA45" s="22">
        <f t="shared" ca="1" si="26"/>
        <v>67.015162843214952</v>
      </c>
      <c r="AB45" s="22">
        <f t="shared" ca="1" si="26"/>
        <v>85.293274455012948</v>
      </c>
      <c r="AC45" s="22">
        <f t="shared" ca="1" si="26"/>
        <v>102.000266894866</v>
      </c>
      <c r="AD45" s="22">
        <f t="shared" ca="1" si="26"/>
        <v>72.829683023663918</v>
      </c>
      <c r="AE45" s="22">
        <f t="shared" ca="1" si="26"/>
        <v>56.744556779220908</v>
      </c>
      <c r="AF45" s="22">
        <f t="shared" ca="1" si="26"/>
        <v>111.78802490275358</v>
      </c>
      <c r="AG45" s="22">
        <f t="shared" ca="1" si="26"/>
        <v>60.552361870031746</v>
      </c>
      <c r="AH45" s="22">
        <f t="shared" ca="1" si="26"/>
        <v>92.501949777214108</v>
      </c>
      <c r="AI45" s="22">
        <f t="shared" ca="1" si="26"/>
        <v>84.297179605912177</v>
      </c>
      <c r="AJ45" s="22">
        <f t="shared" ca="1" si="26"/>
        <v>109.85691598530569</v>
      </c>
      <c r="AK45" s="22">
        <f t="shared" ca="1" si="26"/>
        <v>134.2695639820403</v>
      </c>
      <c r="AL45" s="22">
        <f t="shared" ca="1" si="26"/>
        <v>91.995525611241931</v>
      </c>
      <c r="AM45" s="22">
        <f t="shared" ca="1" si="26"/>
        <v>112.43897574707348</v>
      </c>
      <c r="AN45" s="22">
        <f ca="1">AVERAGE(OFFSET($A45,0,Fixtures!$D$6,1,3))</f>
        <v>84.769568064364634</v>
      </c>
      <c r="AO45" s="22">
        <f ca="1">AVERAGE(OFFSET($A45,0,Fixtures!$D$6,1,6))</f>
        <v>82.611828149788707</v>
      </c>
      <c r="AP45" s="22">
        <f ca="1">AVERAGE(OFFSET($A45,0,Fixtures!$D$6,1,9))</f>
        <v>81.446940016876709</v>
      </c>
      <c r="AQ45" s="22">
        <f ca="1">AVERAGE(OFFSET($A45,0,Fixtures!$D$6,1,12))</f>
        <v>89.095372144206522</v>
      </c>
      <c r="AR45" s="22">
        <f ca="1">IF(OR(Fixtures!$D$6&lt;=0,Fixtures!$D$6&gt;39),AVERAGE(A45:AM45),AVERAGE(OFFSET($A45,0,Fixtures!$D$6,1,39-Fixtures!$D$6)))</f>
        <v>90.891033959811679</v>
      </c>
    </row>
    <row r="46" spans="1:44" x14ac:dyDescent="0.25">
      <c r="A46" s="30" t="s">
        <v>10</v>
      </c>
      <c r="B46" s="22">
        <f ca="1">MIN(VLOOKUP($A38,$A$2:$AM$12,B$14+1,FALSE),VLOOKUP($A46,$A$2:$AM$12,B$14+1,FALSE))</f>
        <v>74.699959551601182</v>
      </c>
      <c r="C46" s="22">
        <f t="shared" ref="C46:AM46" ca="1" si="27">MIN(VLOOKUP($A38,$A$2:$AM$12,C$14+1,FALSE),VLOOKUP($A46,$A$2:$AM$12,C$14+1,FALSE))</f>
        <v>102.000266894866</v>
      </c>
      <c r="D46" s="22">
        <f t="shared" ca="1" si="27"/>
        <v>104.24733544501584</v>
      </c>
      <c r="E46" s="22">
        <f t="shared" ca="1" si="27"/>
        <v>107.5062417080479</v>
      </c>
      <c r="F46" s="22">
        <f t="shared" ca="1" si="27"/>
        <v>91.299950563068123</v>
      </c>
      <c r="G46" s="22">
        <f t="shared" ca="1" si="27"/>
        <v>67.015162843214952</v>
      </c>
      <c r="H46" s="22">
        <f t="shared" ca="1" si="27"/>
        <v>81.146261461701698</v>
      </c>
      <c r="I46" s="22">
        <f t="shared" ca="1" si="27"/>
        <v>98.540361319324859</v>
      </c>
      <c r="J46" s="22">
        <f t="shared" ca="1" si="27"/>
        <v>72.829683023663918</v>
      </c>
      <c r="K46" s="22">
        <f t="shared" ca="1" si="27"/>
        <v>93.478502668701722</v>
      </c>
      <c r="L46" s="22">
        <f t="shared" ca="1" si="27"/>
        <v>107.5062417080479</v>
      </c>
      <c r="M46" s="22">
        <f t="shared" ca="1" si="27"/>
        <v>74.008442285594356</v>
      </c>
      <c r="N46" s="22">
        <f t="shared" ca="1" si="27"/>
        <v>91.462929465889289</v>
      </c>
      <c r="O46" s="22">
        <f t="shared" ca="1" si="27"/>
        <v>76.482411274392319</v>
      </c>
      <c r="P46" s="22">
        <f t="shared" ca="1" si="27"/>
        <v>69.354458285714443</v>
      </c>
      <c r="Q46" s="22">
        <f t="shared" ca="1" si="27"/>
        <v>74.008442285594356</v>
      </c>
      <c r="R46" s="22">
        <f t="shared" ca="1" si="27"/>
        <v>81.146261461701698</v>
      </c>
      <c r="S46" s="22">
        <f t="shared" ca="1" si="27"/>
        <v>75.683413454084274</v>
      </c>
      <c r="T46" s="22">
        <f t="shared" ca="1" si="27"/>
        <v>80.623931988538516</v>
      </c>
      <c r="U46" s="22">
        <f t="shared" ca="1" si="27"/>
        <v>56.744556779220908</v>
      </c>
      <c r="V46" s="22">
        <f t="shared" ca="1" si="27"/>
        <v>84.297179605912177</v>
      </c>
      <c r="W46" s="22">
        <f t="shared" ca="1" si="27"/>
        <v>76.482411274392319</v>
      </c>
      <c r="X46" s="22">
        <f t="shared" ca="1" si="27"/>
        <v>89.014057028922565</v>
      </c>
      <c r="Y46" s="22">
        <f t="shared" ca="1" si="27"/>
        <v>69.354458285714443</v>
      </c>
      <c r="Z46" s="22">
        <f t="shared" ca="1" si="27"/>
        <v>83.454763823072184</v>
      </c>
      <c r="AA46" s="22">
        <f t="shared" ca="1" si="27"/>
        <v>75.683413454084274</v>
      </c>
      <c r="AB46" s="22">
        <f t="shared" ca="1" si="27"/>
        <v>83.454763823072184</v>
      </c>
      <c r="AC46" s="22">
        <f t="shared" ca="1" si="27"/>
        <v>99.178764008746526</v>
      </c>
      <c r="AD46" s="22">
        <f t="shared" ca="1" si="27"/>
        <v>60.552361870031746</v>
      </c>
      <c r="AE46" s="22">
        <f t="shared" ca="1" si="27"/>
        <v>56.744556779220908</v>
      </c>
      <c r="AF46" s="22">
        <f t="shared" ca="1" si="27"/>
        <v>80.623931988538516</v>
      </c>
      <c r="AG46" s="22">
        <f t="shared" ca="1" si="27"/>
        <v>60.552361870031746</v>
      </c>
      <c r="AH46" s="22">
        <f t="shared" ca="1" si="27"/>
        <v>131.39651764316966</v>
      </c>
      <c r="AI46" s="22">
        <f t="shared" ca="1" si="27"/>
        <v>84.297179605912177</v>
      </c>
      <c r="AJ46" s="22">
        <f t="shared" ca="1" si="27"/>
        <v>109.85691598530569</v>
      </c>
      <c r="AK46" s="22">
        <f t="shared" ca="1" si="27"/>
        <v>85.293274455012948</v>
      </c>
      <c r="AL46" s="22">
        <f t="shared" ca="1" si="27"/>
        <v>81.907421252818281</v>
      </c>
      <c r="AM46" s="22">
        <f t="shared" ca="1" si="27"/>
        <v>74.699959551601182</v>
      </c>
      <c r="AN46" s="22">
        <f ca="1">AVERAGE(OFFSET($A46,0,Fixtures!$D$6,1,3))</f>
        <v>86.105647095300995</v>
      </c>
      <c r="AO46" s="22">
        <f ca="1">AVERAGE(OFFSET($A46,0,Fixtures!$D$6,1,6))</f>
        <v>76.039631987282363</v>
      </c>
      <c r="AP46" s="22">
        <f ca="1">AVERAGE(OFFSET($A46,0,Fixtures!$D$6,1,9))</f>
        <v>81.387094560311979</v>
      </c>
      <c r="AQ46" s="22">
        <f ca="1">AVERAGE(OFFSET($A46,0,Fixtures!$D$6,1,12))</f>
        <v>84.128455227995389</v>
      </c>
      <c r="AR46" s="22">
        <f ca="1">IF(OR(Fixtures!$D$6&lt;=0,Fixtures!$D$6&gt;39),AVERAGE(A46:AM46),AVERAGE(OFFSET($A46,0,Fixtures!$D$6,1,39-Fixtures!$D$6)))</f>
        <v>83.40318632981122</v>
      </c>
    </row>
    <row r="47" spans="1:44" x14ac:dyDescent="0.25">
      <c r="A47" s="30" t="s">
        <v>71</v>
      </c>
      <c r="B47" s="22">
        <f ca="1">MIN(VLOOKUP($A38,$A$2:$AM$12,B$14+1,FALSE),VLOOKUP($A47,$A$2:$AM$12,B$14+1,FALSE))</f>
        <v>74.699959551601182</v>
      </c>
      <c r="C47" s="22">
        <f t="shared" ref="C47:AM47" ca="1" si="28">MIN(VLOOKUP($A38,$A$2:$AM$12,C$14+1,FALSE),VLOOKUP($A47,$A$2:$AM$12,C$14+1,FALSE))</f>
        <v>102.000266894866</v>
      </c>
      <c r="D47" s="22">
        <f t="shared" ca="1" si="28"/>
        <v>81.146261461701698</v>
      </c>
      <c r="E47" s="22">
        <f t="shared" ca="1" si="28"/>
        <v>74.008442285594356</v>
      </c>
      <c r="F47" s="22">
        <f t="shared" ca="1" si="28"/>
        <v>80.623931988538516</v>
      </c>
      <c r="G47" s="22">
        <f t="shared" ca="1" si="28"/>
        <v>116.486252207014</v>
      </c>
      <c r="H47" s="22">
        <f t="shared" ca="1" si="28"/>
        <v>81.146261461701698</v>
      </c>
      <c r="I47" s="22">
        <f t="shared" ca="1" si="28"/>
        <v>74.699959551601182</v>
      </c>
      <c r="J47" s="22">
        <f t="shared" ca="1" si="28"/>
        <v>72.829683023663918</v>
      </c>
      <c r="K47" s="22">
        <f t="shared" ca="1" si="28"/>
        <v>67.015162843214952</v>
      </c>
      <c r="L47" s="22">
        <f t="shared" ca="1" si="28"/>
        <v>107.5062417080479</v>
      </c>
      <c r="M47" s="22">
        <f t="shared" ca="1" si="28"/>
        <v>74.008442285594356</v>
      </c>
      <c r="N47" s="22">
        <f t="shared" ca="1" si="28"/>
        <v>75.683413454084274</v>
      </c>
      <c r="O47" s="22">
        <f t="shared" ca="1" si="28"/>
        <v>103.02988618500378</v>
      </c>
      <c r="P47" s="22">
        <f t="shared" ca="1" si="28"/>
        <v>69.354458285714443</v>
      </c>
      <c r="Q47" s="22">
        <f t="shared" ca="1" si="28"/>
        <v>56.744556779220908</v>
      </c>
      <c r="R47" s="22">
        <f t="shared" ca="1" si="28"/>
        <v>141.95289285288928</v>
      </c>
      <c r="S47" s="22">
        <f t="shared" ca="1" si="28"/>
        <v>75.683413454084274</v>
      </c>
      <c r="T47" s="22">
        <f t="shared" ca="1" si="28"/>
        <v>80.623931988538516</v>
      </c>
      <c r="U47" s="22">
        <f t="shared" ca="1" si="28"/>
        <v>83.454763823072184</v>
      </c>
      <c r="V47" s="22">
        <f t="shared" ca="1" si="28"/>
        <v>91.462929465889289</v>
      </c>
      <c r="W47" s="22">
        <f t="shared" ca="1" si="28"/>
        <v>76.482411274392319</v>
      </c>
      <c r="X47" s="22">
        <f t="shared" ca="1" si="28"/>
        <v>84.297179605912177</v>
      </c>
      <c r="Y47" s="22">
        <f t="shared" ca="1" si="28"/>
        <v>85.293274455012948</v>
      </c>
      <c r="Z47" s="22">
        <f t="shared" ca="1" si="28"/>
        <v>83.454763823072184</v>
      </c>
      <c r="AA47" s="22">
        <f t="shared" ca="1" si="28"/>
        <v>91.299950563068123</v>
      </c>
      <c r="AB47" s="22">
        <f t="shared" ca="1" si="28"/>
        <v>92.501949777214108</v>
      </c>
      <c r="AC47" s="22">
        <f t="shared" ca="1" si="28"/>
        <v>116.14327597054577</v>
      </c>
      <c r="AD47" s="22">
        <f t="shared" ca="1" si="28"/>
        <v>69.354458285714443</v>
      </c>
      <c r="AE47" s="22">
        <f t="shared" ca="1" si="28"/>
        <v>56.744556779220908</v>
      </c>
      <c r="AF47" s="22">
        <f t="shared" ca="1" si="28"/>
        <v>92.501949777214108</v>
      </c>
      <c r="AG47" s="22">
        <f t="shared" ca="1" si="28"/>
        <v>60.552361870031746</v>
      </c>
      <c r="AH47" s="22">
        <f t="shared" ca="1" si="28"/>
        <v>131.39651764316966</v>
      </c>
      <c r="AI47" s="22">
        <f t="shared" ca="1" si="28"/>
        <v>72.829683023663918</v>
      </c>
      <c r="AJ47" s="22">
        <f t="shared" ca="1" si="28"/>
        <v>60.552361870031746</v>
      </c>
      <c r="AK47" s="22">
        <f t="shared" ca="1" si="28"/>
        <v>99.178764008746526</v>
      </c>
      <c r="AL47" s="22">
        <f t="shared" ca="1" si="28"/>
        <v>95.306933623920543</v>
      </c>
      <c r="AM47" s="22">
        <f t="shared" ca="1" si="28"/>
        <v>98.540361319324859</v>
      </c>
      <c r="AN47" s="22">
        <f ca="1">AVERAGE(OFFSET($A47,0,Fixtures!$D$6,1,3))</f>
        <v>99.981725436942668</v>
      </c>
      <c r="AO47" s="22">
        <f ca="1">AVERAGE(OFFSET($A47,0,Fixtures!$D$6,1,6))</f>
        <v>86.424356858829569</v>
      </c>
      <c r="AP47" s="22">
        <f ca="1">AVERAGE(OFFSET($A47,0,Fixtures!$D$6,1,9))</f>
        <v>87.03607818776031</v>
      </c>
      <c r="AQ47" s="22">
        <f ca="1">AVERAGE(OFFSET($A47,0,Fixtures!$D$6,1,12))</f>
        <v>86.530230266045123</v>
      </c>
      <c r="AR47" s="22">
        <f ca="1">IF(OR(Fixtures!$D$6&lt;=0,Fixtures!$D$6&gt;39),AVERAGE(A47:AM47),AVERAGE(OFFSET($A47,0,Fixtures!$D$6,1,39-Fixtures!$D$6)))</f>
        <v>87.454086500912794</v>
      </c>
    </row>
    <row r="48" spans="1:44" x14ac:dyDescent="0.25">
      <c r="A48" s="30" t="s">
        <v>63</v>
      </c>
      <c r="B48" s="22">
        <f ca="1">MIN(VLOOKUP($A38,$A$2:$AM$12,B$14+1,FALSE),VLOOKUP($A48,$A$2:$AM$12,B$14+1,FALSE))</f>
        <v>74.699959551601182</v>
      </c>
      <c r="C48" s="22">
        <f t="shared" ref="C48:AM48" ca="1" si="29">MIN(VLOOKUP($A38,$A$2:$AM$12,C$14+1,FALSE),VLOOKUP($A48,$A$2:$AM$12,C$14+1,FALSE))</f>
        <v>102.000266894866</v>
      </c>
      <c r="D48" s="22">
        <f t="shared" ca="1" si="29"/>
        <v>93.478502668701722</v>
      </c>
      <c r="E48" s="22">
        <f t="shared" ca="1" si="29"/>
        <v>72.829683023663918</v>
      </c>
      <c r="F48" s="22">
        <f t="shared" ca="1" si="29"/>
        <v>91.995525611241931</v>
      </c>
      <c r="G48" s="22">
        <f t="shared" ca="1" si="29"/>
        <v>107.5062417080479</v>
      </c>
      <c r="H48" s="22">
        <f t="shared" ca="1" si="29"/>
        <v>81.146261461701698</v>
      </c>
      <c r="I48" s="22">
        <f t="shared" ca="1" si="29"/>
        <v>56.744556779220908</v>
      </c>
      <c r="J48" s="22">
        <f t="shared" ca="1" si="29"/>
        <v>72.829683023663918</v>
      </c>
      <c r="K48" s="22">
        <f t="shared" ca="1" si="29"/>
        <v>74.699959551601182</v>
      </c>
      <c r="L48" s="22">
        <f t="shared" ca="1" si="29"/>
        <v>60.552361870031746</v>
      </c>
      <c r="M48" s="22">
        <f t="shared" ca="1" si="29"/>
        <v>74.008442285594356</v>
      </c>
      <c r="N48" s="22">
        <f t="shared" ca="1" si="29"/>
        <v>84.297179605912177</v>
      </c>
      <c r="O48" s="22">
        <f t="shared" ca="1" si="29"/>
        <v>103.02988618500378</v>
      </c>
      <c r="P48" s="22">
        <f t="shared" ca="1" si="29"/>
        <v>69.354458285714443</v>
      </c>
      <c r="Q48" s="22">
        <f t="shared" ca="1" si="29"/>
        <v>80.623931988538516</v>
      </c>
      <c r="R48" s="22">
        <f t="shared" ca="1" si="29"/>
        <v>116.486252207014</v>
      </c>
      <c r="S48" s="22">
        <f t="shared" ca="1" si="29"/>
        <v>75.683413454084274</v>
      </c>
      <c r="T48" s="22">
        <f t="shared" ca="1" si="29"/>
        <v>69.354458285714443</v>
      </c>
      <c r="U48" s="22">
        <f t="shared" ca="1" si="29"/>
        <v>104.24733544501584</v>
      </c>
      <c r="V48" s="22">
        <f t="shared" ca="1" si="29"/>
        <v>67.015162843214952</v>
      </c>
      <c r="W48" s="22">
        <f t="shared" ca="1" si="29"/>
        <v>76.482411274392319</v>
      </c>
      <c r="X48" s="22">
        <f t="shared" ca="1" si="29"/>
        <v>89.014057028922565</v>
      </c>
      <c r="Y48" s="22">
        <f t="shared" ca="1" si="29"/>
        <v>85.293274455012948</v>
      </c>
      <c r="Z48" s="22">
        <f t="shared" ca="1" si="29"/>
        <v>83.454763823072184</v>
      </c>
      <c r="AA48" s="22">
        <f t="shared" ca="1" si="29"/>
        <v>91.299950563068123</v>
      </c>
      <c r="AB48" s="22">
        <f t="shared" ca="1" si="29"/>
        <v>92.501949777214108</v>
      </c>
      <c r="AC48" s="22">
        <f t="shared" ca="1" si="29"/>
        <v>95.306933623920543</v>
      </c>
      <c r="AD48" s="22">
        <f t="shared" ca="1" si="29"/>
        <v>98.540361319324859</v>
      </c>
      <c r="AE48" s="22">
        <f t="shared" ca="1" si="29"/>
        <v>56.744556779220908</v>
      </c>
      <c r="AF48" s="22">
        <f t="shared" ca="1" si="29"/>
        <v>103.02988618500378</v>
      </c>
      <c r="AG48" s="22">
        <f t="shared" ca="1" si="29"/>
        <v>60.552361870031746</v>
      </c>
      <c r="AH48" s="22">
        <f t="shared" ca="1" si="29"/>
        <v>74.008442285594356</v>
      </c>
      <c r="AI48" s="22">
        <f t="shared" ca="1" si="29"/>
        <v>75.683413454084274</v>
      </c>
      <c r="AJ48" s="22">
        <f t="shared" ca="1" si="29"/>
        <v>89.014057028922565</v>
      </c>
      <c r="AK48" s="22">
        <f t="shared" ca="1" si="29"/>
        <v>76.482411274392319</v>
      </c>
      <c r="AL48" s="22">
        <f t="shared" ca="1" si="29"/>
        <v>95.306933623920543</v>
      </c>
      <c r="AM48" s="22">
        <f t="shared" ca="1" si="29"/>
        <v>83.454763823072184</v>
      </c>
      <c r="AN48" s="22">
        <f ca="1">AVERAGE(OFFSET($A48,0,Fixtures!$D$6,1,3))</f>
        <v>93.036277988067582</v>
      </c>
      <c r="AO48" s="22">
        <f ca="1">AVERAGE(OFFSET($A48,0,Fixtures!$D$6,1,6))</f>
        <v>89.57060637462537</v>
      </c>
      <c r="AP48" s="22">
        <f ca="1">AVERAGE(OFFSET($A48,0,Fixtures!$D$6,1,9))</f>
        <v>83.074206206384744</v>
      </c>
      <c r="AQ48" s="22">
        <f ca="1">AVERAGE(OFFSET($A48,0,Fixtures!$D$6,1,12))</f>
        <v>84.039271482058169</v>
      </c>
      <c r="AR48" s="22">
        <f ca="1">IF(OR(Fixtures!$D$6&lt;=0,Fixtures!$D$6&gt;39),AVERAGE(A48:AM48),AVERAGE(OFFSET($A48,0,Fixtures!$D$6,1,39-Fixtures!$D$6)))</f>
        <v>83.994309354443871</v>
      </c>
    </row>
    <row r="50" spans="1:44" x14ac:dyDescent="0.25">
      <c r="A50" s="31" t="s">
        <v>61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  <c r="Q50" s="2">
        <v>16</v>
      </c>
      <c r="R50" s="2">
        <v>17</v>
      </c>
      <c r="S50" s="2">
        <v>18</v>
      </c>
      <c r="T50" s="2">
        <v>19</v>
      </c>
      <c r="U50" s="2">
        <v>20</v>
      </c>
      <c r="V50" s="2">
        <v>21</v>
      </c>
      <c r="W50" s="2">
        <v>22</v>
      </c>
      <c r="X50" s="2">
        <v>23</v>
      </c>
      <c r="Y50" s="2">
        <v>24</v>
      </c>
      <c r="Z50" s="2">
        <v>25</v>
      </c>
      <c r="AA50" s="2">
        <v>26</v>
      </c>
      <c r="AB50" s="2">
        <v>27</v>
      </c>
      <c r="AC50" s="2">
        <v>28</v>
      </c>
      <c r="AD50" s="2">
        <v>29</v>
      </c>
      <c r="AE50" s="2">
        <v>30</v>
      </c>
      <c r="AF50" s="2">
        <v>31</v>
      </c>
      <c r="AG50" s="2">
        <v>32</v>
      </c>
      <c r="AH50" s="2">
        <v>33</v>
      </c>
      <c r="AI50" s="2">
        <v>34</v>
      </c>
      <c r="AJ50" s="2">
        <v>35</v>
      </c>
      <c r="AK50" s="2">
        <v>36</v>
      </c>
      <c r="AL50" s="2">
        <v>37</v>
      </c>
      <c r="AM50" s="2">
        <v>38</v>
      </c>
      <c r="AN50" s="31" t="s">
        <v>56</v>
      </c>
      <c r="AO50" s="31" t="s">
        <v>57</v>
      </c>
      <c r="AP50" s="31" t="s">
        <v>58</v>
      </c>
      <c r="AQ50" s="31" t="s">
        <v>82</v>
      </c>
      <c r="AR50" s="31" t="s">
        <v>59</v>
      </c>
    </row>
    <row r="51" spans="1:44" x14ac:dyDescent="0.25">
      <c r="A51" s="30" t="s">
        <v>111</v>
      </c>
      <c r="B51" s="22">
        <f t="shared" ref="B51:AM51" ca="1" si="30">MIN(VLOOKUP($A50,$A$2:$AM$12,B$14+1,FALSE),VLOOKUP($A51,$A$2:$AM$12,B$14+1,FALSE))</f>
        <v>95.306933623920543</v>
      </c>
      <c r="C51" s="22">
        <f t="shared" ca="1" si="30"/>
        <v>67.015162843214952</v>
      </c>
      <c r="D51" s="22">
        <f t="shared" ca="1" si="30"/>
        <v>91.995525611241931</v>
      </c>
      <c r="E51" s="22">
        <f t="shared" ca="1" si="30"/>
        <v>69.354458285714443</v>
      </c>
      <c r="F51" s="22">
        <f t="shared" ca="1" si="30"/>
        <v>81.146261461701698</v>
      </c>
      <c r="G51" s="22">
        <f t="shared" ca="1" si="30"/>
        <v>72.829683023663918</v>
      </c>
      <c r="H51" s="22">
        <f t="shared" ca="1" si="30"/>
        <v>75.683413454084274</v>
      </c>
      <c r="I51" s="22">
        <f t="shared" ca="1" si="30"/>
        <v>89.014057028922565</v>
      </c>
      <c r="J51" s="22">
        <f t="shared" ca="1" si="30"/>
        <v>85.293274455012948</v>
      </c>
      <c r="K51" s="22">
        <f t="shared" ca="1" si="30"/>
        <v>116.14327597054577</v>
      </c>
      <c r="L51" s="22">
        <f t="shared" ca="1" si="30"/>
        <v>91.299950563068123</v>
      </c>
      <c r="M51" s="22">
        <f t="shared" ca="1" si="30"/>
        <v>81.146261461701698</v>
      </c>
      <c r="N51" s="22">
        <f t="shared" ca="1" si="30"/>
        <v>60.552361870031746</v>
      </c>
      <c r="O51" s="22">
        <f t="shared" ca="1" si="30"/>
        <v>56.744556779220908</v>
      </c>
      <c r="P51" s="22">
        <f t="shared" ca="1" si="30"/>
        <v>141.95289285288928</v>
      </c>
      <c r="Q51" s="22">
        <f t="shared" ca="1" si="30"/>
        <v>103.02988618500378</v>
      </c>
      <c r="R51" s="22">
        <f t="shared" ca="1" si="30"/>
        <v>60.552361870031746</v>
      </c>
      <c r="S51" s="22">
        <f t="shared" ca="1" si="30"/>
        <v>81.907421252818281</v>
      </c>
      <c r="T51" s="22">
        <f t="shared" ca="1" si="30"/>
        <v>72.829683023663918</v>
      </c>
      <c r="U51" s="22">
        <f t="shared" ca="1" si="30"/>
        <v>93.478502668701722</v>
      </c>
      <c r="V51" s="22">
        <f t="shared" ca="1" si="30"/>
        <v>83.454763823072184</v>
      </c>
      <c r="W51" s="22">
        <f t="shared" ca="1" si="30"/>
        <v>141.95289285288928</v>
      </c>
      <c r="X51" s="22">
        <f t="shared" ca="1" si="30"/>
        <v>104.24733544501584</v>
      </c>
      <c r="Y51" s="22">
        <f t="shared" ca="1" si="30"/>
        <v>76.482411274392319</v>
      </c>
      <c r="Z51" s="22">
        <f t="shared" ca="1" si="30"/>
        <v>80.623931988538516</v>
      </c>
      <c r="AA51" s="22">
        <f t="shared" ca="1" si="30"/>
        <v>84.297179605912177</v>
      </c>
      <c r="AB51" s="22">
        <f t="shared" ca="1" si="30"/>
        <v>67.015162843214952</v>
      </c>
      <c r="AC51" s="22">
        <f t="shared" ca="1" si="30"/>
        <v>74.008442285594356</v>
      </c>
      <c r="AD51" s="22">
        <f t="shared" ca="1" si="30"/>
        <v>84.297179605912177</v>
      </c>
      <c r="AE51" s="22">
        <f t="shared" ca="1" si="30"/>
        <v>116.14327597054577</v>
      </c>
      <c r="AF51" s="22">
        <f t="shared" ca="1" si="30"/>
        <v>74.008442285594356</v>
      </c>
      <c r="AG51" s="22">
        <f t="shared" ca="1" si="30"/>
        <v>69.354458285714443</v>
      </c>
      <c r="AH51" s="22">
        <f t="shared" ca="1" si="30"/>
        <v>74.699959551601182</v>
      </c>
      <c r="AI51" s="22">
        <f t="shared" ca="1" si="30"/>
        <v>99.178764008746526</v>
      </c>
      <c r="AJ51" s="22">
        <f t="shared" ca="1" si="30"/>
        <v>56.744556779220908</v>
      </c>
      <c r="AK51" s="22">
        <f t="shared" ca="1" si="30"/>
        <v>91.462929465889289</v>
      </c>
      <c r="AL51" s="22">
        <f t="shared" ca="1" si="30"/>
        <v>80.623931988538516</v>
      </c>
      <c r="AM51" s="22">
        <f t="shared" ca="1" si="30"/>
        <v>85.293274455012948</v>
      </c>
      <c r="AN51" s="22">
        <f ca="1">AVERAGE(OFFSET($A51,0,Fixtures!$D$6,1,3))</f>
        <v>75.106928244907166</v>
      </c>
      <c r="AO51" s="22">
        <f ca="1">AVERAGE(OFFSET($A51,0,Fixtures!$D$6,1,6))</f>
        <v>83.294947099462306</v>
      </c>
      <c r="AP51" s="22">
        <f ca="1">AVERAGE(OFFSET($A51,0,Fixtures!$D$6,1,9))</f>
        <v>82.555873826981781</v>
      </c>
      <c r="AQ51" s="22">
        <f ca="1">AVERAGE(OFFSET($A51,0,Fixtures!$D$6,1,12))</f>
        <v>80.986190223040396</v>
      </c>
      <c r="AR51" s="22">
        <f ca="1">IF(OR(Fixtures!$D$6&lt;=0,Fixtures!$D$6&gt;39),AVERAGE(A51:AM51),AVERAGE(OFFSET($A51,0,Fixtures!$D$6,1,39-Fixtures!$D$6)))</f>
        <v>81.317504394730591</v>
      </c>
    </row>
    <row r="52" spans="1:44" x14ac:dyDescent="0.25">
      <c r="A52" s="30" t="s">
        <v>121</v>
      </c>
      <c r="B52" s="22">
        <f ca="1">MIN(VLOOKUP($A50,$A$2:$AM$12,B$14+1,FALSE),VLOOKUP($A52,$A$2:$AM$12,B$14+1,FALSE))</f>
        <v>93.478502668701722</v>
      </c>
      <c r="C52" s="22">
        <f t="shared" ref="C52:AM52" ca="1" si="31">MIN(VLOOKUP($A50,$A$2:$AM$12,C$14+1,FALSE),VLOOKUP($A52,$A$2:$AM$12,C$14+1,FALSE))</f>
        <v>81.146261461701698</v>
      </c>
      <c r="D52" s="22">
        <f t="shared" ca="1" si="31"/>
        <v>95.306933623920543</v>
      </c>
      <c r="E52" s="22">
        <f t="shared" ca="1" si="31"/>
        <v>132.6532312009476</v>
      </c>
      <c r="F52" s="22">
        <f t="shared" ca="1" si="31"/>
        <v>75.683413454084274</v>
      </c>
      <c r="G52" s="22">
        <f t="shared" ca="1" si="31"/>
        <v>72.829683023663918</v>
      </c>
      <c r="H52" s="22">
        <f t="shared" ca="1" si="31"/>
        <v>102.000266894866</v>
      </c>
      <c r="I52" s="22">
        <f t="shared" ca="1" si="31"/>
        <v>84.297179605912177</v>
      </c>
      <c r="J52" s="22">
        <f t="shared" ca="1" si="31"/>
        <v>102.000266894866</v>
      </c>
      <c r="K52" s="22">
        <f t="shared" ca="1" si="31"/>
        <v>91.995525611241931</v>
      </c>
      <c r="L52" s="22">
        <f t="shared" ca="1" si="31"/>
        <v>72.829683023663918</v>
      </c>
      <c r="M52" s="22">
        <f t="shared" ca="1" si="31"/>
        <v>81.146261461701698</v>
      </c>
      <c r="N52" s="22">
        <f t="shared" ca="1" si="31"/>
        <v>93.478502668701722</v>
      </c>
      <c r="O52" s="22">
        <f t="shared" ca="1" si="31"/>
        <v>56.744556779220908</v>
      </c>
      <c r="P52" s="22">
        <f t="shared" ca="1" si="31"/>
        <v>98.540361319324859</v>
      </c>
      <c r="Q52" s="22">
        <f t="shared" ca="1" si="31"/>
        <v>91.462929465889289</v>
      </c>
      <c r="R52" s="22">
        <f t="shared" ca="1" si="31"/>
        <v>60.552361870031746</v>
      </c>
      <c r="S52" s="22">
        <f t="shared" ca="1" si="31"/>
        <v>74.699959551601182</v>
      </c>
      <c r="T52" s="22">
        <f t="shared" ca="1" si="31"/>
        <v>103.02988618500378</v>
      </c>
      <c r="U52" s="22">
        <f t="shared" ca="1" si="31"/>
        <v>67.015162843214952</v>
      </c>
      <c r="V52" s="22">
        <f t="shared" ca="1" si="31"/>
        <v>83.454763823072184</v>
      </c>
      <c r="W52" s="22">
        <f t="shared" ca="1" si="31"/>
        <v>112.43897574707348</v>
      </c>
      <c r="X52" s="22">
        <f t="shared" ca="1" si="31"/>
        <v>83.454763823072184</v>
      </c>
      <c r="Y52" s="22">
        <f t="shared" ca="1" si="31"/>
        <v>81.907421252818281</v>
      </c>
      <c r="Z52" s="22">
        <f t="shared" ca="1" si="31"/>
        <v>80.623931988538516</v>
      </c>
      <c r="AA52" s="22">
        <f t="shared" ca="1" si="31"/>
        <v>76.482411274392319</v>
      </c>
      <c r="AB52" s="22">
        <f t="shared" ca="1" si="31"/>
        <v>67.015162843214952</v>
      </c>
      <c r="AC52" s="22">
        <f t="shared" ca="1" si="31"/>
        <v>56.744556779220908</v>
      </c>
      <c r="AD52" s="22">
        <f t="shared" ca="1" si="31"/>
        <v>84.297179605912177</v>
      </c>
      <c r="AE52" s="22">
        <f t="shared" ca="1" si="31"/>
        <v>80.623931988538516</v>
      </c>
      <c r="AF52" s="22">
        <f t="shared" ca="1" si="31"/>
        <v>76.482411274392319</v>
      </c>
      <c r="AG52" s="22">
        <f t="shared" ca="1" si="31"/>
        <v>69.354458285714443</v>
      </c>
      <c r="AH52" s="22">
        <f t="shared" ca="1" si="31"/>
        <v>74.699959551601182</v>
      </c>
      <c r="AI52" s="22">
        <f t="shared" ca="1" si="31"/>
        <v>99.178764008746526</v>
      </c>
      <c r="AJ52" s="22">
        <f t="shared" ca="1" si="31"/>
        <v>155.85812957683984</v>
      </c>
      <c r="AK52" s="22">
        <f t="shared" ca="1" si="31"/>
        <v>91.462929465889289</v>
      </c>
      <c r="AL52" s="22">
        <f t="shared" ca="1" si="31"/>
        <v>60.552361870031746</v>
      </c>
      <c r="AM52" s="22">
        <f t="shared" ca="1" si="31"/>
        <v>85.293274455012948</v>
      </c>
      <c r="AN52" s="22">
        <f ca="1">AVERAGE(OFFSET($A52,0,Fixtures!$D$6,1,3))</f>
        <v>66.747376965609391</v>
      </c>
      <c r="AO52" s="22">
        <f ca="1">AVERAGE(OFFSET($A52,0,Fixtures!$D$6,1,6))</f>
        <v>73.6076089609452</v>
      </c>
      <c r="AP52" s="22">
        <f ca="1">AVERAGE(OFFSET($A52,0,Fixtures!$D$6,1,9))</f>
        <v>76.097648401303701</v>
      </c>
      <c r="AQ52" s="22">
        <f ca="1">AVERAGE(OFFSET($A52,0,Fixtures!$D$6,1,12))</f>
        <v>82.729354710374508</v>
      </c>
      <c r="AR52" s="22">
        <f ca="1">IF(OR(Fixtures!$D$6&lt;=0,Fixtures!$D$6&gt;39),AVERAGE(A52:AM52),AVERAGE(OFFSET($A52,0,Fixtures!$D$6,1,39-Fixtures!$D$6)))</f>
        <v>82.926579306115926</v>
      </c>
    </row>
    <row r="53" spans="1:44" x14ac:dyDescent="0.25">
      <c r="A53" s="30" t="s">
        <v>73</v>
      </c>
      <c r="B53" s="22">
        <f ca="1">MIN(VLOOKUP($A50,$A$2:$AM$12,B$14+1,FALSE),VLOOKUP($A53,$A$2:$AM$12,B$14+1,FALSE))</f>
        <v>74.699959551601182</v>
      </c>
      <c r="C53" s="22">
        <f t="shared" ref="C53:AM53" ca="1" si="32">MIN(VLOOKUP($A50,$A$2:$AM$12,C$14+1,FALSE),VLOOKUP($A53,$A$2:$AM$12,C$14+1,FALSE))</f>
        <v>98.540361319324859</v>
      </c>
      <c r="D53" s="22">
        <f t="shared" ca="1" si="32"/>
        <v>111.78802490275358</v>
      </c>
      <c r="E53" s="22">
        <f t="shared" ca="1" si="32"/>
        <v>132.6532312009476</v>
      </c>
      <c r="F53" s="22">
        <f t="shared" ca="1" si="32"/>
        <v>91.995525611241931</v>
      </c>
      <c r="G53" s="22">
        <f t="shared" ca="1" si="32"/>
        <v>72.829683023663918</v>
      </c>
      <c r="H53" s="22">
        <f t="shared" ca="1" si="32"/>
        <v>81.146261461701698</v>
      </c>
      <c r="I53" s="22">
        <f t="shared" ca="1" si="32"/>
        <v>91.995525611241931</v>
      </c>
      <c r="J53" s="22">
        <f t="shared" ca="1" si="32"/>
        <v>72.829683023663918</v>
      </c>
      <c r="K53" s="22">
        <f t="shared" ca="1" si="32"/>
        <v>93.478502668701722</v>
      </c>
      <c r="L53" s="22">
        <f t="shared" ca="1" si="32"/>
        <v>91.299950563068123</v>
      </c>
      <c r="M53" s="22">
        <f t="shared" ca="1" si="32"/>
        <v>74.008442285594356</v>
      </c>
      <c r="N53" s="22">
        <f t="shared" ca="1" si="32"/>
        <v>91.462929465889289</v>
      </c>
      <c r="O53" s="22">
        <f t="shared" ca="1" si="32"/>
        <v>56.744556779220908</v>
      </c>
      <c r="P53" s="22">
        <f t="shared" ca="1" si="32"/>
        <v>69.354458285714443</v>
      </c>
      <c r="Q53" s="22">
        <f t="shared" ca="1" si="32"/>
        <v>103.02988618500378</v>
      </c>
      <c r="R53" s="22">
        <f t="shared" ca="1" si="32"/>
        <v>60.552361870031746</v>
      </c>
      <c r="S53" s="22">
        <f t="shared" ca="1" si="32"/>
        <v>75.683413454084274</v>
      </c>
      <c r="T53" s="22">
        <f t="shared" ca="1" si="32"/>
        <v>80.623931988538516</v>
      </c>
      <c r="U53" s="22">
        <f t="shared" ca="1" si="32"/>
        <v>104.24733544501584</v>
      </c>
      <c r="V53" s="22">
        <f t="shared" ca="1" si="32"/>
        <v>83.454763823072184</v>
      </c>
      <c r="W53" s="22">
        <f t="shared" ca="1" si="32"/>
        <v>76.482411274392319</v>
      </c>
      <c r="X53" s="22">
        <f t="shared" ca="1" si="32"/>
        <v>89.014057028922565</v>
      </c>
      <c r="Y53" s="22">
        <f t="shared" ca="1" si="32"/>
        <v>85.293274455012948</v>
      </c>
      <c r="Z53" s="22">
        <f t="shared" ca="1" si="32"/>
        <v>80.623931988538516</v>
      </c>
      <c r="AA53" s="22">
        <f t="shared" ca="1" si="32"/>
        <v>91.299950563068123</v>
      </c>
      <c r="AB53" s="22">
        <f t="shared" ca="1" si="32"/>
        <v>67.015162843214952</v>
      </c>
      <c r="AC53" s="22">
        <f t="shared" ca="1" si="32"/>
        <v>74.008442285594356</v>
      </c>
      <c r="AD53" s="22">
        <f t="shared" ca="1" si="32"/>
        <v>84.297179605912177</v>
      </c>
      <c r="AE53" s="22">
        <f t="shared" ca="1" si="32"/>
        <v>56.744556779220908</v>
      </c>
      <c r="AF53" s="22">
        <f t="shared" ca="1" si="32"/>
        <v>76.482411274392319</v>
      </c>
      <c r="AG53" s="22">
        <f t="shared" ca="1" si="32"/>
        <v>60.552361870031746</v>
      </c>
      <c r="AH53" s="22">
        <f t="shared" ca="1" si="32"/>
        <v>74.699959551601182</v>
      </c>
      <c r="AI53" s="22">
        <f t="shared" ca="1" si="32"/>
        <v>84.297179605912177</v>
      </c>
      <c r="AJ53" s="22">
        <f t="shared" ca="1" si="32"/>
        <v>109.85691598530569</v>
      </c>
      <c r="AK53" s="22">
        <f t="shared" ca="1" si="32"/>
        <v>91.462929465889289</v>
      </c>
      <c r="AL53" s="22">
        <f t="shared" ca="1" si="32"/>
        <v>89.014057028922565</v>
      </c>
      <c r="AM53" s="22">
        <f t="shared" ca="1" si="32"/>
        <v>85.293274455012948</v>
      </c>
      <c r="AN53" s="22">
        <f ca="1">AVERAGE(OFFSET($A53,0,Fixtures!$D$6,1,3))</f>
        <v>77.441185230625806</v>
      </c>
      <c r="AO53" s="22">
        <f ca="1">AVERAGE(OFFSET($A53,0,Fixtures!$D$6,1,6))</f>
        <v>74.974617225233814</v>
      </c>
      <c r="AP53" s="22">
        <f ca="1">AVERAGE(OFFSET($A53,0,Fixtures!$D$6,1,9))</f>
        <v>74.377467153216443</v>
      </c>
      <c r="AQ53" s="22">
        <f ca="1">AVERAGE(OFFSET($A53,0,Fixtures!$D$6,1,12))</f>
        <v>79.977592238255468</v>
      </c>
      <c r="AR53" s="22">
        <f ca="1">IF(OR(Fixtures!$D$6&lt;=0,Fixtures!$D$6&gt;39),AVERAGE(A53:AM53),AVERAGE(OFFSET($A53,0,Fixtures!$D$6,1,39-Fixtures!$D$6)))</f>
        <v>80.386490870313736</v>
      </c>
    </row>
    <row r="54" spans="1:44" x14ac:dyDescent="0.25">
      <c r="A54" s="30" t="s">
        <v>53</v>
      </c>
      <c r="B54" s="22">
        <f ca="1">MIN(VLOOKUP($A50,$A$2:$AM$12,B$14+1,FALSE),VLOOKUP($A54,$A$2:$AM$12,B$14+1,FALSE))</f>
        <v>91.995525611241931</v>
      </c>
      <c r="C54" s="22">
        <f t="shared" ref="C54:AM54" ca="1" si="33">MIN(VLOOKUP($A50,$A$2:$AM$12,C$14+1,FALSE),VLOOKUP($A54,$A$2:$AM$12,C$14+1,FALSE))</f>
        <v>91.299950563068123</v>
      </c>
      <c r="D54" s="22">
        <f t="shared" ca="1" si="33"/>
        <v>111.78802490275358</v>
      </c>
      <c r="E54" s="22">
        <f t="shared" ca="1" si="33"/>
        <v>83.454763823072184</v>
      </c>
      <c r="F54" s="22">
        <f t="shared" ca="1" si="33"/>
        <v>103.02988618500378</v>
      </c>
      <c r="G54" s="22">
        <f t="shared" ca="1" si="33"/>
        <v>72.829683023663918</v>
      </c>
      <c r="H54" s="22">
        <f t="shared" ca="1" si="33"/>
        <v>72.829683023663918</v>
      </c>
      <c r="I54" s="22">
        <f t="shared" ca="1" si="33"/>
        <v>91.995525611241931</v>
      </c>
      <c r="J54" s="22">
        <f t="shared" ca="1" si="33"/>
        <v>134.2695639820403</v>
      </c>
      <c r="K54" s="22">
        <f t="shared" ca="1" si="33"/>
        <v>98.540361319324859</v>
      </c>
      <c r="L54" s="22">
        <f t="shared" ca="1" si="33"/>
        <v>91.299950563068123</v>
      </c>
      <c r="M54" s="22">
        <f t="shared" ca="1" si="33"/>
        <v>81.146261461701698</v>
      </c>
      <c r="N54" s="22">
        <f t="shared" ca="1" si="33"/>
        <v>93.478502668701722</v>
      </c>
      <c r="O54" s="22">
        <f t="shared" ca="1" si="33"/>
        <v>56.744556779220908</v>
      </c>
      <c r="P54" s="22">
        <f t="shared" ca="1" si="33"/>
        <v>67.015162843214952</v>
      </c>
      <c r="Q54" s="22">
        <f t="shared" ca="1" si="33"/>
        <v>93.478502668701722</v>
      </c>
      <c r="R54" s="22">
        <f t="shared" ca="1" si="33"/>
        <v>60.552361870031746</v>
      </c>
      <c r="S54" s="22">
        <f t="shared" ca="1" si="33"/>
        <v>74.008442285594356</v>
      </c>
      <c r="T54" s="22">
        <f t="shared" ca="1" si="33"/>
        <v>81.146261461701698</v>
      </c>
      <c r="U54" s="22">
        <f t="shared" ca="1" si="33"/>
        <v>107.5062417080479</v>
      </c>
      <c r="V54" s="22">
        <f t="shared" ca="1" si="33"/>
        <v>83.454763823072184</v>
      </c>
      <c r="W54" s="22">
        <f t="shared" ca="1" si="33"/>
        <v>80.623931988538516</v>
      </c>
      <c r="X54" s="22">
        <f t="shared" ca="1" si="33"/>
        <v>109.85691598530569</v>
      </c>
      <c r="Y54" s="22">
        <f t="shared" ca="1" si="33"/>
        <v>95.306933623920543</v>
      </c>
      <c r="Z54" s="22">
        <f t="shared" ca="1" si="33"/>
        <v>74.699959551601182</v>
      </c>
      <c r="AA54" s="22">
        <f t="shared" ca="1" si="33"/>
        <v>112.43897574707348</v>
      </c>
      <c r="AB54" s="22">
        <f t="shared" ca="1" si="33"/>
        <v>60.552361870031746</v>
      </c>
      <c r="AC54" s="22">
        <f t="shared" ca="1" si="33"/>
        <v>74.008442285594356</v>
      </c>
      <c r="AD54" s="22">
        <f t="shared" ca="1" si="33"/>
        <v>76.482411274392319</v>
      </c>
      <c r="AE54" s="22">
        <f t="shared" ca="1" si="33"/>
        <v>81.907421252818281</v>
      </c>
      <c r="AF54" s="22">
        <f t="shared" ca="1" si="33"/>
        <v>76.482411274392319</v>
      </c>
      <c r="AG54" s="22">
        <f t="shared" ca="1" si="33"/>
        <v>69.354458285714443</v>
      </c>
      <c r="AH54" s="22">
        <f t="shared" ca="1" si="33"/>
        <v>74.699959551601182</v>
      </c>
      <c r="AI54" s="22">
        <f t="shared" ca="1" si="33"/>
        <v>99.178764008746526</v>
      </c>
      <c r="AJ54" s="22">
        <f t="shared" ca="1" si="33"/>
        <v>102.000266894866</v>
      </c>
      <c r="AK54" s="22">
        <f t="shared" ca="1" si="33"/>
        <v>91.462929465889289</v>
      </c>
      <c r="AL54" s="22">
        <f t="shared" ca="1" si="33"/>
        <v>89.014057028922565</v>
      </c>
      <c r="AM54" s="22">
        <f t="shared" ca="1" si="33"/>
        <v>84.297179605912177</v>
      </c>
      <c r="AN54" s="22">
        <f ca="1">AVERAGE(OFFSET($A54,0,Fixtures!$D$6,1,3))</f>
        <v>82.333259967566519</v>
      </c>
      <c r="AO54" s="22">
        <f ca="1">AVERAGE(OFFSET($A54,0,Fixtures!$D$6,1,6))</f>
        <v>80.312003950717084</v>
      </c>
      <c r="AP54" s="22">
        <f ca="1">AVERAGE(OFFSET($A54,0,Fixtures!$D$6,1,9))</f>
        <v>80.567245061151624</v>
      </c>
      <c r="AQ54" s="22">
        <f ca="1">AVERAGE(OFFSET($A54,0,Fixtures!$D$6,1,12))</f>
        <v>83.965204911670199</v>
      </c>
      <c r="AR54" s="22">
        <f ca="1">IF(OR(Fixtures!$D$6&lt;=0,Fixtures!$D$6&gt;39),AVERAGE(A54:AM54),AVERAGE(OFFSET($A54,0,Fixtures!$D$6,1,39-Fixtures!$D$6)))</f>
        <v>83.990741426611891</v>
      </c>
    </row>
    <row r="55" spans="1:44" x14ac:dyDescent="0.25">
      <c r="A55" s="30" t="s">
        <v>2</v>
      </c>
      <c r="B55" s="22">
        <f ca="1">MIN(VLOOKUP($A50,$A$2:$AM$12,B$14+1,FALSE),VLOOKUP($A55,$A$2:$AM$12,B$14+1,FALSE))</f>
        <v>80.623931988538516</v>
      </c>
      <c r="C55" s="22">
        <f t="shared" ref="C55:AM55" ca="1" si="34">MIN(VLOOKUP($A50,$A$2:$AM$12,C$14+1,FALSE),VLOOKUP($A55,$A$2:$AM$12,C$14+1,FALSE))</f>
        <v>89.014057028922565</v>
      </c>
      <c r="D55" s="22">
        <f t="shared" ca="1" si="34"/>
        <v>103.02988618500378</v>
      </c>
      <c r="E55" s="22">
        <f t="shared" ca="1" si="34"/>
        <v>76.482411274392319</v>
      </c>
      <c r="F55" s="22">
        <f t="shared" ca="1" si="34"/>
        <v>104.24733544501584</v>
      </c>
      <c r="G55" s="22">
        <f t="shared" ca="1" si="34"/>
        <v>72.829683023663918</v>
      </c>
      <c r="H55" s="22">
        <f t="shared" ca="1" si="34"/>
        <v>102.000266894866</v>
      </c>
      <c r="I55" s="22">
        <f t="shared" ca="1" si="34"/>
        <v>91.995525611241931</v>
      </c>
      <c r="J55" s="22">
        <f t="shared" ca="1" si="34"/>
        <v>134.2695639820403</v>
      </c>
      <c r="K55" s="22">
        <f t="shared" ca="1" si="34"/>
        <v>91.462929465889289</v>
      </c>
      <c r="L55" s="22">
        <f t="shared" ca="1" si="34"/>
        <v>91.299950563068123</v>
      </c>
      <c r="M55" s="22">
        <f t="shared" ca="1" si="34"/>
        <v>67.015162843214952</v>
      </c>
      <c r="N55" s="22">
        <f t="shared" ca="1" si="34"/>
        <v>93.478502668701722</v>
      </c>
      <c r="O55" s="22">
        <f t="shared" ca="1" si="34"/>
        <v>56.744556779220908</v>
      </c>
      <c r="P55" s="22">
        <f t="shared" ca="1" si="34"/>
        <v>91.299950563068123</v>
      </c>
      <c r="Q55" s="22">
        <f t="shared" ca="1" si="34"/>
        <v>95.306933623920543</v>
      </c>
      <c r="R55" s="22">
        <f t="shared" ca="1" si="34"/>
        <v>60.552361870031746</v>
      </c>
      <c r="S55" s="22">
        <f t="shared" ca="1" si="34"/>
        <v>56.744556779220908</v>
      </c>
      <c r="T55" s="22">
        <f t="shared" ca="1" si="34"/>
        <v>112.43897574707348</v>
      </c>
      <c r="U55" s="22">
        <f t="shared" ca="1" si="34"/>
        <v>91.995525611241931</v>
      </c>
      <c r="V55" s="22">
        <f t="shared" ca="1" si="34"/>
        <v>83.454763823072184</v>
      </c>
      <c r="W55" s="22">
        <f t="shared" ca="1" si="34"/>
        <v>111.78802490275358</v>
      </c>
      <c r="X55" s="22">
        <f t="shared" ca="1" si="34"/>
        <v>109.85691598530569</v>
      </c>
      <c r="Y55" s="22">
        <f t="shared" ca="1" si="34"/>
        <v>112.43897574707348</v>
      </c>
      <c r="Z55" s="22">
        <f t="shared" ca="1" si="34"/>
        <v>72.829683023663918</v>
      </c>
      <c r="AA55" s="22">
        <f t="shared" ca="1" si="34"/>
        <v>98.540361319324859</v>
      </c>
      <c r="AB55" s="22">
        <f t="shared" ca="1" si="34"/>
        <v>67.015162843214952</v>
      </c>
      <c r="AC55" s="22">
        <f t="shared" ca="1" si="34"/>
        <v>74.008442285594356</v>
      </c>
      <c r="AD55" s="22">
        <f t="shared" ca="1" si="34"/>
        <v>84.297179605912177</v>
      </c>
      <c r="AE55" s="22">
        <f t="shared" ca="1" si="34"/>
        <v>74.699959551601182</v>
      </c>
      <c r="AF55" s="22">
        <f t="shared" ca="1" si="34"/>
        <v>76.482411274392319</v>
      </c>
      <c r="AG55" s="22">
        <f t="shared" ca="1" si="34"/>
        <v>69.354458285714443</v>
      </c>
      <c r="AH55" s="22">
        <f t="shared" ca="1" si="34"/>
        <v>74.699959551601182</v>
      </c>
      <c r="AI55" s="22">
        <f t="shared" ca="1" si="34"/>
        <v>99.178764008746526</v>
      </c>
      <c r="AJ55" s="22">
        <f t="shared" ca="1" si="34"/>
        <v>93.478502668701722</v>
      </c>
      <c r="AK55" s="22">
        <f t="shared" ca="1" si="34"/>
        <v>84.297179605912177</v>
      </c>
      <c r="AL55" s="22">
        <f t="shared" ca="1" si="34"/>
        <v>89.014057028922565</v>
      </c>
      <c r="AM55" s="22">
        <f t="shared" ca="1" si="34"/>
        <v>85.293274455012948</v>
      </c>
      <c r="AN55" s="22">
        <f ca="1">AVERAGE(OFFSET($A55,0,Fixtures!$D$6,1,3))</f>
        <v>79.854655482711394</v>
      </c>
      <c r="AO55" s="22">
        <f ca="1">AVERAGE(OFFSET($A55,0,Fixtures!$D$6,1,6))</f>
        <v>79.173919480006646</v>
      </c>
      <c r="AP55" s="22">
        <f ca="1">AVERAGE(OFFSET($A55,0,Fixtures!$D$6,1,9))</f>
        <v>79.808522080678003</v>
      </c>
      <c r="AQ55" s="22">
        <f ca="1">AVERAGE(OFFSET($A55,0,Fixtures!$D$6,1,12))</f>
        <v>82.088869835803209</v>
      </c>
      <c r="AR55" s="22">
        <f ca="1">IF(OR(Fixtures!$D$6&lt;=0,Fixtures!$D$6&gt;39),AVERAGE(A55:AM55),AVERAGE(OFFSET($A55,0,Fixtures!$D$6,1,39-Fixtures!$D$6)))</f>
        <v>82.33536249881935</v>
      </c>
    </row>
    <row r="56" spans="1:44" x14ac:dyDescent="0.25">
      <c r="A56" s="30" t="s">
        <v>113</v>
      </c>
      <c r="B56" s="22">
        <f ca="1">MIN(VLOOKUP($A50,$A$2:$AM$12,B$14+1,FALSE),VLOOKUP($A56,$A$2:$AM$12,B$14+1,FALSE))</f>
        <v>95.306933623920543</v>
      </c>
      <c r="C56" s="22">
        <f t="shared" ref="C56:AM56" ca="1" si="35">MIN(VLOOKUP($A50,$A$2:$AM$12,C$14+1,FALSE),VLOOKUP($A56,$A$2:$AM$12,C$14+1,FALSE))</f>
        <v>60.552361870031746</v>
      </c>
      <c r="D56" s="22">
        <f t="shared" ca="1" si="35"/>
        <v>111.78802490275358</v>
      </c>
      <c r="E56" s="22">
        <f t="shared" ca="1" si="35"/>
        <v>99.178764008746526</v>
      </c>
      <c r="F56" s="22">
        <f t="shared" ca="1" si="35"/>
        <v>104.24733544501584</v>
      </c>
      <c r="G56" s="22">
        <f t="shared" ca="1" si="35"/>
        <v>72.829683023663918</v>
      </c>
      <c r="H56" s="22">
        <f t="shared" ca="1" si="35"/>
        <v>69.354458285714443</v>
      </c>
      <c r="I56" s="22">
        <f t="shared" ca="1" si="35"/>
        <v>83.454763823072184</v>
      </c>
      <c r="J56" s="22">
        <f t="shared" ca="1" si="35"/>
        <v>81.907421252818281</v>
      </c>
      <c r="K56" s="22">
        <f t="shared" ca="1" si="35"/>
        <v>107.5062417080479</v>
      </c>
      <c r="L56" s="22">
        <f t="shared" ca="1" si="35"/>
        <v>91.299950563068123</v>
      </c>
      <c r="M56" s="22">
        <f t="shared" ca="1" si="35"/>
        <v>76.482411274392319</v>
      </c>
      <c r="N56" s="22">
        <f t="shared" ca="1" si="35"/>
        <v>93.478502668701722</v>
      </c>
      <c r="O56" s="22">
        <f t="shared" ca="1" si="35"/>
        <v>56.744556779220908</v>
      </c>
      <c r="P56" s="22">
        <f t="shared" ca="1" si="35"/>
        <v>116.486252207014</v>
      </c>
      <c r="Q56" s="22">
        <f t="shared" ca="1" si="35"/>
        <v>74.699959551601182</v>
      </c>
      <c r="R56" s="22">
        <f t="shared" ca="1" si="35"/>
        <v>60.552361870031746</v>
      </c>
      <c r="S56" s="22">
        <f t="shared" ca="1" si="35"/>
        <v>81.907421252818281</v>
      </c>
      <c r="T56" s="22">
        <f t="shared" ca="1" si="35"/>
        <v>102.000266894866</v>
      </c>
      <c r="U56" s="22">
        <f t="shared" ca="1" si="35"/>
        <v>84.297179605912177</v>
      </c>
      <c r="V56" s="22">
        <f t="shared" ca="1" si="35"/>
        <v>56.744556779220908</v>
      </c>
      <c r="W56" s="22">
        <f t="shared" ca="1" si="35"/>
        <v>131.39651764316966</v>
      </c>
      <c r="X56" s="22">
        <f t="shared" ca="1" si="35"/>
        <v>67.015162843214952</v>
      </c>
      <c r="Y56" s="22">
        <f t="shared" ca="1" si="35"/>
        <v>103.02988618500378</v>
      </c>
      <c r="Z56" s="22">
        <f t="shared" ca="1" si="35"/>
        <v>74.008442285594356</v>
      </c>
      <c r="AA56" s="22">
        <f t="shared" ca="1" si="35"/>
        <v>116.486252207014</v>
      </c>
      <c r="AB56" s="22">
        <f t="shared" ca="1" si="35"/>
        <v>67.015162843214952</v>
      </c>
      <c r="AC56" s="22">
        <f t="shared" ca="1" si="35"/>
        <v>74.008442285594356</v>
      </c>
      <c r="AD56" s="22">
        <f t="shared" ca="1" si="35"/>
        <v>84.297179605912177</v>
      </c>
      <c r="AE56" s="22">
        <f t="shared" ca="1" si="35"/>
        <v>95.306933623920543</v>
      </c>
      <c r="AF56" s="22">
        <f t="shared" ca="1" si="35"/>
        <v>76.482411274392319</v>
      </c>
      <c r="AG56" s="22">
        <f t="shared" ca="1" si="35"/>
        <v>69.354458285714443</v>
      </c>
      <c r="AH56" s="22">
        <f t="shared" ca="1" si="35"/>
        <v>74.699959551601182</v>
      </c>
      <c r="AI56" s="22">
        <f t="shared" ca="1" si="35"/>
        <v>93.478502668701722</v>
      </c>
      <c r="AJ56" s="22">
        <f t="shared" ca="1" si="35"/>
        <v>81.146261461701698</v>
      </c>
      <c r="AK56" s="22">
        <f t="shared" ca="1" si="35"/>
        <v>91.462929465889289</v>
      </c>
      <c r="AL56" s="22">
        <f t="shared" ca="1" si="35"/>
        <v>75.683413454084274</v>
      </c>
      <c r="AM56" s="22">
        <f t="shared" ca="1" si="35"/>
        <v>85.293274455012948</v>
      </c>
      <c r="AN56" s="22">
        <f ca="1">AVERAGE(OFFSET($A56,0,Fixtures!$D$6,1,3))</f>
        <v>85.836619111941104</v>
      </c>
      <c r="AO56" s="22">
        <f ca="1">AVERAGE(OFFSET($A56,0,Fixtures!$D$6,1,6))</f>
        <v>85.599396973341399</v>
      </c>
      <c r="AP56" s="22">
        <f ca="1">AVERAGE(OFFSET($A56,0,Fixtures!$D$6,1,9))</f>
        <v>83.458811371785089</v>
      </c>
      <c r="AQ56" s="22">
        <f ca="1">AVERAGE(OFFSET($A56,0,Fixtures!$D$6,1,12))</f>
        <v>83.285158893978419</v>
      </c>
      <c r="AR56" s="22">
        <f ca="1">IF(OR(Fixtures!$D$6&lt;=0,Fixtures!$D$6&gt;39),AVERAGE(A56:AM56),AVERAGE(OFFSET($A56,0,Fixtures!$D$6,1,39-Fixtures!$D$6)))</f>
        <v>83.439629321750303</v>
      </c>
    </row>
    <row r="57" spans="1:44" x14ac:dyDescent="0.25">
      <c r="A57" s="30" t="s">
        <v>112</v>
      </c>
      <c r="B57" s="22">
        <f ca="1">MIN(VLOOKUP($A50,$A$2:$AM$12,B$14+1,FALSE),VLOOKUP($A57,$A$2:$AM$12,B$14+1,FALSE))</f>
        <v>81.907421252818281</v>
      </c>
      <c r="C57" s="22">
        <f t="shared" ref="C57:AM57" ca="1" si="36">MIN(VLOOKUP($A50,$A$2:$AM$12,C$14+1,FALSE),VLOOKUP($A57,$A$2:$AM$12,C$14+1,FALSE))</f>
        <v>56.744556779220908</v>
      </c>
      <c r="D57" s="22">
        <f t="shared" ca="1" si="36"/>
        <v>109.85691598530569</v>
      </c>
      <c r="E57" s="22">
        <f t="shared" ca="1" si="36"/>
        <v>132.6532312009476</v>
      </c>
      <c r="F57" s="22">
        <f t="shared" ca="1" si="36"/>
        <v>95.306933623920543</v>
      </c>
      <c r="G57" s="22">
        <f t="shared" ca="1" si="36"/>
        <v>72.829683023663918</v>
      </c>
      <c r="H57" s="22">
        <f t="shared" ca="1" si="36"/>
        <v>102.000266894866</v>
      </c>
      <c r="I57" s="22">
        <f t="shared" ca="1" si="36"/>
        <v>91.995525611241931</v>
      </c>
      <c r="J57" s="22">
        <f t="shared" ca="1" si="36"/>
        <v>80.623931988538516</v>
      </c>
      <c r="K57" s="22">
        <f t="shared" ca="1" si="36"/>
        <v>99.178764008746526</v>
      </c>
      <c r="L57" s="22">
        <f t="shared" ca="1" si="36"/>
        <v>75.683413454084274</v>
      </c>
      <c r="M57" s="22">
        <f t="shared" ca="1" si="36"/>
        <v>81.146261461701698</v>
      </c>
      <c r="N57" s="22">
        <f t="shared" ca="1" si="36"/>
        <v>93.478502668701722</v>
      </c>
      <c r="O57" s="22">
        <f t="shared" ca="1" si="36"/>
        <v>56.744556779220908</v>
      </c>
      <c r="P57" s="22">
        <f t="shared" ca="1" si="36"/>
        <v>60.552361870031746</v>
      </c>
      <c r="Q57" s="22">
        <f t="shared" ca="1" si="36"/>
        <v>89.014057028922565</v>
      </c>
      <c r="R57" s="22">
        <f t="shared" ca="1" si="36"/>
        <v>60.552361870031746</v>
      </c>
      <c r="S57" s="22">
        <f t="shared" ca="1" si="36"/>
        <v>81.907421252818281</v>
      </c>
      <c r="T57" s="22">
        <f t="shared" ca="1" si="36"/>
        <v>76.482411274392319</v>
      </c>
      <c r="U57" s="22">
        <f t="shared" ca="1" si="36"/>
        <v>107.5062417080479</v>
      </c>
      <c r="V57" s="22">
        <f t="shared" ca="1" si="36"/>
        <v>83.454763823072184</v>
      </c>
      <c r="W57" s="22">
        <f t="shared" ca="1" si="36"/>
        <v>81.146261461701698</v>
      </c>
      <c r="X57" s="22">
        <f t="shared" ca="1" si="36"/>
        <v>98.540361319324859</v>
      </c>
      <c r="Y57" s="22">
        <f t="shared" ca="1" si="36"/>
        <v>131.39651764316966</v>
      </c>
      <c r="Z57" s="22">
        <f t="shared" ca="1" si="36"/>
        <v>69.354458285714443</v>
      </c>
      <c r="AA57" s="22">
        <f t="shared" ca="1" si="36"/>
        <v>67.015162843214952</v>
      </c>
      <c r="AB57" s="22">
        <f t="shared" ca="1" si="36"/>
        <v>67.015162843214952</v>
      </c>
      <c r="AC57" s="22">
        <f t="shared" ca="1" si="36"/>
        <v>74.008442285594356</v>
      </c>
      <c r="AD57" s="22">
        <f t="shared" ca="1" si="36"/>
        <v>72.829683023663918</v>
      </c>
      <c r="AE57" s="22">
        <f t="shared" ca="1" si="36"/>
        <v>74.008442285594356</v>
      </c>
      <c r="AF57" s="22">
        <f t="shared" ca="1" si="36"/>
        <v>76.482411274392319</v>
      </c>
      <c r="AG57" s="22">
        <f t="shared" ca="1" si="36"/>
        <v>69.354458285714443</v>
      </c>
      <c r="AH57" s="22">
        <f t="shared" ca="1" si="36"/>
        <v>74.699959551601182</v>
      </c>
      <c r="AI57" s="22">
        <f t="shared" ca="1" si="36"/>
        <v>91.462929465889289</v>
      </c>
      <c r="AJ57" s="22">
        <f t="shared" ca="1" si="36"/>
        <v>116.14327597054577</v>
      </c>
      <c r="AK57" s="22">
        <f t="shared" ca="1" si="36"/>
        <v>91.462929465889289</v>
      </c>
      <c r="AL57" s="22">
        <f t="shared" ca="1" si="36"/>
        <v>89.014057028922565</v>
      </c>
      <c r="AM57" s="22">
        <f t="shared" ca="1" si="36"/>
        <v>85.293274455012948</v>
      </c>
      <c r="AN57" s="22">
        <f ca="1">AVERAGE(OFFSET($A57,0,Fixtures!$D$6,1,3))</f>
        <v>69.346255990674749</v>
      </c>
      <c r="AO57" s="22">
        <f ca="1">AVERAGE(OFFSET($A57,0,Fixtures!$D$6,1,6))</f>
        <v>71.893217425945807</v>
      </c>
      <c r="AP57" s="22">
        <f ca="1">AVERAGE(OFFSET($A57,0,Fixtures!$D$6,1,9))</f>
        <v>74.097405762097736</v>
      </c>
      <c r="AQ57" s="22">
        <f ca="1">AVERAGE(OFFSET($A57,0,Fixtures!$D$6,1,12))</f>
        <v>80.291409527019781</v>
      </c>
      <c r="AR57" s="22">
        <f ca="1">IF(OR(Fixtures!$D$6&lt;=0,Fixtures!$D$6&gt;39),AVERAGE(A57:AM57),AVERAGE(OFFSET($A57,0,Fixtures!$D$6,1,39-Fixtures!$D$6)))</f>
        <v>80.676168367634631</v>
      </c>
    </row>
    <row r="58" spans="1:44" x14ac:dyDescent="0.25">
      <c r="A58" s="30" t="s">
        <v>10</v>
      </c>
      <c r="B58" s="22">
        <f ca="1">MIN(VLOOKUP($A50,$A$2:$AM$12,B$14+1,FALSE),VLOOKUP($A58,$A$2:$AM$12,B$14+1,FALSE))</f>
        <v>92.501949777214108</v>
      </c>
      <c r="C58" s="22">
        <f t="shared" ref="C58:AM58" ca="1" si="37">MIN(VLOOKUP($A50,$A$2:$AM$12,C$14+1,FALSE),VLOOKUP($A58,$A$2:$AM$12,C$14+1,FALSE))</f>
        <v>98.540361319324859</v>
      </c>
      <c r="D58" s="22">
        <f t="shared" ca="1" si="37"/>
        <v>104.24733544501584</v>
      </c>
      <c r="E58" s="22">
        <f t="shared" ca="1" si="37"/>
        <v>107.5062417080479</v>
      </c>
      <c r="F58" s="22">
        <f t="shared" ca="1" si="37"/>
        <v>91.299950563068123</v>
      </c>
      <c r="G58" s="22">
        <f t="shared" ca="1" si="37"/>
        <v>67.015162843214952</v>
      </c>
      <c r="H58" s="22">
        <f t="shared" ca="1" si="37"/>
        <v>102.000266894866</v>
      </c>
      <c r="I58" s="22">
        <f t="shared" ca="1" si="37"/>
        <v>91.995525611241931</v>
      </c>
      <c r="J58" s="22">
        <f t="shared" ca="1" si="37"/>
        <v>111.78802490275358</v>
      </c>
      <c r="K58" s="22">
        <f t="shared" ca="1" si="37"/>
        <v>109.85691598530569</v>
      </c>
      <c r="L58" s="22">
        <f t="shared" ca="1" si="37"/>
        <v>91.299950563068123</v>
      </c>
      <c r="M58" s="22">
        <f t="shared" ca="1" si="37"/>
        <v>81.146261461701698</v>
      </c>
      <c r="N58" s="22">
        <f t="shared" ca="1" si="37"/>
        <v>93.478502668701722</v>
      </c>
      <c r="O58" s="22">
        <f t="shared" ca="1" si="37"/>
        <v>56.744556779220908</v>
      </c>
      <c r="P58" s="22">
        <f t="shared" ca="1" si="37"/>
        <v>72.829683023663918</v>
      </c>
      <c r="Q58" s="22">
        <f t="shared" ca="1" si="37"/>
        <v>74.008442285594356</v>
      </c>
      <c r="R58" s="22">
        <f t="shared" ca="1" si="37"/>
        <v>60.552361870031746</v>
      </c>
      <c r="S58" s="22">
        <f t="shared" ca="1" si="37"/>
        <v>81.907421252818281</v>
      </c>
      <c r="T58" s="22">
        <f t="shared" ca="1" si="37"/>
        <v>112.43897574707348</v>
      </c>
      <c r="U58" s="22">
        <f t="shared" ca="1" si="37"/>
        <v>56.744556779220908</v>
      </c>
      <c r="V58" s="22">
        <f t="shared" ca="1" si="37"/>
        <v>83.454763823072184</v>
      </c>
      <c r="W58" s="22">
        <f t="shared" ca="1" si="37"/>
        <v>134.2695639820403</v>
      </c>
      <c r="X58" s="22">
        <f t="shared" ca="1" si="37"/>
        <v>91.462929465889289</v>
      </c>
      <c r="Y58" s="22">
        <f t="shared" ca="1" si="37"/>
        <v>69.354458285714443</v>
      </c>
      <c r="Z58" s="22">
        <f t="shared" ca="1" si="37"/>
        <v>80.623931988538516</v>
      </c>
      <c r="AA58" s="22">
        <f t="shared" ca="1" si="37"/>
        <v>75.683413454084274</v>
      </c>
      <c r="AB58" s="22">
        <f t="shared" ca="1" si="37"/>
        <v>67.015162843214952</v>
      </c>
      <c r="AC58" s="22">
        <f t="shared" ca="1" si="37"/>
        <v>74.008442285594356</v>
      </c>
      <c r="AD58" s="22">
        <f t="shared" ca="1" si="37"/>
        <v>60.552361870031746</v>
      </c>
      <c r="AE58" s="22">
        <f t="shared" ca="1" si="37"/>
        <v>89.014057028922565</v>
      </c>
      <c r="AF58" s="22">
        <f t="shared" ca="1" si="37"/>
        <v>76.482411274392319</v>
      </c>
      <c r="AG58" s="22">
        <f t="shared" ca="1" si="37"/>
        <v>69.354458285714443</v>
      </c>
      <c r="AH58" s="22">
        <f t="shared" ca="1" si="37"/>
        <v>74.699959551601182</v>
      </c>
      <c r="AI58" s="22">
        <f t="shared" ca="1" si="37"/>
        <v>99.178764008746526</v>
      </c>
      <c r="AJ58" s="22">
        <f t="shared" ca="1" si="37"/>
        <v>131.39651764316966</v>
      </c>
      <c r="AK58" s="22">
        <f t="shared" ca="1" si="37"/>
        <v>85.293274455012948</v>
      </c>
      <c r="AL58" s="22">
        <f t="shared" ca="1" si="37"/>
        <v>81.907421252818281</v>
      </c>
      <c r="AM58" s="22">
        <f t="shared" ca="1" si="37"/>
        <v>74.699959551601182</v>
      </c>
      <c r="AN58" s="22">
        <f ca="1">AVERAGE(OFFSET($A58,0,Fixtures!$D$6,1,3))</f>
        <v>72.235672860964527</v>
      </c>
      <c r="AO58" s="22">
        <f ca="1">AVERAGE(OFFSET($A58,0,Fixtures!$D$6,1,6))</f>
        <v>73.792641459373371</v>
      </c>
      <c r="AP58" s="22">
        <f ca="1">AVERAGE(OFFSET($A58,0,Fixtures!$D$6,1,9))</f>
        <v>76.221003400255825</v>
      </c>
      <c r="AQ58" s="22">
        <f ca="1">AVERAGE(OFFSET($A58,0,Fixtures!$D$6,1,12))</f>
        <v>82.048853662775272</v>
      </c>
      <c r="AR58" s="22">
        <f ca="1">IF(OR(Fixtures!$D$6&lt;=0,Fixtures!$D$6&gt;39),AVERAGE(A58:AM58),AVERAGE(OFFSET($A58,0,Fixtures!$D$6,1,39-Fixtures!$D$6)))</f>
        <v>81.483554115761862</v>
      </c>
    </row>
    <row r="59" spans="1:44" x14ac:dyDescent="0.25">
      <c r="A59" s="30" t="s">
        <v>71</v>
      </c>
      <c r="B59" s="22">
        <f ca="1">MIN(VLOOKUP($A50,$A$2:$AM$12,B$14+1,FALSE),VLOOKUP($A59,$A$2:$AM$12,B$14+1,FALSE))</f>
        <v>85.293274455012948</v>
      </c>
      <c r="C59" s="22">
        <f t="shared" ref="C59:AM59" ca="1" si="38">MIN(VLOOKUP($A50,$A$2:$AM$12,C$14+1,FALSE),VLOOKUP($A59,$A$2:$AM$12,C$14+1,FALSE))</f>
        <v>98.540361319324859</v>
      </c>
      <c r="D59" s="22">
        <f t="shared" ca="1" si="38"/>
        <v>81.146261461701698</v>
      </c>
      <c r="E59" s="22">
        <f t="shared" ca="1" si="38"/>
        <v>74.008442285594356</v>
      </c>
      <c r="F59" s="22">
        <f t="shared" ca="1" si="38"/>
        <v>80.623931988538516</v>
      </c>
      <c r="G59" s="22">
        <f t="shared" ca="1" si="38"/>
        <v>72.829683023663918</v>
      </c>
      <c r="H59" s="22">
        <f t="shared" ca="1" si="38"/>
        <v>102.000266894866</v>
      </c>
      <c r="I59" s="22">
        <f t="shared" ca="1" si="38"/>
        <v>74.699959551601182</v>
      </c>
      <c r="J59" s="22">
        <f t="shared" ca="1" si="38"/>
        <v>103.02988618500378</v>
      </c>
      <c r="K59" s="22">
        <f t="shared" ca="1" si="38"/>
        <v>67.015162843214952</v>
      </c>
      <c r="L59" s="22">
        <f t="shared" ca="1" si="38"/>
        <v>91.299950563068123</v>
      </c>
      <c r="M59" s="22">
        <f t="shared" ca="1" si="38"/>
        <v>81.146261461701698</v>
      </c>
      <c r="N59" s="22">
        <f t="shared" ca="1" si="38"/>
        <v>75.683413454084274</v>
      </c>
      <c r="O59" s="22">
        <f t="shared" ca="1" si="38"/>
        <v>56.744556779220908</v>
      </c>
      <c r="P59" s="22">
        <f t="shared" ca="1" si="38"/>
        <v>134.2695639820403</v>
      </c>
      <c r="Q59" s="22">
        <f t="shared" ca="1" si="38"/>
        <v>56.744556779220908</v>
      </c>
      <c r="R59" s="22">
        <f t="shared" ca="1" si="38"/>
        <v>60.552361870031746</v>
      </c>
      <c r="S59" s="22">
        <f t="shared" ca="1" si="38"/>
        <v>81.907421252818281</v>
      </c>
      <c r="T59" s="22">
        <f t="shared" ca="1" si="38"/>
        <v>91.299950563068123</v>
      </c>
      <c r="U59" s="22">
        <f t="shared" ca="1" si="38"/>
        <v>83.454763823072184</v>
      </c>
      <c r="V59" s="22">
        <f t="shared" ca="1" si="38"/>
        <v>83.454763823072184</v>
      </c>
      <c r="W59" s="22">
        <f t="shared" ca="1" si="38"/>
        <v>81.907421252818281</v>
      </c>
      <c r="X59" s="22">
        <f t="shared" ca="1" si="38"/>
        <v>84.297179605912177</v>
      </c>
      <c r="Y59" s="22">
        <f t="shared" ca="1" si="38"/>
        <v>102.000266894866</v>
      </c>
      <c r="Z59" s="22">
        <f t="shared" ca="1" si="38"/>
        <v>80.623931988538516</v>
      </c>
      <c r="AA59" s="22">
        <f t="shared" ca="1" si="38"/>
        <v>104.24733544501584</v>
      </c>
      <c r="AB59" s="22">
        <f t="shared" ca="1" si="38"/>
        <v>67.015162843214952</v>
      </c>
      <c r="AC59" s="22">
        <f t="shared" ca="1" si="38"/>
        <v>74.008442285594356</v>
      </c>
      <c r="AD59" s="22">
        <f t="shared" ca="1" si="38"/>
        <v>69.354458285714443</v>
      </c>
      <c r="AE59" s="22">
        <f t="shared" ca="1" si="38"/>
        <v>109.85691598530569</v>
      </c>
      <c r="AF59" s="22">
        <f t="shared" ca="1" si="38"/>
        <v>76.482411274392319</v>
      </c>
      <c r="AG59" s="22">
        <f t="shared" ca="1" si="38"/>
        <v>69.354458285714443</v>
      </c>
      <c r="AH59" s="22">
        <f t="shared" ca="1" si="38"/>
        <v>74.699959551601182</v>
      </c>
      <c r="AI59" s="22">
        <f t="shared" ca="1" si="38"/>
        <v>72.829683023663918</v>
      </c>
      <c r="AJ59" s="22">
        <f t="shared" ca="1" si="38"/>
        <v>60.552361870031746</v>
      </c>
      <c r="AK59" s="22">
        <f t="shared" ca="1" si="38"/>
        <v>91.462929465889289</v>
      </c>
      <c r="AL59" s="22">
        <f t="shared" ca="1" si="38"/>
        <v>89.014057028922565</v>
      </c>
      <c r="AM59" s="22">
        <f t="shared" ca="1" si="38"/>
        <v>85.293274455012948</v>
      </c>
      <c r="AN59" s="22">
        <f ca="1">AVERAGE(OFFSET($A59,0,Fixtures!$D$6,1,3))</f>
        <v>81.756980191275048</v>
      </c>
      <c r="AO59" s="22">
        <f ca="1">AVERAGE(OFFSET($A59,0,Fixtures!$D$6,1,6))</f>
        <v>83.494121019872935</v>
      </c>
      <c r="AP59" s="22">
        <f ca="1">AVERAGE(OFFSET($A59,0,Fixtures!$D$6,1,9))</f>
        <v>79.760980775579696</v>
      </c>
      <c r="AQ59" s="22">
        <f ca="1">AVERAGE(OFFSET($A59,0,Fixtures!$D$6,1,12))</f>
        <v>79.906514612088401</v>
      </c>
      <c r="AR59" s="22">
        <f ca="1">IF(OR(Fixtures!$D$6&lt;=0,Fixtures!$D$6&gt;39),AVERAGE(A59:AM59),AVERAGE(OFFSET($A59,0,Fixtures!$D$6,1,39-Fixtures!$D$6)))</f>
        <v>80.320880753851824</v>
      </c>
    </row>
    <row r="60" spans="1:44" x14ac:dyDescent="0.25">
      <c r="A60" s="30" t="s">
        <v>63</v>
      </c>
      <c r="B60" s="22">
        <f ca="1">MIN(VLOOKUP($A50,$A$2:$AM$12,B$14+1,FALSE),VLOOKUP($A60,$A$2:$AM$12,B$14+1,FALSE))</f>
        <v>95.306933623920543</v>
      </c>
      <c r="C60" s="22">
        <f t="shared" ref="C60:AM60" ca="1" si="39">MIN(VLOOKUP($A50,$A$2:$AM$12,C$14+1,FALSE),VLOOKUP($A60,$A$2:$AM$12,C$14+1,FALSE))</f>
        <v>98.540361319324859</v>
      </c>
      <c r="D60" s="22">
        <f t="shared" ca="1" si="39"/>
        <v>93.478502668701722</v>
      </c>
      <c r="E60" s="22">
        <f t="shared" ca="1" si="39"/>
        <v>72.829683023663918</v>
      </c>
      <c r="F60" s="22">
        <f t="shared" ca="1" si="39"/>
        <v>102.000266894866</v>
      </c>
      <c r="G60" s="22">
        <f t="shared" ca="1" si="39"/>
        <v>72.829683023663918</v>
      </c>
      <c r="H60" s="22">
        <f t="shared" ca="1" si="39"/>
        <v>81.907421252818281</v>
      </c>
      <c r="I60" s="22">
        <f t="shared" ca="1" si="39"/>
        <v>56.744556779220908</v>
      </c>
      <c r="J60" s="22">
        <f t="shared" ca="1" si="39"/>
        <v>112.43897574707348</v>
      </c>
      <c r="K60" s="22">
        <f t="shared" ca="1" si="39"/>
        <v>74.699959551601182</v>
      </c>
      <c r="L60" s="22">
        <f t="shared" ca="1" si="39"/>
        <v>60.552361870031746</v>
      </c>
      <c r="M60" s="22">
        <f t="shared" ca="1" si="39"/>
        <v>81.146261461701698</v>
      </c>
      <c r="N60" s="22">
        <f t="shared" ca="1" si="39"/>
        <v>84.297179605912177</v>
      </c>
      <c r="O60" s="22">
        <f t="shared" ca="1" si="39"/>
        <v>56.744556779220908</v>
      </c>
      <c r="P60" s="22">
        <f t="shared" ca="1" si="39"/>
        <v>111.78802490275358</v>
      </c>
      <c r="Q60" s="22">
        <f t="shared" ca="1" si="39"/>
        <v>80.623931988538516</v>
      </c>
      <c r="R60" s="22">
        <f t="shared" ca="1" si="39"/>
        <v>60.552361870031746</v>
      </c>
      <c r="S60" s="22">
        <f t="shared" ca="1" si="39"/>
        <v>81.907421252818281</v>
      </c>
      <c r="T60" s="22">
        <f t="shared" ca="1" si="39"/>
        <v>69.354458285714443</v>
      </c>
      <c r="U60" s="22">
        <f t="shared" ca="1" si="39"/>
        <v>107.5062417080479</v>
      </c>
      <c r="V60" s="22">
        <f t="shared" ca="1" si="39"/>
        <v>67.015162843214952</v>
      </c>
      <c r="W60" s="22">
        <f t="shared" ca="1" si="39"/>
        <v>91.299950563068123</v>
      </c>
      <c r="X60" s="22">
        <f t="shared" ca="1" si="39"/>
        <v>91.995525611241931</v>
      </c>
      <c r="Y60" s="22">
        <f t="shared" ca="1" si="39"/>
        <v>131.39651764316966</v>
      </c>
      <c r="Z60" s="22">
        <f t="shared" ca="1" si="39"/>
        <v>80.623931988538516</v>
      </c>
      <c r="AA60" s="22">
        <f t="shared" ca="1" si="39"/>
        <v>116.486252207014</v>
      </c>
      <c r="AB60" s="22">
        <f t="shared" ca="1" si="39"/>
        <v>67.015162843214952</v>
      </c>
      <c r="AC60" s="22">
        <f t="shared" ca="1" si="39"/>
        <v>74.008442285594356</v>
      </c>
      <c r="AD60" s="22">
        <f t="shared" ca="1" si="39"/>
        <v>84.297179605912177</v>
      </c>
      <c r="AE60" s="22">
        <f t="shared" ca="1" si="39"/>
        <v>91.462929465889289</v>
      </c>
      <c r="AF60" s="22">
        <f t="shared" ca="1" si="39"/>
        <v>76.482411274392319</v>
      </c>
      <c r="AG60" s="22">
        <f t="shared" ca="1" si="39"/>
        <v>69.354458285714443</v>
      </c>
      <c r="AH60" s="22">
        <f t="shared" ca="1" si="39"/>
        <v>74.008442285594356</v>
      </c>
      <c r="AI60" s="22">
        <f t="shared" ca="1" si="39"/>
        <v>75.683413454084274</v>
      </c>
      <c r="AJ60" s="22">
        <f t="shared" ca="1" si="39"/>
        <v>89.014057028922565</v>
      </c>
      <c r="AK60" s="22">
        <f t="shared" ca="1" si="39"/>
        <v>76.482411274392319</v>
      </c>
      <c r="AL60" s="22">
        <f t="shared" ca="1" si="39"/>
        <v>89.014057028922565</v>
      </c>
      <c r="AM60" s="22">
        <f t="shared" ca="1" si="39"/>
        <v>83.454763823072184</v>
      </c>
      <c r="AN60" s="22">
        <f ca="1">AVERAGE(OFFSET($A60,0,Fixtures!$D$6,1,3))</f>
        <v>85.836619111941104</v>
      </c>
      <c r="AO60" s="22">
        <f ca="1">AVERAGE(OFFSET($A60,0,Fixtures!$D$6,1,6))</f>
        <v>84.958729613669519</v>
      </c>
      <c r="AP60" s="22">
        <f ca="1">AVERAGE(OFFSET($A60,0,Fixtures!$D$6,1,9))</f>
        <v>80.977632411934479</v>
      </c>
      <c r="AQ60" s="22">
        <f ca="1">AVERAGE(OFFSET($A60,0,Fixtures!$D$6,1,12))</f>
        <v>81.942434753303985</v>
      </c>
      <c r="AR60" s="22">
        <f ca="1">IF(OR(Fixtures!$D$6&lt;=0,Fixtures!$D$6&gt;39),AVERAGE(A60:AM60),AVERAGE(OFFSET($A60,0,Fixtures!$D$6,1,39-Fixtures!$D$6)))</f>
        <v>82.058767758670768</v>
      </c>
    </row>
    <row r="62" spans="1:44" x14ac:dyDescent="0.25">
      <c r="A62" s="31" t="s">
        <v>53</v>
      </c>
      <c r="B62" s="2">
        <v>1</v>
      </c>
      <c r="C62" s="2">
        <v>2</v>
      </c>
      <c r="D62" s="2">
        <v>3</v>
      </c>
      <c r="E62" s="2">
        <v>4</v>
      </c>
      <c r="F62" s="2">
        <v>5</v>
      </c>
      <c r="G62" s="2">
        <v>6</v>
      </c>
      <c r="H62" s="2">
        <v>7</v>
      </c>
      <c r="I62" s="2">
        <v>8</v>
      </c>
      <c r="J62" s="2">
        <v>9</v>
      </c>
      <c r="K62" s="2">
        <v>10</v>
      </c>
      <c r="L62" s="2">
        <v>11</v>
      </c>
      <c r="M62" s="2">
        <v>12</v>
      </c>
      <c r="N62" s="2">
        <v>13</v>
      </c>
      <c r="O62" s="2">
        <v>14</v>
      </c>
      <c r="P62" s="2">
        <v>15</v>
      </c>
      <c r="Q62" s="2">
        <v>16</v>
      </c>
      <c r="R62" s="2">
        <v>17</v>
      </c>
      <c r="S62" s="2">
        <v>18</v>
      </c>
      <c r="T62" s="2">
        <v>19</v>
      </c>
      <c r="U62" s="2">
        <v>20</v>
      </c>
      <c r="V62" s="2">
        <v>21</v>
      </c>
      <c r="W62" s="2">
        <v>22</v>
      </c>
      <c r="X62" s="2">
        <v>23</v>
      </c>
      <c r="Y62" s="2">
        <v>24</v>
      </c>
      <c r="Z62" s="2">
        <v>25</v>
      </c>
      <c r="AA62" s="2">
        <v>26</v>
      </c>
      <c r="AB62" s="2">
        <v>27</v>
      </c>
      <c r="AC62" s="2">
        <v>28</v>
      </c>
      <c r="AD62" s="2">
        <v>29</v>
      </c>
      <c r="AE62" s="2">
        <v>30</v>
      </c>
      <c r="AF62" s="2">
        <v>31</v>
      </c>
      <c r="AG62" s="2">
        <v>32</v>
      </c>
      <c r="AH62" s="2">
        <v>33</v>
      </c>
      <c r="AI62" s="2">
        <v>34</v>
      </c>
      <c r="AJ62" s="2">
        <v>35</v>
      </c>
      <c r="AK62" s="2">
        <v>36</v>
      </c>
      <c r="AL62" s="2">
        <v>37</v>
      </c>
      <c r="AM62" s="2">
        <v>38</v>
      </c>
      <c r="AN62" s="31" t="s">
        <v>56</v>
      </c>
      <c r="AO62" s="31" t="s">
        <v>57</v>
      </c>
      <c r="AP62" s="31" t="s">
        <v>58</v>
      </c>
      <c r="AQ62" s="31" t="s">
        <v>82</v>
      </c>
      <c r="AR62" s="31" t="s">
        <v>59</v>
      </c>
    </row>
    <row r="63" spans="1:44" x14ac:dyDescent="0.25">
      <c r="A63" s="30" t="s">
        <v>111</v>
      </c>
      <c r="B63" s="22">
        <f t="shared" ref="B63:AM63" ca="1" si="40">MIN(VLOOKUP($A62,$A$2:$AM$12,B$14+1,FALSE),VLOOKUP($A63,$A$2:$AM$12,B$14+1,FALSE))</f>
        <v>91.995525611241931</v>
      </c>
      <c r="C63" s="22">
        <f t="shared" ca="1" si="40"/>
        <v>67.015162843214952</v>
      </c>
      <c r="D63" s="22">
        <f t="shared" ca="1" si="40"/>
        <v>91.995525611241931</v>
      </c>
      <c r="E63" s="22">
        <f t="shared" ca="1" si="40"/>
        <v>69.354458285714443</v>
      </c>
      <c r="F63" s="22">
        <f t="shared" ca="1" si="40"/>
        <v>81.146261461701698</v>
      </c>
      <c r="G63" s="22">
        <f t="shared" ca="1" si="40"/>
        <v>91.462929465889289</v>
      </c>
      <c r="H63" s="22">
        <f t="shared" ca="1" si="40"/>
        <v>72.829683023663918</v>
      </c>
      <c r="I63" s="22">
        <f t="shared" ca="1" si="40"/>
        <v>89.014057028922565</v>
      </c>
      <c r="J63" s="22">
        <f t="shared" ca="1" si="40"/>
        <v>85.293274455012948</v>
      </c>
      <c r="K63" s="22">
        <f t="shared" ca="1" si="40"/>
        <v>98.540361319324859</v>
      </c>
      <c r="L63" s="22">
        <f t="shared" ca="1" si="40"/>
        <v>109.85691598530569</v>
      </c>
      <c r="M63" s="22">
        <f t="shared" ca="1" si="40"/>
        <v>111.78802490275358</v>
      </c>
      <c r="N63" s="22">
        <f t="shared" ca="1" si="40"/>
        <v>60.552361870031746</v>
      </c>
      <c r="O63" s="22">
        <f t="shared" ca="1" si="40"/>
        <v>92.501949777214108</v>
      </c>
      <c r="P63" s="22">
        <f t="shared" ca="1" si="40"/>
        <v>67.015162843214952</v>
      </c>
      <c r="Q63" s="22">
        <f t="shared" ca="1" si="40"/>
        <v>93.478502668701722</v>
      </c>
      <c r="R63" s="22">
        <f t="shared" ca="1" si="40"/>
        <v>85.293274455012948</v>
      </c>
      <c r="S63" s="22">
        <f t="shared" ca="1" si="40"/>
        <v>74.008442285594356</v>
      </c>
      <c r="T63" s="22">
        <f t="shared" ca="1" si="40"/>
        <v>72.829683023663918</v>
      </c>
      <c r="U63" s="22">
        <f t="shared" ca="1" si="40"/>
        <v>93.478502668701722</v>
      </c>
      <c r="V63" s="22">
        <f t="shared" ca="1" si="40"/>
        <v>89.014057028922565</v>
      </c>
      <c r="W63" s="22">
        <f t="shared" ca="1" si="40"/>
        <v>80.623931988538516</v>
      </c>
      <c r="X63" s="22">
        <f t="shared" ca="1" si="40"/>
        <v>104.24733544501584</v>
      </c>
      <c r="Y63" s="22">
        <f t="shared" ca="1" si="40"/>
        <v>76.482411274392319</v>
      </c>
      <c r="Z63" s="22">
        <f t="shared" ca="1" si="40"/>
        <v>74.699959551601182</v>
      </c>
      <c r="AA63" s="22">
        <f t="shared" ca="1" si="40"/>
        <v>84.297179605912177</v>
      </c>
      <c r="AB63" s="22">
        <f t="shared" ca="1" si="40"/>
        <v>60.552361870031746</v>
      </c>
      <c r="AC63" s="22">
        <f t="shared" ca="1" si="40"/>
        <v>74.699959551601182</v>
      </c>
      <c r="AD63" s="22">
        <f t="shared" ca="1" si="40"/>
        <v>76.482411274392319</v>
      </c>
      <c r="AE63" s="22">
        <f t="shared" ca="1" si="40"/>
        <v>81.907421252818281</v>
      </c>
      <c r="AF63" s="22">
        <f t="shared" ca="1" si="40"/>
        <v>74.008442285594356</v>
      </c>
      <c r="AG63" s="22">
        <f t="shared" ca="1" si="40"/>
        <v>75.683413454084274</v>
      </c>
      <c r="AH63" s="22">
        <f t="shared" ca="1" si="40"/>
        <v>134.2695639820403</v>
      </c>
      <c r="AI63" s="22">
        <f t="shared" ca="1" si="40"/>
        <v>107.5062417080479</v>
      </c>
      <c r="AJ63" s="22">
        <f t="shared" ca="1" si="40"/>
        <v>56.744556779220908</v>
      </c>
      <c r="AK63" s="22">
        <f t="shared" ca="1" si="40"/>
        <v>107.5062417080479</v>
      </c>
      <c r="AL63" s="22">
        <f t="shared" ca="1" si="40"/>
        <v>80.623931988538516</v>
      </c>
      <c r="AM63" s="22">
        <f t="shared" ca="1" si="40"/>
        <v>84.297179605912177</v>
      </c>
      <c r="AN63" s="22">
        <f ca="1">AVERAGE(OFFSET($A63,0,Fixtures!$D$6,1,3))</f>
        <v>73.183167009181702</v>
      </c>
      <c r="AO63" s="22">
        <f ca="1">AVERAGE(OFFSET($A63,0,Fixtures!$D$6,1,6))</f>
        <v>75.324629306725001</v>
      </c>
      <c r="AP63" s="22">
        <f ca="1">AVERAGE(OFFSET($A63,0,Fixtures!$D$6,1,9))</f>
        <v>85.489666109391393</v>
      </c>
      <c r="AQ63" s="22">
        <f ca="1">AVERAGE(OFFSET($A63,0,Fixtures!$D$6,1,12))</f>
        <v>84.523477121694157</v>
      </c>
      <c r="AR63" s="22">
        <f ca="1">IF(OR(Fixtures!$D$6&lt;=0,Fixtures!$D$6&gt;39),AVERAGE(A63:AM63),AVERAGE(OFFSET($A63,0,Fixtures!$D$6,1,39-Fixtures!$D$6)))</f>
        <v>84.506069620480147</v>
      </c>
    </row>
    <row r="64" spans="1:44" x14ac:dyDescent="0.25">
      <c r="A64" s="30" t="s">
        <v>121</v>
      </c>
      <c r="B64" s="22">
        <f ca="1">MIN(VLOOKUP($A62,$A$2:$AM$12,B$14+1,FALSE),VLOOKUP($A64,$A$2:$AM$12,B$14+1,FALSE))</f>
        <v>91.995525611241931</v>
      </c>
      <c r="C64" s="22">
        <f t="shared" ref="C64:AM64" ca="1" si="41">MIN(VLOOKUP($A62,$A$2:$AM$12,C$14+1,FALSE),VLOOKUP($A64,$A$2:$AM$12,C$14+1,FALSE))</f>
        <v>81.146261461701698</v>
      </c>
      <c r="D64" s="22">
        <f t="shared" ca="1" si="41"/>
        <v>95.306933623920543</v>
      </c>
      <c r="E64" s="22">
        <f t="shared" ca="1" si="41"/>
        <v>83.454763823072184</v>
      </c>
      <c r="F64" s="22">
        <f t="shared" ca="1" si="41"/>
        <v>75.683413454084274</v>
      </c>
      <c r="G64" s="22">
        <f t="shared" ca="1" si="41"/>
        <v>74.008442285594356</v>
      </c>
      <c r="H64" s="22">
        <f t="shared" ca="1" si="41"/>
        <v>72.829683023663918</v>
      </c>
      <c r="I64" s="22">
        <f t="shared" ca="1" si="41"/>
        <v>84.297179605912177</v>
      </c>
      <c r="J64" s="22">
        <f t="shared" ca="1" si="41"/>
        <v>102.000266894866</v>
      </c>
      <c r="K64" s="22">
        <f t="shared" ca="1" si="41"/>
        <v>91.995525611241931</v>
      </c>
      <c r="L64" s="22">
        <f t="shared" ca="1" si="41"/>
        <v>72.829683023663918</v>
      </c>
      <c r="M64" s="22">
        <f t="shared" ca="1" si="41"/>
        <v>131.39651764316966</v>
      </c>
      <c r="N64" s="22">
        <f t="shared" ca="1" si="41"/>
        <v>109.85691598530569</v>
      </c>
      <c r="O64" s="22">
        <f t="shared" ca="1" si="41"/>
        <v>92.501949777214108</v>
      </c>
      <c r="P64" s="22">
        <f t="shared" ca="1" si="41"/>
        <v>67.015162843214952</v>
      </c>
      <c r="Q64" s="22">
        <f t="shared" ca="1" si="41"/>
        <v>91.462929465889289</v>
      </c>
      <c r="R64" s="22">
        <f t="shared" ca="1" si="41"/>
        <v>69.354458285714443</v>
      </c>
      <c r="S64" s="22">
        <f t="shared" ca="1" si="41"/>
        <v>74.008442285594356</v>
      </c>
      <c r="T64" s="22">
        <f t="shared" ca="1" si="41"/>
        <v>81.146261461701698</v>
      </c>
      <c r="U64" s="22">
        <f t="shared" ca="1" si="41"/>
        <v>67.015162843214952</v>
      </c>
      <c r="V64" s="22">
        <f t="shared" ca="1" si="41"/>
        <v>89.014057028922565</v>
      </c>
      <c r="W64" s="22">
        <f t="shared" ca="1" si="41"/>
        <v>80.623931988538516</v>
      </c>
      <c r="X64" s="22">
        <f t="shared" ca="1" si="41"/>
        <v>83.454763823072184</v>
      </c>
      <c r="Y64" s="22">
        <f t="shared" ca="1" si="41"/>
        <v>81.907421252818281</v>
      </c>
      <c r="Z64" s="22">
        <f t="shared" ca="1" si="41"/>
        <v>74.699959551601182</v>
      </c>
      <c r="AA64" s="22">
        <f t="shared" ca="1" si="41"/>
        <v>76.482411274392319</v>
      </c>
      <c r="AB64" s="22">
        <f t="shared" ca="1" si="41"/>
        <v>60.552361870031746</v>
      </c>
      <c r="AC64" s="22">
        <f t="shared" ca="1" si="41"/>
        <v>56.744556779220908</v>
      </c>
      <c r="AD64" s="22">
        <f t="shared" ca="1" si="41"/>
        <v>76.482411274392319</v>
      </c>
      <c r="AE64" s="22">
        <f t="shared" ca="1" si="41"/>
        <v>80.623931988538516</v>
      </c>
      <c r="AF64" s="22">
        <f t="shared" ca="1" si="41"/>
        <v>134.2695639820403</v>
      </c>
      <c r="AG64" s="22">
        <f t="shared" ca="1" si="41"/>
        <v>75.683413454084274</v>
      </c>
      <c r="AH64" s="22">
        <f t="shared" ca="1" si="41"/>
        <v>89.014057028922565</v>
      </c>
      <c r="AI64" s="22">
        <f t="shared" ca="1" si="41"/>
        <v>116.14327597054577</v>
      </c>
      <c r="AJ64" s="22">
        <f t="shared" ca="1" si="41"/>
        <v>102.000266894866</v>
      </c>
      <c r="AK64" s="22">
        <f t="shared" ca="1" si="41"/>
        <v>107.5062417080479</v>
      </c>
      <c r="AL64" s="22">
        <f t="shared" ca="1" si="41"/>
        <v>60.552361870031746</v>
      </c>
      <c r="AM64" s="22">
        <f t="shared" ca="1" si="41"/>
        <v>84.297179605912177</v>
      </c>
      <c r="AN64" s="22">
        <f ca="1">AVERAGE(OFFSET($A64,0,Fixtures!$D$6,1,3))</f>
        <v>64.593109974548327</v>
      </c>
      <c r="AO64" s="22">
        <f ca="1">AVERAGE(OFFSET($A64,0,Fixtures!$D$6,1,6))</f>
        <v>80.859206194769342</v>
      </c>
      <c r="AP64" s="22">
        <f ca="1">AVERAGE(OFFSET($A64,0,Fixtures!$D$6,1,9))</f>
        <v>85.110664846907639</v>
      </c>
      <c r="AQ64" s="22">
        <f ca="1">AVERAGE(OFFSET($A64,0,Fixtures!$D$6,1,12))</f>
        <v>86.337904507926211</v>
      </c>
      <c r="AR64" s="22">
        <f ca="1">IF(OR(Fixtures!$D$6&lt;=0,Fixtures!$D$6&gt;39),AVERAGE(A64:AM64),AVERAGE(OFFSET($A64,0,Fixtures!$D$6,1,39-Fixtures!$D$6)))</f>
        <v>86.180925669309744</v>
      </c>
    </row>
    <row r="65" spans="1:44" x14ac:dyDescent="0.25">
      <c r="A65" s="30" t="s">
        <v>73</v>
      </c>
      <c r="B65" s="22">
        <f ca="1">MIN(VLOOKUP($A62,$A$2:$AM$12,B$14+1,FALSE),VLOOKUP($A65,$A$2:$AM$12,B$14+1,FALSE))</f>
        <v>74.699959551601182</v>
      </c>
      <c r="C65" s="22">
        <f t="shared" ref="C65:AM65" ca="1" si="42">MIN(VLOOKUP($A62,$A$2:$AM$12,C$14+1,FALSE),VLOOKUP($A65,$A$2:$AM$12,C$14+1,FALSE))</f>
        <v>91.299950563068123</v>
      </c>
      <c r="D65" s="22">
        <f t="shared" ca="1" si="42"/>
        <v>131.39651764316966</v>
      </c>
      <c r="E65" s="22">
        <f t="shared" ca="1" si="42"/>
        <v>83.454763823072184</v>
      </c>
      <c r="F65" s="22">
        <f t="shared" ca="1" si="42"/>
        <v>91.995525611241931</v>
      </c>
      <c r="G65" s="22">
        <f t="shared" ca="1" si="42"/>
        <v>91.462929465889289</v>
      </c>
      <c r="H65" s="22">
        <f t="shared" ca="1" si="42"/>
        <v>72.829683023663918</v>
      </c>
      <c r="I65" s="22">
        <f t="shared" ca="1" si="42"/>
        <v>98.540361319324859</v>
      </c>
      <c r="J65" s="22">
        <f t="shared" ca="1" si="42"/>
        <v>72.829683023663918</v>
      </c>
      <c r="K65" s="22">
        <f t="shared" ca="1" si="42"/>
        <v>93.478502668701722</v>
      </c>
      <c r="L65" s="22">
        <f t="shared" ca="1" si="42"/>
        <v>107.5062417080479</v>
      </c>
      <c r="M65" s="22">
        <f t="shared" ca="1" si="42"/>
        <v>74.008442285594356</v>
      </c>
      <c r="N65" s="22">
        <f t="shared" ca="1" si="42"/>
        <v>91.462929465889289</v>
      </c>
      <c r="O65" s="22">
        <f t="shared" ca="1" si="42"/>
        <v>92.501949777214108</v>
      </c>
      <c r="P65" s="22">
        <f t="shared" ca="1" si="42"/>
        <v>67.015162843214952</v>
      </c>
      <c r="Q65" s="22">
        <f t="shared" ca="1" si="42"/>
        <v>93.478502668701722</v>
      </c>
      <c r="R65" s="22">
        <f t="shared" ca="1" si="42"/>
        <v>85.293274455012948</v>
      </c>
      <c r="S65" s="22">
        <f t="shared" ca="1" si="42"/>
        <v>74.008442285594356</v>
      </c>
      <c r="T65" s="22">
        <f t="shared" ca="1" si="42"/>
        <v>80.623931988538516</v>
      </c>
      <c r="U65" s="22">
        <f t="shared" ca="1" si="42"/>
        <v>104.24733544501584</v>
      </c>
      <c r="V65" s="22">
        <f t="shared" ca="1" si="42"/>
        <v>89.014057028922565</v>
      </c>
      <c r="W65" s="22">
        <f t="shared" ca="1" si="42"/>
        <v>76.482411274392319</v>
      </c>
      <c r="X65" s="22">
        <f t="shared" ca="1" si="42"/>
        <v>89.014057028922565</v>
      </c>
      <c r="Y65" s="22">
        <f t="shared" ca="1" si="42"/>
        <v>85.293274455012948</v>
      </c>
      <c r="Z65" s="22">
        <f t="shared" ca="1" si="42"/>
        <v>74.699959551601182</v>
      </c>
      <c r="AA65" s="22">
        <f t="shared" ca="1" si="42"/>
        <v>91.299950563068123</v>
      </c>
      <c r="AB65" s="22">
        <f t="shared" ca="1" si="42"/>
        <v>60.552361870031746</v>
      </c>
      <c r="AC65" s="22">
        <f t="shared" ca="1" si="42"/>
        <v>104.24733544501584</v>
      </c>
      <c r="AD65" s="22">
        <f t="shared" ca="1" si="42"/>
        <v>76.482411274392319</v>
      </c>
      <c r="AE65" s="22">
        <f t="shared" ca="1" si="42"/>
        <v>56.744556779220908</v>
      </c>
      <c r="AF65" s="22">
        <f t="shared" ca="1" si="42"/>
        <v>111.78802490275358</v>
      </c>
      <c r="AG65" s="22">
        <f t="shared" ca="1" si="42"/>
        <v>60.552361870031746</v>
      </c>
      <c r="AH65" s="22">
        <f t="shared" ca="1" si="42"/>
        <v>131.39651764316966</v>
      </c>
      <c r="AI65" s="22">
        <f t="shared" ca="1" si="42"/>
        <v>84.297179605912177</v>
      </c>
      <c r="AJ65" s="22">
        <f t="shared" ca="1" si="42"/>
        <v>102.000266894866</v>
      </c>
      <c r="AK65" s="22">
        <f t="shared" ca="1" si="42"/>
        <v>107.5062417080479</v>
      </c>
      <c r="AL65" s="22">
        <f t="shared" ca="1" si="42"/>
        <v>95.306933623920543</v>
      </c>
      <c r="AM65" s="22">
        <f t="shared" ca="1" si="42"/>
        <v>84.297179605912177</v>
      </c>
      <c r="AN65" s="22">
        <f ca="1">AVERAGE(OFFSET($A65,0,Fixtures!$D$6,1,3))</f>
        <v>85.366549292705244</v>
      </c>
      <c r="AO65" s="22">
        <f ca="1">AVERAGE(OFFSET($A65,0,Fixtures!$D$6,1,6))</f>
        <v>83.519106805747086</v>
      </c>
      <c r="AP65" s="22">
        <f ca="1">AVERAGE(OFFSET($A65,0,Fixtures!$D$6,1,9))</f>
        <v>86.373411105955128</v>
      </c>
      <c r="AQ65" s="22">
        <f ca="1">AVERAGE(OFFSET($A65,0,Fixtures!$D$6,1,12))</f>
        <v>90.181178515035882</v>
      </c>
      <c r="AR65" s="22">
        <f ca="1">IF(OR(Fixtures!$D$6&lt;=0,Fixtures!$D$6&gt;39),AVERAGE(A65:AM65),AVERAGE(OFFSET($A65,0,Fixtures!$D$6,1,39-Fixtures!$D$6)))</f>
        <v>89.728563214334059</v>
      </c>
    </row>
    <row r="66" spans="1:44" x14ac:dyDescent="0.25">
      <c r="A66" s="30" t="s">
        <v>61</v>
      </c>
      <c r="B66" s="22">
        <f ca="1">MIN(VLOOKUP($A62,$A$2:$AM$12,B$14+1,FALSE),VLOOKUP($A66,$A$2:$AM$12,B$14+1,FALSE))</f>
        <v>91.995525611241931</v>
      </c>
      <c r="C66" s="22">
        <f t="shared" ref="C66:AM66" ca="1" si="43">MIN(VLOOKUP($A62,$A$2:$AM$12,C$14+1,FALSE),VLOOKUP($A66,$A$2:$AM$12,C$14+1,FALSE))</f>
        <v>91.299950563068123</v>
      </c>
      <c r="D66" s="22">
        <f t="shared" ca="1" si="43"/>
        <v>111.78802490275358</v>
      </c>
      <c r="E66" s="22">
        <f t="shared" ca="1" si="43"/>
        <v>83.454763823072184</v>
      </c>
      <c r="F66" s="22">
        <f t="shared" ca="1" si="43"/>
        <v>103.02988618500378</v>
      </c>
      <c r="G66" s="22">
        <f t="shared" ca="1" si="43"/>
        <v>72.829683023663918</v>
      </c>
      <c r="H66" s="22">
        <f t="shared" ca="1" si="43"/>
        <v>72.829683023663918</v>
      </c>
      <c r="I66" s="22">
        <f t="shared" ca="1" si="43"/>
        <v>91.995525611241931</v>
      </c>
      <c r="J66" s="22">
        <f t="shared" ca="1" si="43"/>
        <v>134.2695639820403</v>
      </c>
      <c r="K66" s="22">
        <f t="shared" ca="1" si="43"/>
        <v>98.540361319324859</v>
      </c>
      <c r="L66" s="22">
        <f t="shared" ca="1" si="43"/>
        <v>91.299950563068123</v>
      </c>
      <c r="M66" s="22">
        <f t="shared" ca="1" si="43"/>
        <v>81.146261461701698</v>
      </c>
      <c r="N66" s="22">
        <f t="shared" ca="1" si="43"/>
        <v>93.478502668701722</v>
      </c>
      <c r="O66" s="22">
        <f t="shared" ca="1" si="43"/>
        <v>56.744556779220908</v>
      </c>
      <c r="P66" s="22">
        <f t="shared" ca="1" si="43"/>
        <v>67.015162843214952</v>
      </c>
      <c r="Q66" s="22">
        <f t="shared" ca="1" si="43"/>
        <v>93.478502668701722</v>
      </c>
      <c r="R66" s="22">
        <f t="shared" ca="1" si="43"/>
        <v>60.552361870031746</v>
      </c>
      <c r="S66" s="22">
        <f t="shared" ca="1" si="43"/>
        <v>74.008442285594356</v>
      </c>
      <c r="T66" s="22">
        <f t="shared" ca="1" si="43"/>
        <v>81.146261461701698</v>
      </c>
      <c r="U66" s="22">
        <f t="shared" ca="1" si="43"/>
        <v>107.5062417080479</v>
      </c>
      <c r="V66" s="22">
        <f t="shared" ca="1" si="43"/>
        <v>83.454763823072184</v>
      </c>
      <c r="W66" s="22">
        <f t="shared" ca="1" si="43"/>
        <v>80.623931988538516</v>
      </c>
      <c r="X66" s="22">
        <f t="shared" ca="1" si="43"/>
        <v>109.85691598530569</v>
      </c>
      <c r="Y66" s="22">
        <f t="shared" ca="1" si="43"/>
        <v>95.306933623920543</v>
      </c>
      <c r="Z66" s="22">
        <f t="shared" ca="1" si="43"/>
        <v>74.699959551601182</v>
      </c>
      <c r="AA66" s="22">
        <f t="shared" ca="1" si="43"/>
        <v>112.43897574707348</v>
      </c>
      <c r="AB66" s="22">
        <f t="shared" ca="1" si="43"/>
        <v>60.552361870031746</v>
      </c>
      <c r="AC66" s="22">
        <f t="shared" ca="1" si="43"/>
        <v>74.008442285594356</v>
      </c>
      <c r="AD66" s="22">
        <f t="shared" ca="1" si="43"/>
        <v>76.482411274392319</v>
      </c>
      <c r="AE66" s="22">
        <f t="shared" ca="1" si="43"/>
        <v>81.907421252818281</v>
      </c>
      <c r="AF66" s="22">
        <f t="shared" ca="1" si="43"/>
        <v>76.482411274392319</v>
      </c>
      <c r="AG66" s="22">
        <f t="shared" ca="1" si="43"/>
        <v>69.354458285714443</v>
      </c>
      <c r="AH66" s="22">
        <f t="shared" ca="1" si="43"/>
        <v>74.699959551601182</v>
      </c>
      <c r="AI66" s="22">
        <f t="shared" ca="1" si="43"/>
        <v>99.178764008746526</v>
      </c>
      <c r="AJ66" s="22">
        <f t="shared" ca="1" si="43"/>
        <v>102.000266894866</v>
      </c>
      <c r="AK66" s="22">
        <f t="shared" ca="1" si="43"/>
        <v>91.462929465889289</v>
      </c>
      <c r="AL66" s="22">
        <f t="shared" ca="1" si="43"/>
        <v>89.014057028922565</v>
      </c>
      <c r="AM66" s="22">
        <f t="shared" ca="1" si="43"/>
        <v>84.297179605912177</v>
      </c>
      <c r="AN66" s="22">
        <f ca="1">AVERAGE(OFFSET($A66,0,Fixtures!$D$6,1,3))</f>
        <v>82.333259967566519</v>
      </c>
      <c r="AO66" s="22">
        <f ca="1">AVERAGE(OFFSET($A66,0,Fixtures!$D$6,1,6))</f>
        <v>80.312003950717084</v>
      </c>
      <c r="AP66" s="22">
        <f ca="1">AVERAGE(OFFSET($A66,0,Fixtures!$D$6,1,9))</f>
        <v>80.567245061151624</v>
      </c>
      <c r="AQ66" s="22">
        <f ca="1">AVERAGE(OFFSET($A66,0,Fixtures!$D$6,1,12))</f>
        <v>83.965204911670199</v>
      </c>
      <c r="AR66" s="22">
        <f ca="1">IF(OR(Fixtures!$D$6&lt;=0,Fixtures!$D$6&gt;39),AVERAGE(A66:AM66),AVERAGE(OFFSET($A66,0,Fixtures!$D$6,1,39-Fixtures!$D$6)))</f>
        <v>83.990741426611891</v>
      </c>
    </row>
    <row r="67" spans="1:44" x14ac:dyDescent="0.25">
      <c r="A67" s="30" t="s">
        <v>2</v>
      </c>
      <c r="B67" s="22">
        <f ca="1">MIN(VLOOKUP($A62,$A$2:$AM$12,B$14+1,FALSE),VLOOKUP($A67,$A$2:$AM$12,B$14+1,FALSE))</f>
        <v>80.623931988538516</v>
      </c>
      <c r="C67" s="22">
        <f t="shared" ref="C67:AM67" ca="1" si="44">MIN(VLOOKUP($A62,$A$2:$AM$12,C$14+1,FALSE),VLOOKUP($A67,$A$2:$AM$12,C$14+1,FALSE))</f>
        <v>89.014057028922565</v>
      </c>
      <c r="D67" s="22">
        <f t="shared" ca="1" si="44"/>
        <v>103.02988618500378</v>
      </c>
      <c r="E67" s="22">
        <f t="shared" ca="1" si="44"/>
        <v>76.482411274392319</v>
      </c>
      <c r="F67" s="22">
        <f t="shared" ca="1" si="44"/>
        <v>103.02988618500378</v>
      </c>
      <c r="G67" s="22">
        <f t="shared" ca="1" si="44"/>
        <v>85.293274455012948</v>
      </c>
      <c r="H67" s="22">
        <f t="shared" ca="1" si="44"/>
        <v>72.829683023663918</v>
      </c>
      <c r="I67" s="22">
        <f t="shared" ca="1" si="44"/>
        <v>99.178764008746526</v>
      </c>
      <c r="J67" s="22">
        <f t="shared" ca="1" si="44"/>
        <v>141.95289285288928</v>
      </c>
      <c r="K67" s="22">
        <f t="shared" ca="1" si="44"/>
        <v>91.462929465889289</v>
      </c>
      <c r="L67" s="22">
        <f t="shared" ca="1" si="44"/>
        <v>99.178764008746526</v>
      </c>
      <c r="M67" s="22">
        <f t="shared" ca="1" si="44"/>
        <v>67.015162843214952</v>
      </c>
      <c r="N67" s="22">
        <f t="shared" ca="1" si="44"/>
        <v>102.000266894866</v>
      </c>
      <c r="O67" s="22">
        <f t="shared" ca="1" si="44"/>
        <v>92.501949777214108</v>
      </c>
      <c r="P67" s="22">
        <f t="shared" ca="1" si="44"/>
        <v>67.015162843214952</v>
      </c>
      <c r="Q67" s="22">
        <f t="shared" ca="1" si="44"/>
        <v>93.478502668701722</v>
      </c>
      <c r="R67" s="22">
        <f t="shared" ca="1" si="44"/>
        <v>85.293274455012948</v>
      </c>
      <c r="S67" s="22">
        <f t="shared" ca="1" si="44"/>
        <v>56.744556779220908</v>
      </c>
      <c r="T67" s="22">
        <f t="shared" ca="1" si="44"/>
        <v>81.146261461701698</v>
      </c>
      <c r="U67" s="22">
        <f t="shared" ca="1" si="44"/>
        <v>91.995525611241931</v>
      </c>
      <c r="V67" s="22">
        <f t="shared" ca="1" si="44"/>
        <v>89.014057028922565</v>
      </c>
      <c r="W67" s="22">
        <f t="shared" ca="1" si="44"/>
        <v>80.623931988538516</v>
      </c>
      <c r="X67" s="22">
        <f t="shared" ca="1" si="44"/>
        <v>116.14327597054577</v>
      </c>
      <c r="Y67" s="22">
        <f t="shared" ca="1" si="44"/>
        <v>95.306933623920543</v>
      </c>
      <c r="Z67" s="22">
        <f t="shared" ca="1" si="44"/>
        <v>72.829683023663918</v>
      </c>
      <c r="AA67" s="22">
        <f t="shared" ca="1" si="44"/>
        <v>98.540361319324859</v>
      </c>
      <c r="AB67" s="22">
        <f t="shared" ca="1" si="44"/>
        <v>60.552361870031746</v>
      </c>
      <c r="AC67" s="22">
        <f t="shared" ca="1" si="44"/>
        <v>75.683413454084274</v>
      </c>
      <c r="AD67" s="22">
        <f t="shared" ca="1" si="44"/>
        <v>76.482411274392319</v>
      </c>
      <c r="AE67" s="22">
        <f t="shared" ca="1" si="44"/>
        <v>74.699959551601182</v>
      </c>
      <c r="AF67" s="22">
        <f t="shared" ca="1" si="44"/>
        <v>83.454763823072184</v>
      </c>
      <c r="AG67" s="22">
        <f t="shared" ca="1" si="44"/>
        <v>75.683413454084274</v>
      </c>
      <c r="AH67" s="22">
        <f t="shared" ca="1" si="44"/>
        <v>81.146261461701698</v>
      </c>
      <c r="AI67" s="22">
        <f t="shared" ca="1" si="44"/>
        <v>116.14327597054577</v>
      </c>
      <c r="AJ67" s="22">
        <f t="shared" ca="1" si="44"/>
        <v>93.478502668701722</v>
      </c>
      <c r="AK67" s="22">
        <f t="shared" ca="1" si="44"/>
        <v>84.297179605912177</v>
      </c>
      <c r="AL67" s="22">
        <f t="shared" ca="1" si="44"/>
        <v>104.24733544501584</v>
      </c>
      <c r="AM67" s="22">
        <f t="shared" ca="1" si="44"/>
        <v>84.297179605912177</v>
      </c>
      <c r="AN67" s="22">
        <f ca="1">AVERAGE(OFFSET($A67,0,Fixtures!$D$6,1,3))</f>
        <v>78.258712214480298</v>
      </c>
      <c r="AO67" s="22">
        <f ca="1">AVERAGE(OFFSET($A67,0,Fixtures!$D$6,1,6))</f>
        <v>78.235545215417758</v>
      </c>
      <c r="AP67" s="22">
        <f ca="1">AVERAGE(OFFSET($A67,0,Fixtures!$D$6,1,9))</f>
        <v>82.487358019870925</v>
      </c>
      <c r="AQ67" s="22">
        <f ca="1">AVERAGE(OFFSET($A67,0,Fixtures!$D$6,1,12))</f>
        <v>85.367436658205676</v>
      </c>
      <c r="AR67" s="22">
        <f ca="1">IF(OR(Fixtures!$D$6&lt;=0,Fixtures!$D$6&gt;39),AVERAGE(A67:AM67),AVERAGE(OFFSET($A67,0,Fixtures!$D$6,1,39-Fixtures!$D$6)))</f>
        <v>85.285109192644626</v>
      </c>
    </row>
    <row r="68" spans="1:44" x14ac:dyDescent="0.25">
      <c r="A68" s="30" t="s">
        <v>113</v>
      </c>
      <c r="B68" s="22">
        <f ca="1">MIN(VLOOKUP($A62,$A$2:$AM$12,B$14+1,FALSE),VLOOKUP($A68,$A$2:$AM$12,B$14+1,FALSE))</f>
        <v>91.995525611241931</v>
      </c>
      <c r="C68" s="22">
        <f t="shared" ref="C68:AM68" ca="1" si="45">MIN(VLOOKUP($A62,$A$2:$AM$12,C$14+1,FALSE),VLOOKUP($A68,$A$2:$AM$12,C$14+1,FALSE))</f>
        <v>60.552361870031746</v>
      </c>
      <c r="D68" s="22">
        <f t="shared" ca="1" si="45"/>
        <v>116.14327597054577</v>
      </c>
      <c r="E68" s="22">
        <f t="shared" ca="1" si="45"/>
        <v>83.454763823072184</v>
      </c>
      <c r="F68" s="22">
        <f t="shared" ca="1" si="45"/>
        <v>103.02988618500378</v>
      </c>
      <c r="G68" s="22">
        <f t="shared" ca="1" si="45"/>
        <v>91.462929465889289</v>
      </c>
      <c r="H68" s="22">
        <f t="shared" ca="1" si="45"/>
        <v>69.354458285714443</v>
      </c>
      <c r="I68" s="22">
        <f t="shared" ca="1" si="45"/>
        <v>83.454763823072184</v>
      </c>
      <c r="J68" s="22">
        <f t="shared" ca="1" si="45"/>
        <v>81.907421252818281</v>
      </c>
      <c r="K68" s="22">
        <f t="shared" ca="1" si="45"/>
        <v>98.540361319324859</v>
      </c>
      <c r="L68" s="22">
        <f t="shared" ca="1" si="45"/>
        <v>104.24733544501584</v>
      </c>
      <c r="M68" s="22">
        <f t="shared" ca="1" si="45"/>
        <v>76.482411274392319</v>
      </c>
      <c r="N68" s="22">
        <f t="shared" ca="1" si="45"/>
        <v>112.43897574707348</v>
      </c>
      <c r="O68" s="22">
        <f t="shared" ca="1" si="45"/>
        <v>80.623931988538516</v>
      </c>
      <c r="P68" s="22">
        <f t="shared" ca="1" si="45"/>
        <v>67.015162843214952</v>
      </c>
      <c r="Q68" s="22">
        <f t="shared" ca="1" si="45"/>
        <v>74.699959551601182</v>
      </c>
      <c r="R68" s="22">
        <f t="shared" ca="1" si="45"/>
        <v>85.293274455012948</v>
      </c>
      <c r="S68" s="22">
        <f t="shared" ca="1" si="45"/>
        <v>74.008442285594356</v>
      </c>
      <c r="T68" s="22">
        <f t="shared" ca="1" si="45"/>
        <v>81.146261461701698</v>
      </c>
      <c r="U68" s="22">
        <f t="shared" ca="1" si="45"/>
        <v>84.297179605912177</v>
      </c>
      <c r="V68" s="22">
        <f t="shared" ca="1" si="45"/>
        <v>56.744556779220908</v>
      </c>
      <c r="W68" s="22">
        <f t="shared" ca="1" si="45"/>
        <v>80.623931988538516</v>
      </c>
      <c r="X68" s="22">
        <f t="shared" ca="1" si="45"/>
        <v>67.015162843214952</v>
      </c>
      <c r="Y68" s="22">
        <f t="shared" ca="1" si="45"/>
        <v>95.306933623920543</v>
      </c>
      <c r="Z68" s="22">
        <f t="shared" ca="1" si="45"/>
        <v>74.008442285594356</v>
      </c>
      <c r="AA68" s="22">
        <f t="shared" ca="1" si="45"/>
        <v>112.43897574707348</v>
      </c>
      <c r="AB68" s="22">
        <f t="shared" ca="1" si="45"/>
        <v>60.552361870031746</v>
      </c>
      <c r="AC68" s="22">
        <f t="shared" ca="1" si="45"/>
        <v>104.24733544501584</v>
      </c>
      <c r="AD68" s="22">
        <f t="shared" ca="1" si="45"/>
        <v>76.482411274392319</v>
      </c>
      <c r="AE68" s="22">
        <f t="shared" ca="1" si="45"/>
        <v>81.907421252818281</v>
      </c>
      <c r="AF68" s="22">
        <f t="shared" ca="1" si="45"/>
        <v>91.995525611241931</v>
      </c>
      <c r="AG68" s="22">
        <f t="shared" ca="1" si="45"/>
        <v>75.683413454084274</v>
      </c>
      <c r="AH68" s="22">
        <f t="shared" ca="1" si="45"/>
        <v>85.293274455012948</v>
      </c>
      <c r="AI68" s="22">
        <f t="shared" ca="1" si="45"/>
        <v>93.478502668701722</v>
      </c>
      <c r="AJ68" s="22">
        <f t="shared" ca="1" si="45"/>
        <v>81.146261461701698</v>
      </c>
      <c r="AK68" s="22">
        <f t="shared" ca="1" si="45"/>
        <v>107.5062417080479</v>
      </c>
      <c r="AL68" s="22">
        <f t="shared" ca="1" si="45"/>
        <v>75.683413454084274</v>
      </c>
      <c r="AM68" s="22">
        <f t="shared" ca="1" si="45"/>
        <v>84.297179605912177</v>
      </c>
      <c r="AN68" s="22">
        <f ca="1">AVERAGE(OFFSET($A68,0,Fixtures!$D$6,1,3))</f>
        <v>92.412891020707022</v>
      </c>
      <c r="AO68" s="22">
        <f ca="1">AVERAGE(OFFSET($A68,0,Fixtures!$D$6,1,6))</f>
        <v>87.937338533428942</v>
      </c>
      <c r="AP68" s="22">
        <f ca="1">AVERAGE(OFFSET($A68,0,Fixtures!$D$6,1,9))</f>
        <v>86.897691308708062</v>
      </c>
      <c r="AQ68" s="22">
        <f ca="1">AVERAGE(OFFSET($A68,0,Fixtures!$D$6,1,12))</f>
        <v>87.201261533517197</v>
      </c>
      <c r="AR68" s="22">
        <f ca="1">IF(OR(Fixtures!$D$6&lt;=0,Fixtures!$D$6&gt;39),AVERAGE(A68:AM68),AVERAGE(OFFSET($A68,0,Fixtures!$D$6,1,39-Fixtures!$D$6)))</f>
        <v>86.977870616009113</v>
      </c>
    </row>
    <row r="69" spans="1:44" x14ac:dyDescent="0.25">
      <c r="A69" s="30" t="s">
        <v>112</v>
      </c>
      <c r="B69" s="22">
        <f ca="1">MIN(VLOOKUP($A62,$A$2:$AM$12,B$14+1,FALSE),VLOOKUP($A69,$A$2:$AM$12,B$14+1,FALSE))</f>
        <v>81.907421252818281</v>
      </c>
      <c r="C69" s="22">
        <f t="shared" ref="C69:AM69" ca="1" si="46">MIN(VLOOKUP($A62,$A$2:$AM$12,C$14+1,FALSE),VLOOKUP($A69,$A$2:$AM$12,C$14+1,FALSE))</f>
        <v>56.744556779220908</v>
      </c>
      <c r="D69" s="22">
        <f t="shared" ca="1" si="46"/>
        <v>109.85691598530569</v>
      </c>
      <c r="E69" s="22">
        <f t="shared" ca="1" si="46"/>
        <v>83.454763823072184</v>
      </c>
      <c r="F69" s="22">
        <f t="shared" ca="1" si="46"/>
        <v>95.306933623920543</v>
      </c>
      <c r="G69" s="22">
        <f t="shared" ca="1" si="46"/>
        <v>91.462929465889289</v>
      </c>
      <c r="H69" s="22">
        <f t="shared" ca="1" si="46"/>
        <v>72.829683023663918</v>
      </c>
      <c r="I69" s="22">
        <f t="shared" ca="1" si="46"/>
        <v>93.478502668701722</v>
      </c>
      <c r="J69" s="22">
        <f t="shared" ca="1" si="46"/>
        <v>80.623931988538516</v>
      </c>
      <c r="K69" s="22">
        <f t="shared" ca="1" si="46"/>
        <v>98.540361319324859</v>
      </c>
      <c r="L69" s="22">
        <f t="shared" ca="1" si="46"/>
        <v>75.683413454084274</v>
      </c>
      <c r="M69" s="22">
        <f t="shared" ca="1" si="46"/>
        <v>103.02988618500378</v>
      </c>
      <c r="N69" s="22">
        <f t="shared" ca="1" si="46"/>
        <v>107.5062417080479</v>
      </c>
      <c r="O69" s="22">
        <f t="shared" ca="1" si="46"/>
        <v>92.501949777214108</v>
      </c>
      <c r="P69" s="22">
        <f t="shared" ca="1" si="46"/>
        <v>60.552361870031746</v>
      </c>
      <c r="Q69" s="22">
        <f t="shared" ca="1" si="46"/>
        <v>89.014057028922565</v>
      </c>
      <c r="R69" s="22">
        <f t="shared" ca="1" si="46"/>
        <v>83.454763823072184</v>
      </c>
      <c r="S69" s="22">
        <f t="shared" ca="1" si="46"/>
        <v>74.008442285594356</v>
      </c>
      <c r="T69" s="22">
        <f t="shared" ca="1" si="46"/>
        <v>76.482411274392319</v>
      </c>
      <c r="U69" s="22">
        <f t="shared" ca="1" si="46"/>
        <v>116.486252207014</v>
      </c>
      <c r="V69" s="22">
        <f t="shared" ca="1" si="46"/>
        <v>89.014057028922565</v>
      </c>
      <c r="W69" s="22">
        <f t="shared" ca="1" si="46"/>
        <v>80.623931988538516</v>
      </c>
      <c r="X69" s="22">
        <f t="shared" ca="1" si="46"/>
        <v>98.540361319324859</v>
      </c>
      <c r="Y69" s="22">
        <f t="shared" ca="1" si="46"/>
        <v>95.306933623920543</v>
      </c>
      <c r="Z69" s="22">
        <f t="shared" ca="1" si="46"/>
        <v>69.354458285714443</v>
      </c>
      <c r="AA69" s="22">
        <f t="shared" ca="1" si="46"/>
        <v>67.015162843214952</v>
      </c>
      <c r="AB69" s="22">
        <f t="shared" ca="1" si="46"/>
        <v>60.552361870031746</v>
      </c>
      <c r="AC69" s="22">
        <f t="shared" ca="1" si="46"/>
        <v>102.000266894866</v>
      </c>
      <c r="AD69" s="22">
        <f t="shared" ca="1" si="46"/>
        <v>72.829683023663918</v>
      </c>
      <c r="AE69" s="22">
        <f t="shared" ca="1" si="46"/>
        <v>74.008442285594356</v>
      </c>
      <c r="AF69" s="22">
        <f t="shared" ca="1" si="46"/>
        <v>131.39651764316966</v>
      </c>
      <c r="AG69" s="22">
        <f t="shared" ca="1" si="46"/>
        <v>75.683413454084274</v>
      </c>
      <c r="AH69" s="22">
        <f t="shared" ca="1" si="46"/>
        <v>92.501949777214108</v>
      </c>
      <c r="AI69" s="22">
        <f t="shared" ca="1" si="46"/>
        <v>91.462929465889289</v>
      </c>
      <c r="AJ69" s="22">
        <f t="shared" ca="1" si="46"/>
        <v>102.000266894866</v>
      </c>
      <c r="AK69" s="22">
        <f t="shared" ca="1" si="46"/>
        <v>107.5062417080479</v>
      </c>
      <c r="AL69" s="22">
        <f t="shared" ca="1" si="46"/>
        <v>91.995525611241931</v>
      </c>
      <c r="AM69" s="22">
        <f t="shared" ca="1" si="46"/>
        <v>84.297179605912177</v>
      </c>
      <c r="AN69" s="22">
        <f ca="1">AVERAGE(OFFSET($A69,0,Fixtures!$D$6,1,3))</f>
        <v>76.522597202704233</v>
      </c>
      <c r="AO69" s="22">
        <f ca="1">AVERAGE(OFFSET($A69,0,Fixtures!$D$6,1,6))</f>
        <v>84.633739093423443</v>
      </c>
      <c r="AP69" s="22">
        <f ca="1">AVERAGE(OFFSET($A69,0,Fixtures!$D$6,1,9))</f>
        <v>85.272303028636486</v>
      </c>
      <c r="AQ69" s="22">
        <f ca="1">AVERAGE(OFFSET($A69,0,Fixtures!$D$6,1,12))</f>
        <v>89.079396789323695</v>
      </c>
      <c r="AR69" s="22">
        <f ca="1">IF(OR(Fixtures!$D$6&lt;=0,Fixtures!$D$6&gt;39),AVERAGE(A69:AM69),AVERAGE(OFFSET($A69,0,Fixtures!$D$6,1,39-Fixtures!$D$6)))</f>
        <v>88.711533929061261</v>
      </c>
    </row>
    <row r="70" spans="1:44" x14ac:dyDescent="0.25">
      <c r="A70" s="30" t="s">
        <v>10</v>
      </c>
      <c r="B70" s="22">
        <f ca="1">MIN(VLOOKUP($A62,$A$2:$AM$12,B$14+1,FALSE),VLOOKUP($A70,$A$2:$AM$12,B$14+1,FALSE))</f>
        <v>91.995525611241931</v>
      </c>
      <c r="C70" s="22">
        <f t="shared" ref="C70:AM70" ca="1" si="47">MIN(VLOOKUP($A62,$A$2:$AM$12,C$14+1,FALSE),VLOOKUP($A70,$A$2:$AM$12,C$14+1,FALSE))</f>
        <v>91.299950563068123</v>
      </c>
      <c r="D70" s="22">
        <f t="shared" ca="1" si="47"/>
        <v>104.24733544501584</v>
      </c>
      <c r="E70" s="22">
        <f t="shared" ca="1" si="47"/>
        <v>83.454763823072184</v>
      </c>
      <c r="F70" s="22">
        <f t="shared" ca="1" si="47"/>
        <v>91.299950563068123</v>
      </c>
      <c r="G70" s="22">
        <f t="shared" ca="1" si="47"/>
        <v>67.015162843214952</v>
      </c>
      <c r="H70" s="22">
        <f t="shared" ca="1" si="47"/>
        <v>72.829683023663918</v>
      </c>
      <c r="I70" s="22">
        <f t="shared" ca="1" si="47"/>
        <v>99.178764008746526</v>
      </c>
      <c r="J70" s="22">
        <f t="shared" ca="1" si="47"/>
        <v>111.78802490275358</v>
      </c>
      <c r="K70" s="22">
        <f t="shared" ca="1" si="47"/>
        <v>98.540361319324859</v>
      </c>
      <c r="L70" s="22">
        <f t="shared" ca="1" si="47"/>
        <v>109.85691598530569</v>
      </c>
      <c r="M70" s="22">
        <f t="shared" ca="1" si="47"/>
        <v>91.995525611241931</v>
      </c>
      <c r="N70" s="22">
        <f t="shared" ca="1" si="47"/>
        <v>98.540361319324859</v>
      </c>
      <c r="O70" s="22">
        <f t="shared" ca="1" si="47"/>
        <v>76.482411274392319</v>
      </c>
      <c r="P70" s="22">
        <f t="shared" ca="1" si="47"/>
        <v>67.015162843214952</v>
      </c>
      <c r="Q70" s="22">
        <f t="shared" ca="1" si="47"/>
        <v>74.008442285594356</v>
      </c>
      <c r="R70" s="22">
        <f t="shared" ca="1" si="47"/>
        <v>81.146261461701698</v>
      </c>
      <c r="S70" s="22">
        <f t="shared" ca="1" si="47"/>
        <v>74.008442285594356</v>
      </c>
      <c r="T70" s="22">
        <f t="shared" ca="1" si="47"/>
        <v>81.146261461701698</v>
      </c>
      <c r="U70" s="22">
        <f t="shared" ca="1" si="47"/>
        <v>56.744556779220908</v>
      </c>
      <c r="V70" s="22">
        <f t="shared" ca="1" si="47"/>
        <v>84.297179605912177</v>
      </c>
      <c r="W70" s="22">
        <f t="shared" ca="1" si="47"/>
        <v>80.623931988538516</v>
      </c>
      <c r="X70" s="22">
        <f t="shared" ca="1" si="47"/>
        <v>91.462929465889289</v>
      </c>
      <c r="Y70" s="22">
        <f t="shared" ca="1" si="47"/>
        <v>69.354458285714443</v>
      </c>
      <c r="Z70" s="22">
        <f t="shared" ca="1" si="47"/>
        <v>74.699959551601182</v>
      </c>
      <c r="AA70" s="22">
        <f t="shared" ca="1" si="47"/>
        <v>75.683413454084274</v>
      </c>
      <c r="AB70" s="22">
        <f t="shared" ca="1" si="47"/>
        <v>60.552361870031746</v>
      </c>
      <c r="AC70" s="22">
        <f t="shared" ca="1" si="47"/>
        <v>99.178764008746526</v>
      </c>
      <c r="AD70" s="22">
        <f t="shared" ca="1" si="47"/>
        <v>60.552361870031746</v>
      </c>
      <c r="AE70" s="22">
        <f t="shared" ca="1" si="47"/>
        <v>81.907421252818281</v>
      </c>
      <c r="AF70" s="22">
        <f t="shared" ca="1" si="47"/>
        <v>80.623931988538516</v>
      </c>
      <c r="AG70" s="22">
        <f t="shared" ca="1" si="47"/>
        <v>75.683413454084274</v>
      </c>
      <c r="AH70" s="22">
        <f t="shared" ca="1" si="47"/>
        <v>134.2695639820403</v>
      </c>
      <c r="AI70" s="22">
        <f t="shared" ca="1" si="47"/>
        <v>112.43897574707348</v>
      </c>
      <c r="AJ70" s="22">
        <f t="shared" ca="1" si="47"/>
        <v>102.000266894866</v>
      </c>
      <c r="AK70" s="22">
        <f t="shared" ca="1" si="47"/>
        <v>85.293274455012948</v>
      </c>
      <c r="AL70" s="22">
        <f t="shared" ca="1" si="47"/>
        <v>81.907421252818281</v>
      </c>
      <c r="AM70" s="22">
        <f t="shared" ca="1" si="47"/>
        <v>74.699959551601182</v>
      </c>
      <c r="AN70" s="22">
        <f ca="1">AVERAGE(OFFSET($A70,0,Fixtures!$D$6,1,3))</f>
        <v>78.471513110954177</v>
      </c>
      <c r="AO70" s="22">
        <f ca="1">AVERAGE(OFFSET($A70,0,Fixtures!$D$6,1,6))</f>
        <v>76.416375740708517</v>
      </c>
      <c r="AP70" s="22">
        <f ca="1">AVERAGE(OFFSET($A70,0,Fixtures!$D$6,1,9))</f>
        <v>86.765578625272127</v>
      </c>
      <c r="AQ70" s="22">
        <f ca="1">AVERAGE(OFFSET($A70,0,Fixtures!$D$6,1,12))</f>
        <v>87.507597519178873</v>
      </c>
      <c r="AR70" s="22">
        <f ca="1">IF(OR(Fixtures!$D$6&lt;=0,Fixtures!$D$6&gt;39),AVERAGE(A70:AM70),AVERAGE(OFFSET($A70,0,Fixtures!$D$6,1,39-Fixtures!$D$6)))</f>
        <v>86.52239459859598</v>
      </c>
    </row>
    <row r="71" spans="1:44" x14ac:dyDescent="0.25">
      <c r="A71" s="30" t="s">
        <v>71</v>
      </c>
      <c r="B71" s="22">
        <f ca="1">MIN(VLOOKUP($A62,$A$2:$AM$12,B$14+1,FALSE),VLOOKUP($A71,$A$2:$AM$12,B$14+1,FALSE))</f>
        <v>85.293274455012948</v>
      </c>
      <c r="C71" s="22">
        <f t="shared" ref="C71:AM71" ca="1" si="48">MIN(VLOOKUP($A62,$A$2:$AM$12,C$14+1,FALSE),VLOOKUP($A71,$A$2:$AM$12,C$14+1,FALSE))</f>
        <v>91.299950563068123</v>
      </c>
      <c r="D71" s="22">
        <f t="shared" ca="1" si="48"/>
        <v>81.146261461701698</v>
      </c>
      <c r="E71" s="22">
        <f t="shared" ca="1" si="48"/>
        <v>74.008442285594356</v>
      </c>
      <c r="F71" s="22">
        <f t="shared" ca="1" si="48"/>
        <v>80.623931988538516</v>
      </c>
      <c r="G71" s="22">
        <f t="shared" ca="1" si="48"/>
        <v>91.462929465889289</v>
      </c>
      <c r="H71" s="22">
        <f t="shared" ca="1" si="48"/>
        <v>72.829683023663918</v>
      </c>
      <c r="I71" s="22">
        <f t="shared" ca="1" si="48"/>
        <v>74.699959551601182</v>
      </c>
      <c r="J71" s="22">
        <f t="shared" ca="1" si="48"/>
        <v>103.02988618500378</v>
      </c>
      <c r="K71" s="22">
        <f t="shared" ca="1" si="48"/>
        <v>67.015162843214952</v>
      </c>
      <c r="L71" s="22">
        <f t="shared" ca="1" si="48"/>
        <v>109.85691598530569</v>
      </c>
      <c r="M71" s="22">
        <f t="shared" ca="1" si="48"/>
        <v>89.014057028922565</v>
      </c>
      <c r="N71" s="22">
        <f t="shared" ca="1" si="48"/>
        <v>75.683413454084274</v>
      </c>
      <c r="O71" s="22">
        <f t="shared" ca="1" si="48"/>
        <v>92.501949777214108</v>
      </c>
      <c r="P71" s="22">
        <f t="shared" ca="1" si="48"/>
        <v>67.015162843214952</v>
      </c>
      <c r="Q71" s="22">
        <f t="shared" ca="1" si="48"/>
        <v>56.744556779220908</v>
      </c>
      <c r="R71" s="22">
        <f t="shared" ca="1" si="48"/>
        <v>85.293274455012948</v>
      </c>
      <c r="S71" s="22">
        <f t="shared" ca="1" si="48"/>
        <v>74.008442285594356</v>
      </c>
      <c r="T71" s="22">
        <f t="shared" ca="1" si="48"/>
        <v>81.146261461701698</v>
      </c>
      <c r="U71" s="22">
        <f t="shared" ca="1" si="48"/>
        <v>83.454763823072184</v>
      </c>
      <c r="V71" s="22">
        <f t="shared" ca="1" si="48"/>
        <v>89.014057028922565</v>
      </c>
      <c r="W71" s="22">
        <f t="shared" ca="1" si="48"/>
        <v>80.623931988538516</v>
      </c>
      <c r="X71" s="22">
        <f t="shared" ca="1" si="48"/>
        <v>84.297179605912177</v>
      </c>
      <c r="Y71" s="22">
        <f t="shared" ca="1" si="48"/>
        <v>95.306933623920543</v>
      </c>
      <c r="Z71" s="22">
        <f t="shared" ca="1" si="48"/>
        <v>74.699959551601182</v>
      </c>
      <c r="AA71" s="22">
        <f t="shared" ca="1" si="48"/>
        <v>104.24733544501584</v>
      </c>
      <c r="AB71" s="22">
        <f t="shared" ca="1" si="48"/>
        <v>60.552361870031746</v>
      </c>
      <c r="AC71" s="22">
        <f t="shared" ca="1" si="48"/>
        <v>104.24733544501584</v>
      </c>
      <c r="AD71" s="22">
        <f t="shared" ca="1" si="48"/>
        <v>69.354458285714443</v>
      </c>
      <c r="AE71" s="22">
        <f t="shared" ca="1" si="48"/>
        <v>81.907421252818281</v>
      </c>
      <c r="AF71" s="22">
        <f t="shared" ca="1" si="48"/>
        <v>92.501949777214108</v>
      </c>
      <c r="AG71" s="22">
        <f t="shared" ca="1" si="48"/>
        <v>75.683413454084274</v>
      </c>
      <c r="AH71" s="22">
        <f t="shared" ca="1" si="48"/>
        <v>134.2695639820403</v>
      </c>
      <c r="AI71" s="22">
        <f t="shared" ca="1" si="48"/>
        <v>72.829683023663918</v>
      </c>
      <c r="AJ71" s="22">
        <f t="shared" ca="1" si="48"/>
        <v>60.552361870031746</v>
      </c>
      <c r="AK71" s="22">
        <f t="shared" ca="1" si="48"/>
        <v>99.178764008746526</v>
      </c>
      <c r="AL71" s="22">
        <f t="shared" ca="1" si="48"/>
        <v>111.78802490275358</v>
      </c>
      <c r="AM71" s="22">
        <f t="shared" ca="1" si="48"/>
        <v>84.297179605912177</v>
      </c>
      <c r="AN71" s="22">
        <f ca="1">AVERAGE(OFFSET($A71,0,Fixtures!$D$6,1,3))</f>
        <v>89.682344253354472</v>
      </c>
      <c r="AO71" s="22">
        <f ca="1">AVERAGE(OFFSET($A71,0,Fixtures!$D$6,1,6))</f>
        <v>85.468477012635034</v>
      </c>
      <c r="AP71" s="22">
        <f ca="1">AVERAGE(OFFSET($A71,0,Fixtures!$D$6,1,9))</f>
        <v>88.399280281733184</v>
      </c>
      <c r="AQ71" s="22">
        <f ca="1">AVERAGE(OFFSET($A71,0,Fixtures!$D$6,1,12))</f>
        <v>88.926056109760864</v>
      </c>
      <c r="AR71" s="22">
        <f ca="1">IF(OR(Fixtures!$D$6&lt;=0,Fixtures!$D$6&gt;39),AVERAGE(A71:AM71),AVERAGE(OFFSET($A71,0,Fixtures!$D$6,1,39-Fixtures!$D$6)))</f>
        <v>88.569988686387887</v>
      </c>
    </row>
    <row r="72" spans="1:44" x14ac:dyDescent="0.25">
      <c r="A72" s="30" t="s">
        <v>63</v>
      </c>
      <c r="B72" s="22">
        <f ca="1">MIN(VLOOKUP($A62,$A$2:$AM$12,B$14+1,FALSE),VLOOKUP($A72,$A$2:$AM$12,B$14+1,FALSE))</f>
        <v>91.995525611241931</v>
      </c>
      <c r="C72" s="22">
        <f t="shared" ref="C72:AM72" ca="1" si="49">MIN(VLOOKUP($A62,$A$2:$AM$12,C$14+1,FALSE),VLOOKUP($A72,$A$2:$AM$12,C$14+1,FALSE))</f>
        <v>91.299950563068123</v>
      </c>
      <c r="D72" s="22">
        <f t="shared" ca="1" si="49"/>
        <v>93.478502668701722</v>
      </c>
      <c r="E72" s="22">
        <f t="shared" ca="1" si="49"/>
        <v>72.829683023663918</v>
      </c>
      <c r="F72" s="22">
        <f t="shared" ca="1" si="49"/>
        <v>102.000266894866</v>
      </c>
      <c r="G72" s="22">
        <f t="shared" ca="1" si="49"/>
        <v>91.462929465889289</v>
      </c>
      <c r="H72" s="22">
        <f t="shared" ca="1" si="49"/>
        <v>72.829683023663918</v>
      </c>
      <c r="I72" s="22">
        <f t="shared" ca="1" si="49"/>
        <v>56.744556779220908</v>
      </c>
      <c r="J72" s="22">
        <f t="shared" ca="1" si="49"/>
        <v>112.43897574707348</v>
      </c>
      <c r="K72" s="22">
        <f t="shared" ca="1" si="49"/>
        <v>74.699959551601182</v>
      </c>
      <c r="L72" s="22">
        <f t="shared" ca="1" si="49"/>
        <v>60.552361870031746</v>
      </c>
      <c r="M72" s="22">
        <f t="shared" ca="1" si="49"/>
        <v>92.501949777214108</v>
      </c>
      <c r="N72" s="22">
        <f t="shared" ca="1" si="49"/>
        <v>84.297179605912177</v>
      </c>
      <c r="O72" s="22">
        <f t="shared" ca="1" si="49"/>
        <v>92.501949777214108</v>
      </c>
      <c r="P72" s="22">
        <f t="shared" ca="1" si="49"/>
        <v>67.015162843214952</v>
      </c>
      <c r="Q72" s="22">
        <f t="shared" ca="1" si="49"/>
        <v>80.623931988538516</v>
      </c>
      <c r="R72" s="22">
        <f t="shared" ca="1" si="49"/>
        <v>85.293274455012948</v>
      </c>
      <c r="S72" s="22">
        <f t="shared" ca="1" si="49"/>
        <v>74.008442285594356</v>
      </c>
      <c r="T72" s="22">
        <f t="shared" ca="1" si="49"/>
        <v>69.354458285714443</v>
      </c>
      <c r="U72" s="22">
        <f t="shared" ca="1" si="49"/>
        <v>109.85691598530569</v>
      </c>
      <c r="V72" s="22">
        <f t="shared" ca="1" si="49"/>
        <v>67.015162843214952</v>
      </c>
      <c r="W72" s="22">
        <f t="shared" ca="1" si="49"/>
        <v>80.623931988538516</v>
      </c>
      <c r="X72" s="22">
        <f t="shared" ca="1" si="49"/>
        <v>91.995525611241931</v>
      </c>
      <c r="Y72" s="22">
        <f t="shared" ca="1" si="49"/>
        <v>95.306933623920543</v>
      </c>
      <c r="Z72" s="22">
        <f t="shared" ca="1" si="49"/>
        <v>74.699959551601182</v>
      </c>
      <c r="AA72" s="22">
        <f t="shared" ca="1" si="49"/>
        <v>112.43897574707348</v>
      </c>
      <c r="AB72" s="22">
        <f t="shared" ca="1" si="49"/>
        <v>60.552361870031746</v>
      </c>
      <c r="AC72" s="22">
        <f t="shared" ca="1" si="49"/>
        <v>95.306933623920543</v>
      </c>
      <c r="AD72" s="22">
        <f t="shared" ca="1" si="49"/>
        <v>76.482411274392319</v>
      </c>
      <c r="AE72" s="22">
        <f t="shared" ca="1" si="49"/>
        <v>81.907421252818281</v>
      </c>
      <c r="AF72" s="22">
        <f t="shared" ca="1" si="49"/>
        <v>103.02988618500378</v>
      </c>
      <c r="AG72" s="22">
        <f t="shared" ca="1" si="49"/>
        <v>75.683413454084274</v>
      </c>
      <c r="AH72" s="22">
        <f t="shared" ca="1" si="49"/>
        <v>74.008442285594356</v>
      </c>
      <c r="AI72" s="22">
        <f t="shared" ca="1" si="49"/>
        <v>75.683413454084274</v>
      </c>
      <c r="AJ72" s="22">
        <f t="shared" ca="1" si="49"/>
        <v>89.014057028922565</v>
      </c>
      <c r="AK72" s="22">
        <f t="shared" ca="1" si="49"/>
        <v>76.482411274392319</v>
      </c>
      <c r="AL72" s="22">
        <f t="shared" ca="1" si="49"/>
        <v>111.78802490275358</v>
      </c>
      <c r="AM72" s="22">
        <f t="shared" ca="1" si="49"/>
        <v>83.454763823072184</v>
      </c>
      <c r="AN72" s="22">
        <f ca="1">AVERAGE(OFFSET($A72,0,Fixtures!$D$6,1,3))</f>
        <v>89.432757080341915</v>
      </c>
      <c r="AO72" s="22">
        <f ca="1">AVERAGE(OFFSET($A72,0,Fixtures!$D$6,1,6))</f>
        <v>88.286331658873351</v>
      </c>
      <c r="AP72" s="22">
        <f ca="1">AVERAGE(OFFSET($A72,0,Fixtures!$D$6,1,9))</f>
        <v>83.899251016333679</v>
      </c>
      <c r="AQ72" s="22">
        <f ca="1">AVERAGE(OFFSET($A72,0,Fixtures!$D$6,1,12))</f>
        <v>86.031479362755974</v>
      </c>
      <c r="AR72" s="22">
        <f ca="1">IF(OR(Fixtures!$D$6&lt;=0,Fixtures!$D$6&gt;39),AVERAGE(A72:AM72),AVERAGE(OFFSET($A72,0,Fixtures!$D$6,1,39-Fixtures!$D$6)))</f>
        <v>85.833270475087986</v>
      </c>
    </row>
    <row r="74" spans="1:44" x14ac:dyDescent="0.25">
      <c r="A74" s="31" t="s">
        <v>2</v>
      </c>
      <c r="B74" s="2">
        <v>1</v>
      </c>
      <c r="C74" s="2">
        <v>2</v>
      </c>
      <c r="D74" s="2">
        <v>3</v>
      </c>
      <c r="E74" s="2">
        <v>4</v>
      </c>
      <c r="F74" s="2">
        <v>5</v>
      </c>
      <c r="G74" s="2">
        <v>6</v>
      </c>
      <c r="H74" s="2">
        <v>7</v>
      </c>
      <c r="I74" s="2">
        <v>8</v>
      </c>
      <c r="J74" s="2">
        <v>9</v>
      </c>
      <c r="K74" s="2">
        <v>10</v>
      </c>
      <c r="L74" s="2">
        <v>11</v>
      </c>
      <c r="M74" s="2">
        <v>12</v>
      </c>
      <c r="N74" s="2">
        <v>13</v>
      </c>
      <c r="O74" s="2">
        <v>14</v>
      </c>
      <c r="P74" s="2">
        <v>15</v>
      </c>
      <c r="Q74" s="2">
        <v>16</v>
      </c>
      <c r="R74" s="2">
        <v>17</v>
      </c>
      <c r="S74" s="2">
        <v>18</v>
      </c>
      <c r="T74" s="2">
        <v>19</v>
      </c>
      <c r="U74" s="2">
        <v>20</v>
      </c>
      <c r="V74" s="2">
        <v>21</v>
      </c>
      <c r="W74" s="2">
        <v>22</v>
      </c>
      <c r="X74" s="2">
        <v>23</v>
      </c>
      <c r="Y74" s="2">
        <v>24</v>
      </c>
      <c r="Z74" s="2">
        <v>25</v>
      </c>
      <c r="AA74" s="2">
        <v>26</v>
      </c>
      <c r="AB74" s="2">
        <v>27</v>
      </c>
      <c r="AC74" s="2">
        <v>28</v>
      </c>
      <c r="AD74" s="2">
        <v>29</v>
      </c>
      <c r="AE74" s="2">
        <v>30</v>
      </c>
      <c r="AF74" s="2">
        <v>31</v>
      </c>
      <c r="AG74" s="2">
        <v>32</v>
      </c>
      <c r="AH74" s="2">
        <v>33</v>
      </c>
      <c r="AI74" s="2">
        <v>34</v>
      </c>
      <c r="AJ74" s="2">
        <v>35</v>
      </c>
      <c r="AK74" s="2">
        <v>36</v>
      </c>
      <c r="AL74" s="2">
        <v>37</v>
      </c>
      <c r="AM74" s="2">
        <v>38</v>
      </c>
      <c r="AN74" s="31" t="s">
        <v>56</v>
      </c>
      <c r="AO74" s="31" t="s">
        <v>57</v>
      </c>
      <c r="AP74" s="31" t="s">
        <v>58</v>
      </c>
      <c r="AQ74" s="31" t="s">
        <v>82</v>
      </c>
      <c r="AR74" s="31" t="s">
        <v>59</v>
      </c>
    </row>
    <row r="75" spans="1:44" x14ac:dyDescent="0.25">
      <c r="A75" s="30" t="s">
        <v>111</v>
      </c>
      <c r="B75" s="22">
        <f t="shared" ref="B75:AM75" ca="1" si="50">MIN(VLOOKUP($A74,$A$2:$AM$12,B$14+1,FALSE),VLOOKUP($A75,$A$2:$AM$12,B$14+1,FALSE))</f>
        <v>80.623931988538516</v>
      </c>
      <c r="C75" s="22">
        <f t="shared" ca="1" si="50"/>
        <v>67.015162843214952</v>
      </c>
      <c r="D75" s="22">
        <f t="shared" ca="1" si="50"/>
        <v>91.995525611241931</v>
      </c>
      <c r="E75" s="22">
        <f t="shared" ca="1" si="50"/>
        <v>69.354458285714443</v>
      </c>
      <c r="F75" s="22">
        <f t="shared" ca="1" si="50"/>
        <v>81.146261461701698</v>
      </c>
      <c r="G75" s="22">
        <f t="shared" ca="1" si="50"/>
        <v>85.293274455012948</v>
      </c>
      <c r="H75" s="22">
        <f t="shared" ca="1" si="50"/>
        <v>75.683413454084274</v>
      </c>
      <c r="I75" s="22">
        <f t="shared" ca="1" si="50"/>
        <v>89.014057028922565</v>
      </c>
      <c r="J75" s="22">
        <f t="shared" ca="1" si="50"/>
        <v>85.293274455012948</v>
      </c>
      <c r="K75" s="22">
        <f t="shared" ca="1" si="50"/>
        <v>91.462929465889289</v>
      </c>
      <c r="L75" s="22">
        <f t="shared" ca="1" si="50"/>
        <v>99.178764008746526</v>
      </c>
      <c r="M75" s="22">
        <f t="shared" ca="1" si="50"/>
        <v>67.015162843214952</v>
      </c>
      <c r="N75" s="22">
        <f t="shared" ca="1" si="50"/>
        <v>60.552361870031746</v>
      </c>
      <c r="O75" s="22">
        <f t="shared" ca="1" si="50"/>
        <v>131.39651764316966</v>
      </c>
      <c r="P75" s="22">
        <f t="shared" ca="1" si="50"/>
        <v>91.299950563068123</v>
      </c>
      <c r="Q75" s="22">
        <f t="shared" ca="1" si="50"/>
        <v>95.306933623920543</v>
      </c>
      <c r="R75" s="22">
        <f t="shared" ca="1" si="50"/>
        <v>91.299950563068123</v>
      </c>
      <c r="S75" s="22">
        <f t="shared" ca="1" si="50"/>
        <v>56.744556779220908</v>
      </c>
      <c r="T75" s="22">
        <f t="shared" ca="1" si="50"/>
        <v>72.829683023663918</v>
      </c>
      <c r="U75" s="22">
        <f t="shared" ca="1" si="50"/>
        <v>91.995525611241931</v>
      </c>
      <c r="V75" s="22">
        <f t="shared" ca="1" si="50"/>
        <v>92.501949777214108</v>
      </c>
      <c r="W75" s="22">
        <f t="shared" ca="1" si="50"/>
        <v>111.78802490275358</v>
      </c>
      <c r="X75" s="22">
        <f t="shared" ca="1" si="50"/>
        <v>104.24733544501584</v>
      </c>
      <c r="Y75" s="22">
        <f t="shared" ca="1" si="50"/>
        <v>76.482411274392319</v>
      </c>
      <c r="Z75" s="22">
        <f t="shared" ca="1" si="50"/>
        <v>72.829683023663918</v>
      </c>
      <c r="AA75" s="22">
        <f t="shared" ca="1" si="50"/>
        <v>84.297179605912177</v>
      </c>
      <c r="AB75" s="22">
        <f t="shared" ca="1" si="50"/>
        <v>69.354458285714443</v>
      </c>
      <c r="AC75" s="22">
        <f t="shared" ca="1" si="50"/>
        <v>74.699959551601182</v>
      </c>
      <c r="AD75" s="22">
        <f t="shared" ca="1" si="50"/>
        <v>116.486252207014</v>
      </c>
      <c r="AE75" s="22">
        <f t="shared" ca="1" si="50"/>
        <v>74.699959551601182</v>
      </c>
      <c r="AF75" s="22">
        <f t="shared" ca="1" si="50"/>
        <v>74.008442285594356</v>
      </c>
      <c r="AG75" s="22">
        <f t="shared" ca="1" si="50"/>
        <v>81.907421252818281</v>
      </c>
      <c r="AH75" s="22">
        <f t="shared" ca="1" si="50"/>
        <v>81.146261461701698</v>
      </c>
      <c r="AI75" s="22">
        <f t="shared" ca="1" si="50"/>
        <v>107.5062417080479</v>
      </c>
      <c r="AJ75" s="22">
        <f t="shared" ca="1" si="50"/>
        <v>56.744556779220908</v>
      </c>
      <c r="AK75" s="22">
        <f t="shared" ca="1" si="50"/>
        <v>84.297179605912177</v>
      </c>
      <c r="AL75" s="22">
        <f t="shared" ca="1" si="50"/>
        <v>80.623931988538516</v>
      </c>
      <c r="AM75" s="22">
        <f t="shared" ca="1" si="50"/>
        <v>99.178764008746526</v>
      </c>
      <c r="AN75" s="22">
        <f ca="1">AVERAGE(OFFSET($A75,0,Fixtures!$D$6,1,3))</f>
        <v>76.117199147742596</v>
      </c>
      <c r="AO75" s="22">
        <f ca="1">AVERAGE(OFFSET($A75,0,Fixtures!$D$6,1,6))</f>
        <v>82.257708581239555</v>
      </c>
      <c r="AP75" s="22">
        <f ca="1">AVERAGE(OFFSET($A75,0,Fixtures!$D$6,1,9))</f>
        <v>84.900686212222809</v>
      </c>
      <c r="AQ75" s="22">
        <f ca="1">AVERAGE(OFFSET($A75,0,Fixtures!$D$6,1,12))</f>
        <v>82.147653690306413</v>
      </c>
      <c r="AR75" s="22">
        <f ca="1">IF(OR(Fixtures!$D$6&lt;=0,Fixtures!$D$6&gt;39),AVERAGE(A75:AM75),AVERAGE(OFFSET($A75,0,Fixtures!$D$6,1,39-Fixtures!$D$6)))</f>
        <v>83.457739099417196</v>
      </c>
    </row>
    <row r="76" spans="1:44" x14ac:dyDescent="0.25">
      <c r="A76" s="30" t="s">
        <v>121</v>
      </c>
      <c r="B76" s="22">
        <f ca="1">MIN(VLOOKUP($A74,$A$2:$AM$12,B$14+1,FALSE),VLOOKUP($A76,$A$2:$AM$12,B$14+1,FALSE))</f>
        <v>80.623931988538516</v>
      </c>
      <c r="C76" s="22">
        <f t="shared" ref="C76:AM76" ca="1" si="51">MIN(VLOOKUP($A74,$A$2:$AM$12,C$14+1,FALSE),VLOOKUP($A76,$A$2:$AM$12,C$14+1,FALSE))</f>
        <v>81.146261461701698</v>
      </c>
      <c r="D76" s="22">
        <f t="shared" ca="1" si="51"/>
        <v>95.306933623920543</v>
      </c>
      <c r="E76" s="22">
        <f t="shared" ca="1" si="51"/>
        <v>76.482411274392319</v>
      </c>
      <c r="F76" s="22">
        <f t="shared" ca="1" si="51"/>
        <v>75.683413454084274</v>
      </c>
      <c r="G76" s="22">
        <f t="shared" ca="1" si="51"/>
        <v>74.008442285594356</v>
      </c>
      <c r="H76" s="22">
        <f t="shared" ca="1" si="51"/>
        <v>134.2695639820403</v>
      </c>
      <c r="I76" s="22">
        <f t="shared" ca="1" si="51"/>
        <v>84.297179605912177</v>
      </c>
      <c r="J76" s="22">
        <f t="shared" ca="1" si="51"/>
        <v>102.000266894866</v>
      </c>
      <c r="K76" s="22">
        <f t="shared" ca="1" si="51"/>
        <v>91.462929465889289</v>
      </c>
      <c r="L76" s="22">
        <f t="shared" ca="1" si="51"/>
        <v>72.829683023663918</v>
      </c>
      <c r="M76" s="22">
        <f t="shared" ca="1" si="51"/>
        <v>67.015162843214952</v>
      </c>
      <c r="N76" s="22">
        <f t="shared" ca="1" si="51"/>
        <v>102.000266894866</v>
      </c>
      <c r="O76" s="22">
        <f t="shared" ca="1" si="51"/>
        <v>155.85812957683984</v>
      </c>
      <c r="P76" s="22">
        <f t="shared" ca="1" si="51"/>
        <v>91.299950563068123</v>
      </c>
      <c r="Q76" s="22">
        <f t="shared" ca="1" si="51"/>
        <v>91.462929465889289</v>
      </c>
      <c r="R76" s="22">
        <f t="shared" ca="1" si="51"/>
        <v>69.354458285714443</v>
      </c>
      <c r="S76" s="22">
        <f t="shared" ca="1" si="51"/>
        <v>56.744556779220908</v>
      </c>
      <c r="T76" s="22">
        <f t="shared" ca="1" si="51"/>
        <v>103.02988618500378</v>
      </c>
      <c r="U76" s="22">
        <f t="shared" ca="1" si="51"/>
        <v>67.015162843214952</v>
      </c>
      <c r="V76" s="22">
        <f t="shared" ca="1" si="51"/>
        <v>109.85691598530569</v>
      </c>
      <c r="W76" s="22">
        <f t="shared" ca="1" si="51"/>
        <v>111.78802490275358</v>
      </c>
      <c r="X76" s="22">
        <f t="shared" ca="1" si="51"/>
        <v>83.454763823072184</v>
      </c>
      <c r="Y76" s="22">
        <f t="shared" ca="1" si="51"/>
        <v>81.907421252818281</v>
      </c>
      <c r="Z76" s="22">
        <f t="shared" ca="1" si="51"/>
        <v>72.829683023663918</v>
      </c>
      <c r="AA76" s="22">
        <f t="shared" ca="1" si="51"/>
        <v>76.482411274392319</v>
      </c>
      <c r="AB76" s="22">
        <f t="shared" ca="1" si="51"/>
        <v>69.354458285714443</v>
      </c>
      <c r="AC76" s="22">
        <f t="shared" ca="1" si="51"/>
        <v>56.744556779220908</v>
      </c>
      <c r="AD76" s="22">
        <f t="shared" ca="1" si="51"/>
        <v>111.78802490275358</v>
      </c>
      <c r="AE76" s="22">
        <f t="shared" ca="1" si="51"/>
        <v>74.699959551601182</v>
      </c>
      <c r="AF76" s="22">
        <f t="shared" ca="1" si="51"/>
        <v>83.454763823072184</v>
      </c>
      <c r="AG76" s="22">
        <f t="shared" ca="1" si="51"/>
        <v>81.907421252818281</v>
      </c>
      <c r="AH76" s="22">
        <f t="shared" ca="1" si="51"/>
        <v>81.146261461701698</v>
      </c>
      <c r="AI76" s="22">
        <f t="shared" ca="1" si="51"/>
        <v>132.6532312009476</v>
      </c>
      <c r="AJ76" s="22">
        <f t="shared" ca="1" si="51"/>
        <v>93.478502668701722</v>
      </c>
      <c r="AK76" s="22">
        <f t="shared" ca="1" si="51"/>
        <v>84.297179605912177</v>
      </c>
      <c r="AL76" s="22">
        <f t="shared" ca="1" si="51"/>
        <v>60.552361870031746</v>
      </c>
      <c r="AM76" s="22">
        <f t="shared" ca="1" si="51"/>
        <v>92.501949777214108</v>
      </c>
      <c r="AN76" s="22">
        <f ca="1">AVERAGE(OFFSET($A76,0,Fixtures!$D$6,1,3))</f>
        <v>67.527142113109235</v>
      </c>
      <c r="AO76" s="22">
        <f ca="1">AVERAGE(OFFSET($A76,0,Fixtures!$D$6,1,6))</f>
        <v>78.754029102792444</v>
      </c>
      <c r="AP76" s="22">
        <f ca="1">AVERAGE(OFFSET($A76,0,Fixtures!$D$6,1,9))</f>
        <v>85.359009836913572</v>
      </c>
      <c r="AQ76" s="22">
        <f ca="1">AVERAGE(OFFSET($A76,0,Fixtures!$D$6,1,12))</f>
        <v>83.879927723072328</v>
      </c>
      <c r="AR76" s="22">
        <f ca="1">IF(OR(Fixtures!$D$6&lt;=0,Fixtures!$D$6&gt;39),AVERAGE(A76:AM76),AVERAGE(OFFSET($A76,0,Fixtures!$D$6,1,39-Fixtures!$D$6)))</f>
        <v>84.543160188775545</v>
      </c>
    </row>
    <row r="77" spans="1:44" x14ac:dyDescent="0.25">
      <c r="A77" s="30" t="s">
        <v>73</v>
      </c>
      <c r="B77" s="22">
        <f ca="1">MIN(VLOOKUP($A74,$A$2:$AM$12,B$14+1,FALSE),VLOOKUP($A77,$A$2:$AM$12,B$14+1,FALSE))</f>
        <v>74.699959551601182</v>
      </c>
      <c r="C77" s="22">
        <f t="shared" ref="C77:AM77" ca="1" si="52">MIN(VLOOKUP($A74,$A$2:$AM$12,C$14+1,FALSE),VLOOKUP($A77,$A$2:$AM$12,C$14+1,FALSE))</f>
        <v>89.014057028922565</v>
      </c>
      <c r="D77" s="22">
        <f t="shared" ca="1" si="52"/>
        <v>103.02988618500378</v>
      </c>
      <c r="E77" s="22">
        <f t="shared" ca="1" si="52"/>
        <v>76.482411274392319</v>
      </c>
      <c r="F77" s="22">
        <f t="shared" ca="1" si="52"/>
        <v>91.995525611241931</v>
      </c>
      <c r="G77" s="22">
        <f t="shared" ca="1" si="52"/>
        <v>85.293274455012948</v>
      </c>
      <c r="H77" s="22">
        <f t="shared" ca="1" si="52"/>
        <v>81.146261461701698</v>
      </c>
      <c r="I77" s="22">
        <f t="shared" ca="1" si="52"/>
        <v>98.540361319324859</v>
      </c>
      <c r="J77" s="22">
        <f t="shared" ca="1" si="52"/>
        <v>72.829683023663918</v>
      </c>
      <c r="K77" s="22">
        <f t="shared" ca="1" si="52"/>
        <v>91.462929465889289</v>
      </c>
      <c r="L77" s="22">
        <f t="shared" ca="1" si="52"/>
        <v>99.178764008746526</v>
      </c>
      <c r="M77" s="22">
        <f t="shared" ca="1" si="52"/>
        <v>67.015162843214952</v>
      </c>
      <c r="N77" s="22">
        <f t="shared" ca="1" si="52"/>
        <v>91.462929465889289</v>
      </c>
      <c r="O77" s="22">
        <f t="shared" ca="1" si="52"/>
        <v>103.02988618500378</v>
      </c>
      <c r="P77" s="22">
        <f t="shared" ca="1" si="52"/>
        <v>69.354458285714443</v>
      </c>
      <c r="Q77" s="22">
        <f t="shared" ca="1" si="52"/>
        <v>95.306933623920543</v>
      </c>
      <c r="R77" s="22">
        <f t="shared" ca="1" si="52"/>
        <v>92.501949777214108</v>
      </c>
      <c r="S77" s="22">
        <f t="shared" ca="1" si="52"/>
        <v>56.744556779220908</v>
      </c>
      <c r="T77" s="22">
        <f t="shared" ca="1" si="52"/>
        <v>80.623931988538516</v>
      </c>
      <c r="U77" s="22">
        <f t="shared" ca="1" si="52"/>
        <v>91.995525611241931</v>
      </c>
      <c r="V77" s="22">
        <f t="shared" ca="1" si="52"/>
        <v>99.178764008746526</v>
      </c>
      <c r="W77" s="22">
        <f t="shared" ca="1" si="52"/>
        <v>76.482411274392319</v>
      </c>
      <c r="X77" s="22">
        <f t="shared" ca="1" si="52"/>
        <v>89.014057028922565</v>
      </c>
      <c r="Y77" s="22">
        <f t="shared" ca="1" si="52"/>
        <v>85.293274455012948</v>
      </c>
      <c r="Z77" s="22">
        <f t="shared" ca="1" si="52"/>
        <v>72.829683023663918</v>
      </c>
      <c r="AA77" s="22">
        <f t="shared" ca="1" si="52"/>
        <v>91.299950563068123</v>
      </c>
      <c r="AB77" s="22">
        <f t="shared" ca="1" si="52"/>
        <v>69.354458285714443</v>
      </c>
      <c r="AC77" s="22">
        <f t="shared" ca="1" si="52"/>
        <v>75.683413454084274</v>
      </c>
      <c r="AD77" s="22">
        <f t="shared" ca="1" si="52"/>
        <v>116.486252207014</v>
      </c>
      <c r="AE77" s="22">
        <f t="shared" ca="1" si="52"/>
        <v>56.744556779220908</v>
      </c>
      <c r="AF77" s="22">
        <f t="shared" ca="1" si="52"/>
        <v>83.454763823072184</v>
      </c>
      <c r="AG77" s="22">
        <f t="shared" ca="1" si="52"/>
        <v>60.552361870031746</v>
      </c>
      <c r="AH77" s="22">
        <f t="shared" ca="1" si="52"/>
        <v>81.146261461701698</v>
      </c>
      <c r="AI77" s="22">
        <f t="shared" ca="1" si="52"/>
        <v>84.297179605912177</v>
      </c>
      <c r="AJ77" s="22">
        <f t="shared" ca="1" si="52"/>
        <v>93.478502668701722</v>
      </c>
      <c r="AK77" s="22">
        <f t="shared" ca="1" si="52"/>
        <v>84.297179605912177</v>
      </c>
      <c r="AL77" s="22">
        <f t="shared" ca="1" si="52"/>
        <v>95.306933623920543</v>
      </c>
      <c r="AM77" s="22">
        <f t="shared" ca="1" si="52"/>
        <v>112.43897574707348</v>
      </c>
      <c r="AN77" s="22">
        <f ca="1">AVERAGE(OFFSET($A77,0,Fixtures!$D$6,1,3))</f>
        <v>78.779274100955618</v>
      </c>
      <c r="AO77" s="22">
        <f ca="1">AVERAGE(OFFSET($A77,0,Fixtures!$D$6,1,6))</f>
        <v>82.170565852028986</v>
      </c>
      <c r="AP77" s="22">
        <f ca="1">AVERAGE(OFFSET($A77,0,Fixtures!$D$6,1,9))</f>
        <v>79.891022005535504</v>
      </c>
      <c r="AQ77" s="22">
        <f ca="1">AVERAGE(OFFSET($A77,0,Fixtures!$D$6,1,12))</f>
        <v>82.675151162362837</v>
      </c>
      <c r="AR77" s="22">
        <f ca="1">IF(OR(Fixtures!$D$6&lt;=0,Fixtures!$D$6&gt;39),AVERAGE(A77:AM77),AVERAGE(OFFSET($A77,0,Fixtures!$D$6,1,39-Fixtures!$D$6)))</f>
        <v>84.964676130417502</v>
      </c>
    </row>
    <row r="78" spans="1:44" x14ac:dyDescent="0.25">
      <c r="A78" s="30" t="s">
        <v>61</v>
      </c>
      <c r="B78" s="22">
        <f ca="1">MIN(VLOOKUP($A74,$A$2:$AM$12,B$14+1,FALSE),VLOOKUP($A78,$A$2:$AM$12,B$14+1,FALSE))</f>
        <v>80.623931988538516</v>
      </c>
      <c r="C78" s="22">
        <f t="shared" ref="C78:AM78" ca="1" si="53">MIN(VLOOKUP($A74,$A$2:$AM$12,C$14+1,FALSE),VLOOKUP($A78,$A$2:$AM$12,C$14+1,FALSE))</f>
        <v>89.014057028922565</v>
      </c>
      <c r="D78" s="22">
        <f t="shared" ca="1" si="53"/>
        <v>103.02988618500378</v>
      </c>
      <c r="E78" s="22">
        <f t="shared" ca="1" si="53"/>
        <v>76.482411274392319</v>
      </c>
      <c r="F78" s="22">
        <f t="shared" ca="1" si="53"/>
        <v>104.24733544501584</v>
      </c>
      <c r="G78" s="22">
        <f t="shared" ca="1" si="53"/>
        <v>72.829683023663918</v>
      </c>
      <c r="H78" s="22">
        <f t="shared" ca="1" si="53"/>
        <v>102.000266894866</v>
      </c>
      <c r="I78" s="22">
        <f t="shared" ca="1" si="53"/>
        <v>91.995525611241931</v>
      </c>
      <c r="J78" s="22">
        <f t="shared" ca="1" si="53"/>
        <v>134.2695639820403</v>
      </c>
      <c r="K78" s="22">
        <f t="shared" ca="1" si="53"/>
        <v>91.462929465889289</v>
      </c>
      <c r="L78" s="22">
        <f t="shared" ca="1" si="53"/>
        <v>91.299950563068123</v>
      </c>
      <c r="M78" s="22">
        <f t="shared" ca="1" si="53"/>
        <v>67.015162843214952</v>
      </c>
      <c r="N78" s="22">
        <f t="shared" ca="1" si="53"/>
        <v>93.478502668701722</v>
      </c>
      <c r="O78" s="22">
        <f t="shared" ca="1" si="53"/>
        <v>56.744556779220908</v>
      </c>
      <c r="P78" s="22">
        <f t="shared" ca="1" si="53"/>
        <v>91.299950563068123</v>
      </c>
      <c r="Q78" s="22">
        <f t="shared" ca="1" si="53"/>
        <v>95.306933623920543</v>
      </c>
      <c r="R78" s="22">
        <f t="shared" ca="1" si="53"/>
        <v>60.552361870031746</v>
      </c>
      <c r="S78" s="22">
        <f t="shared" ca="1" si="53"/>
        <v>56.744556779220908</v>
      </c>
      <c r="T78" s="22">
        <f t="shared" ca="1" si="53"/>
        <v>112.43897574707348</v>
      </c>
      <c r="U78" s="22">
        <f t="shared" ca="1" si="53"/>
        <v>91.995525611241931</v>
      </c>
      <c r="V78" s="22">
        <f t="shared" ca="1" si="53"/>
        <v>83.454763823072184</v>
      </c>
      <c r="W78" s="22">
        <f t="shared" ca="1" si="53"/>
        <v>111.78802490275358</v>
      </c>
      <c r="X78" s="22">
        <f t="shared" ca="1" si="53"/>
        <v>109.85691598530569</v>
      </c>
      <c r="Y78" s="22">
        <f t="shared" ca="1" si="53"/>
        <v>112.43897574707348</v>
      </c>
      <c r="Z78" s="22">
        <f t="shared" ca="1" si="53"/>
        <v>72.829683023663918</v>
      </c>
      <c r="AA78" s="22">
        <f t="shared" ca="1" si="53"/>
        <v>98.540361319324859</v>
      </c>
      <c r="AB78" s="22">
        <f t="shared" ca="1" si="53"/>
        <v>67.015162843214952</v>
      </c>
      <c r="AC78" s="22">
        <f t="shared" ca="1" si="53"/>
        <v>74.008442285594356</v>
      </c>
      <c r="AD78" s="22">
        <f t="shared" ca="1" si="53"/>
        <v>84.297179605912177</v>
      </c>
      <c r="AE78" s="22">
        <f t="shared" ca="1" si="53"/>
        <v>74.699959551601182</v>
      </c>
      <c r="AF78" s="22">
        <f t="shared" ca="1" si="53"/>
        <v>76.482411274392319</v>
      </c>
      <c r="AG78" s="22">
        <f t="shared" ca="1" si="53"/>
        <v>69.354458285714443</v>
      </c>
      <c r="AH78" s="22">
        <f t="shared" ca="1" si="53"/>
        <v>74.699959551601182</v>
      </c>
      <c r="AI78" s="22">
        <f t="shared" ca="1" si="53"/>
        <v>99.178764008746526</v>
      </c>
      <c r="AJ78" s="22">
        <f t="shared" ca="1" si="53"/>
        <v>93.478502668701722</v>
      </c>
      <c r="AK78" s="22">
        <f t="shared" ca="1" si="53"/>
        <v>84.297179605912177</v>
      </c>
      <c r="AL78" s="22">
        <f t="shared" ca="1" si="53"/>
        <v>89.014057028922565</v>
      </c>
      <c r="AM78" s="22">
        <f t="shared" ca="1" si="53"/>
        <v>85.293274455012948</v>
      </c>
      <c r="AN78" s="22">
        <f ca="1">AVERAGE(OFFSET($A78,0,Fixtures!$D$6,1,3))</f>
        <v>79.854655482711394</v>
      </c>
      <c r="AO78" s="22">
        <f ca="1">AVERAGE(OFFSET($A78,0,Fixtures!$D$6,1,6))</f>
        <v>79.173919480006646</v>
      </c>
      <c r="AP78" s="22">
        <f ca="1">AVERAGE(OFFSET($A78,0,Fixtures!$D$6,1,9))</f>
        <v>79.808522080678003</v>
      </c>
      <c r="AQ78" s="22">
        <f ca="1">AVERAGE(OFFSET($A78,0,Fixtures!$D$6,1,12))</f>
        <v>82.088869835803209</v>
      </c>
      <c r="AR78" s="22">
        <f ca="1">IF(OR(Fixtures!$D$6&lt;=0,Fixtures!$D$6&gt;39),AVERAGE(A78:AM78),AVERAGE(OFFSET($A78,0,Fixtures!$D$6,1,39-Fixtures!$D$6)))</f>
        <v>82.33536249881935</v>
      </c>
    </row>
    <row r="79" spans="1:44" x14ac:dyDescent="0.25">
      <c r="A79" s="30" t="s">
        <v>53</v>
      </c>
      <c r="B79" s="22">
        <f ca="1">MIN(VLOOKUP($A74,$A$2:$AM$12,B$14+1,FALSE),VLOOKUP($A79,$A$2:$AM$12,B$14+1,FALSE))</f>
        <v>80.623931988538516</v>
      </c>
      <c r="C79" s="22">
        <f t="shared" ref="C79:AM79" ca="1" si="54">MIN(VLOOKUP($A74,$A$2:$AM$12,C$14+1,FALSE),VLOOKUP($A79,$A$2:$AM$12,C$14+1,FALSE))</f>
        <v>89.014057028922565</v>
      </c>
      <c r="D79" s="22">
        <f t="shared" ca="1" si="54"/>
        <v>103.02988618500378</v>
      </c>
      <c r="E79" s="22">
        <f t="shared" ca="1" si="54"/>
        <v>76.482411274392319</v>
      </c>
      <c r="F79" s="22">
        <f t="shared" ca="1" si="54"/>
        <v>103.02988618500378</v>
      </c>
      <c r="G79" s="22">
        <f t="shared" ca="1" si="54"/>
        <v>85.293274455012948</v>
      </c>
      <c r="H79" s="22">
        <f t="shared" ca="1" si="54"/>
        <v>72.829683023663918</v>
      </c>
      <c r="I79" s="22">
        <f t="shared" ca="1" si="54"/>
        <v>99.178764008746526</v>
      </c>
      <c r="J79" s="22">
        <f t="shared" ca="1" si="54"/>
        <v>141.95289285288928</v>
      </c>
      <c r="K79" s="22">
        <f t="shared" ca="1" si="54"/>
        <v>91.462929465889289</v>
      </c>
      <c r="L79" s="22">
        <f t="shared" ca="1" si="54"/>
        <v>99.178764008746526</v>
      </c>
      <c r="M79" s="22">
        <f t="shared" ca="1" si="54"/>
        <v>67.015162843214952</v>
      </c>
      <c r="N79" s="22">
        <f t="shared" ca="1" si="54"/>
        <v>102.000266894866</v>
      </c>
      <c r="O79" s="22">
        <f t="shared" ca="1" si="54"/>
        <v>92.501949777214108</v>
      </c>
      <c r="P79" s="22">
        <f t="shared" ca="1" si="54"/>
        <v>67.015162843214952</v>
      </c>
      <c r="Q79" s="22">
        <f t="shared" ca="1" si="54"/>
        <v>93.478502668701722</v>
      </c>
      <c r="R79" s="22">
        <f t="shared" ca="1" si="54"/>
        <v>85.293274455012948</v>
      </c>
      <c r="S79" s="22">
        <f t="shared" ca="1" si="54"/>
        <v>56.744556779220908</v>
      </c>
      <c r="T79" s="22">
        <f t="shared" ca="1" si="54"/>
        <v>81.146261461701698</v>
      </c>
      <c r="U79" s="22">
        <f t="shared" ca="1" si="54"/>
        <v>91.995525611241931</v>
      </c>
      <c r="V79" s="22">
        <f t="shared" ca="1" si="54"/>
        <v>89.014057028922565</v>
      </c>
      <c r="W79" s="22">
        <f t="shared" ca="1" si="54"/>
        <v>80.623931988538516</v>
      </c>
      <c r="X79" s="22">
        <f t="shared" ca="1" si="54"/>
        <v>116.14327597054577</v>
      </c>
      <c r="Y79" s="22">
        <f t="shared" ca="1" si="54"/>
        <v>95.306933623920543</v>
      </c>
      <c r="Z79" s="22">
        <f t="shared" ca="1" si="54"/>
        <v>72.829683023663918</v>
      </c>
      <c r="AA79" s="22">
        <f t="shared" ca="1" si="54"/>
        <v>98.540361319324859</v>
      </c>
      <c r="AB79" s="22">
        <f t="shared" ca="1" si="54"/>
        <v>60.552361870031746</v>
      </c>
      <c r="AC79" s="22">
        <f t="shared" ca="1" si="54"/>
        <v>75.683413454084274</v>
      </c>
      <c r="AD79" s="22">
        <f t="shared" ca="1" si="54"/>
        <v>76.482411274392319</v>
      </c>
      <c r="AE79" s="22">
        <f t="shared" ca="1" si="54"/>
        <v>74.699959551601182</v>
      </c>
      <c r="AF79" s="22">
        <f t="shared" ca="1" si="54"/>
        <v>83.454763823072184</v>
      </c>
      <c r="AG79" s="22">
        <f t="shared" ca="1" si="54"/>
        <v>75.683413454084274</v>
      </c>
      <c r="AH79" s="22">
        <f t="shared" ca="1" si="54"/>
        <v>81.146261461701698</v>
      </c>
      <c r="AI79" s="22">
        <f t="shared" ca="1" si="54"/>
        <v>116.14327597054577</v>
      </c>
      <c r="AJ79" s="22">
        <f t="shared" ca="1" si="54"/>
        <v>93.478502668701722</v>
      </c>
      <c r="AK79" s="22">
        <f t="shared" ca="1" si="54"/>
        <v>84.297179605912177</v>
      </c>
      <c r="AL79" s="22">
        <f t="shared" ca="1" si="54"/>
        <v>104.24733544501584</v>
      </c>
      <c r="AM79" s="22">
        <f t="shared" ca="1" si="54"/>
        <v>84.297179605912177</v>
      </c>
      <c r="AN79" s="22">
        <f ca="1">AVERAGE(OFFSET($A79,0,Fixtures!$D$6,1,3))</f>
        <v>78.258712214480298</v>
      </c>
      <c r="AO79" s="22">
        <f ca="1">AVERAGE(OFFSET($A79,0,Fixtures!$D$6,1,6))</f>
        <v>78.235545215417758</v>
      </c>
      <c r="AP79" s="22">
        <f ca="1">AVERAGE(OFFSET($A79,0,Fixtures!$D$6,1,9))</f>
        <v>82.487358019870925</v>
      </c>
      <c r="AQ79" s="22">
        <f ca="1">AVERAGE(OFFSET($A79,0,Fixtures!$D$6,1,12))</f>
        <v>85.367436658205676</v>
      </c>
      <c r="AR79" s="22">
        <f ca="1">IF(OR(Fixtures!$D$6&lt;=0,Fixtures!$D$6&gt;39),AVERAGE(A79:AM79),AVERAGE(OFFSET($A79,0,Fixtures!$D$6,1,39-Fixtures!$D$6)))</f>
        <v>85.285109192644626</v>
      </c>
    </row>
    <row r="80" spans="1:44" x14ac:dyDescent="0.25">
      <c r="A80" s="30" t="s">
        <v>113</v>
      </c>
      <c r="B80" s="22">
        <f ca="1">MIN(VLOOKUP($A74,$A$2:$AM$12,B$14+1,FALSE),VLOOKUP($A80,$A$2:$AM$12,B$14+1,FALSE))</f>
        <v>80.623931988538516</v>
      </c>
      <c r="C80" s="22">
        <f t="shared" ref="C80:AM80" ca="1" si="55">MIN(VLOOKUP($A74,$A$2:$AM$12,C$14+1,FALSE),VLOOKUP($A80,$A$2:$AM$12,C$14+1,FALSE))</f>
        <v>60.552361870031746</v>
      </c>
      <c r="D80" s="22">
        <f t="shared" ca="1" si="55"/>
        <v>103.02988618500378</v>
      </c>
      <c r="E80" s="22">
        <f t="shared" ca="1" si="55"/>
        <v>76.482411274392319</v>
      </c>
      <c r="F80" s="22">
        <f t="shared" ca="1" si="55"/>
        <v>155.85812957683984</v>
      </c>
      <c r="G80" s="22">
        <f t="shared" ca="1" si="55"/>
        <v>85.293274455012948</v>
      </c>
      <c r="H80" s="22">
        <f t="shared" ca="1" si="55"/>
        <v>69.354458285714443</v>
      </c>
      <c r="I80" s="22">
        <f t="shared" ca="1" si="55"/>
        <v>83.454763823072184</v>
      </c>
      <c r="J80" s="22">
        <f t="shared" ca="1" si="55"/>
        <v>81.907421252818281</v>
      </c>
      <c r="K80" s="22">
        <f t="shared" ca="1" si="55"/>
        <v>91.462929465889289</v>
      </c>
      <c r="L80" s="22">
        <f t="shared" ca="1" si="55"/>
        <v>99.178764008746526</v>
      </c>
      <c r="M80" s="22">
        <f t="shared" ca="1" si="55"/>
        <v>67.015162843214952</v>
      </c>
      <c r="N80" s="22">
        <f t="shared" ca="1" si="55"/>
        <v>102.000266894866</v>
      </c>
      <c r="O80" s="22">
        <f t="shared" ca="1" si="55"/>
        <v>80.623931988538516</v>
      </c>
      <c r="P80" s="22">
        <f t="shared" ca="1" si="55"/>
        <v>91.299950563068123</v>
      </c>
      <c r="Q80" s="22">
        <f t="shared" ca="1" si="55"/>
        <v>74.699959551601182</v>
      </c>
      <c r="R80" s="22">
        <f t="shared" ca="1" si="55"/>
        <v>92.501949777214108</v>
      </c>
      <c r="S80" s="22">
        <f t="shared" ca="1" si="55"/>
        <v>56.744556779220908</v>
      </c>
      <c r="T80" s="22">
        <f t="shared" ca="1" si="55"/>
        <v>102.000266894866</v>
      </c>
      <c r="U80" s="22">
        <f t="shared" ca="1" si="55"/>
        <v>84.297179605912177</v>
      </c>
      <c r="V80" s="22">
        <f t="shared" ca="1" si="55"/>
        <v>56.744556779220908</v>
      </c>
      <c r="W80" s="22">
        <f t="shared" ca="1" si="55"/>
        <v>111.78802490275358</v>
      </c>
      <c r="X80" s="22">
        <f t="shared" ca="1" si="55"/>
        <v>67.015162843214952</v>
      </c>
      <c r="Y80" s="22">
        <f t="shared" ca="1" si="55"/>
        <v>103.02988618500378</v>
      </c>
      <c r="Z80" s="22">
        <f t="shared" ca="1" si="55"/>
        <v>72.829683023663918</v>
      </c>
      <c r="AA80" s="22">
        <f t="shared" ca="1" si="55"/>
        <v>98.540361319324859</v>
      </c>
      <c r="AB80" s="22">
        <f t="shared" ca="1" si="55"/>
        <v>69.354458285714443</v>
      </c>
      <c r="AC80" s="22">
        <f t="shared" ca="1" si="55"/>
        <v>75.683413454084274</v>
      </c>
      <c r="AD80" s="22">
        <f t="shared" ca="1" si="55"/>
        <v>91.299950563068123</v>
      </c>
      <c r="AE80" s="22">
        <f t="shared" ca="1" si="55"/>
        <v>74.699959551601182</v>
      </c>
      <c r="AF80" s="22">
        <f t="shared" ca="1" si="55"/>
        <v>83.454763823072184</v>
      </c>
      <c r="AG80" s="22">
        <f t="shared" ca="1" si="55"/>
        <v>81.907421252818281</v>
      </c>
      <c r="AH80" s="22">
        <f t="shared" ca="1" si="55"/>
        <v>81.146261461701698</v>
      </c>
      <c r="AI80" s="22">
        <f t="shared" ca="1" si="55"/>
        <v>93.478502668701722</v>
      </c>
      <c r="AJ80" s="22">
        <f t="shared" ca="1" si="55"/>
        <v>81.146261461701698</v>
      </c>
      <c r="AK80" s="22">
        <f t="shared" ca="1" si="55"/>
        <v>84.297179605912177</v>
      </c>
      <c r="AL80" s="22">
        <f t="shared" ca="1" si="55"/>
        <v>75.683413454084274</v>
      </c>
      <c r="AM80" s="22">
        <f t="shared" ca="1" si="55"/>
        <v>132.6532312009476</v>
      </c>
      <c r="AN80" s="22">
        <f ca="1">AVERAGE(OFFSET($A80,0,Fixtures!$D$6,1,3))</f>
        <v>81.192744353041192</v>
      </c>
      <c r="AO80" s="22">
        <f ca="1">AVERAGE(OFFSET($A80,0,Fixtures!$D$6,1,6))</f>
        <v>82.172151166144175</v>
      </c>
      <c r="AP80" s="22">
        <f ca="1">AVERAGE(OFFSET($A80,0,Fixtures!$D$6,1,9))</f>
        <v>83.285010264454087</v>
      </c>
      <c r="AQ80" s="22">
        <f ca="1">AVERAGE(OFFSET($A80,0,Fixtures!$D$6,1,12))</f>
        <v>82.557662241815407</v>
      </c>
      <c r="AR80" s="22">
        <f ca="1">IF(OR(Fixtures!$D$6&lt;=0,Fixtures!$D$6&gt;39),AVERAGE(A80:AM80),AVERAGE(OFFSET($A80,0,Fixtures!$D$6,1,39-Fixtures!$D$6)))</f>
        <v>86.411167546364041</v>
      </c>
    </row>
    <row r="81" spans="1:44" x14ac:dyDescent="0.25">
      <c r="A81" s="30" t="s">
        <v>112</v>
      </c>
      <c r="B81" s="22">
        <f ca="1">MIN(VLOOKUP($A74,$A$2:$AM$12,B$14+1,FALSE),VLOOKUP($A81,$A$2:$AM$12,B$14+1,FALSE))</f>
        <v>80.623931988538516</v>
      </c>
      <c r="C81" s="22">
        <f t="shared" ref="C81:AM81" ca="1" si="56">MIN(VLOOKUP($A74,$A$2:$AM$12,C$14+1,FALSE),VLOOKUP($A81,$A$2:$AM$12,C$14+1,FALSE))</f>
        <v>56.744556779220908</v>
      </c>
      <c r="D81" s="22">
        <f t="shared" ca="1" si="56"/>
        <v>103.02988618500378</v>
      </c>
      <c r="E81" s="22">
        <f t="shared" ca="1" si="56"/>
        <v>76.482411274392319</v>
      </c>
      <c r="F81" s="22">
        <f t="shared" ca="1" si="56"/>
        <v>95.306933623920543</v>
      </c>
      <c r="G81" s="22">
        <f t="shared" ca="1" si="56"/>
        <v>85.293274455012948</v>
      </c>
      <c r="H81" s="22">
        <f t="shared" ca="1" si="56"/>
        <v>132.6532312009476</v>
      </c>
      <c r="I81" s="22">
        <f t="shared" ca="1" si="56"/>
        <v>93.478502668701722</v>
      </c>
      <c r="J81" s="22">
        <f t="shared" ca="1" si="56"/>
        <v>80.623931988538516</v>
      </c>
      <c r="K81" s="22">
        <f t="shared" ca="1" si="56"/>
        <v>91.462929465889289</v>
      </c>
      <c r="L81" s="22">
        <f t="shared" ca="1" si="56"/>
        <v>75.683413454084274</v>
      </c>
      <c r="M81" s="22">
        <f t="shared" ca="1" si="56"/>
        <v>67.015162843214952</v>
      </c>
      <c r="N81" s="22">
        <f t="shared" ca="1" si="56"/>
        <v>102.000266894866</v>
      </c>
      <c r="O81" s="22">
        <f t="shared" ca="1" si="56"/>
        <v>111.78802490275358</v>
      </c>
      <c r="P81" s="22">
        <f t="shared" ca="1" si="56"/>
        <v>60.552361870031746</v>
      </c>
      <c r="Q81" s="22">
        <f t="shared" ca="1" si="56"/>
        <v>89.014057028922565</v>
      </c>
      <c r="R81" s="22">
        <f t="shared" ca="1" si="56"/>
        <v>83.454763823072184</v>
      </c>
      <c r="S81" s="22">
        <f t="shared" ca="1" si="56"/>
        <v>56.744556779220908</v>
      </c>
      <c r="T81" s="22">
        <f t="shared" ca="1" si="56"/>
        <v>76.482411274392319</v>
      </c>
      <c r="U81" s="22">
        <f t="shared" ca="1" si="56"/>
        <v>91.995525611241931</v>
      </c>
      <c r="V81" s="22">
        <f t="shared" ca="1" si="56"/>
        <v>109.85691598530569</v>
      </c>
      <c r="W81" s="22">
        <f t="shared" ca="1" si="56"/>
        <v>81.146261461701698</v>
      </c>
      <c r="X81" s="22">
        <f t="shared" ca="1" si="56"/>
        <v>98.540361319324859</v>
      </c>
      <c r="Y81" s="22">
        <f t="shared" ca="1" si="56"/>
        <v>112.43897574707348</v>
      </c>
      <c r="Z81" s="22">
        <f t="shared" ca="1" si="56"/>
        <v>69.354458285714443</v>
      </c>
      <c r="AA81" s="22">
        <f t="shared" ca="1" si="56"/>
        <v>67.015162843214952</v>
      </c>
      <c r="AB81" s="22">
        <f t="shared" ca="1" si="56"/>
        <v>69.354458285714443</v>
      </c>
      <c r="AC81" s="22">
        <f t="shared" ca="1" si="56"/>
        <v>75.683413454084274</v>
      </c>
      <c r="AD81" s="22">
        <f t="shared" ca="1" si="56"/>
        <v>72.829683023663918</v>
      </c>
      <c r="AE81" s="22">
        <f t="shared" ca="1" si="56"/>
        <v>74.008442285594356</v>
      </c>
      <c r="AF81" s="22">
        <f t="shared" ca="1" si="56"/>
        <v>83.454763823072184</v>
      </c>
      <c r="AG81" s="22">
        <f t="shared" ca="1" si="56"/>
        <v>81.907421252818281</v>
      </c>
      <c r="AH81" s="22">
        <f t="shared" ca="1" si="56"/>
        <v>81.146261461701698</v>
      </c>
      <c r="AI81" s="22">
        <f t="shared" ca="1" si="56"/>
        <v>91.462929465889289</v>
      </c>
      <c r="AJ81" s="22">
        <f t="shared" ca="1" si="56"/>
        <v>93.478502668701722</v>
      </c>
      <c r="AK81" s="22">
        <f t="shared" ca="1" si="56"/>
        <v>84.297179605912177</v>
      </c>
      <c r="AL81" s="22">
        <f t="shared" ca="1" si="56"/>
        <v>91.995525611241931</v>
      </c>
      <c r="AM81" s="22">
        <f t="shared" ca="1" si="56"/>
        <v>116.486252207014</v>
      </c>
      <c r="AN81" s="22">
        <f ca="1">AVERAGE(OFFSET($A81,0,Fixtures!$D$6,1,3))</f>
        <v>70.684344861004561</v>
      </c>
      <c r="AO81" s="22">
        <f ca="1">AVERAGE(OFFSET($A81,0,Fixtures!$D$6,1,6))</f>
        <v>73.724320619224031</v>
      </c>
      <c r="AP81" s="22">
        <f ca="1">AVERAGE(OFFSET($A81,0,Fixtures!$D$6,1,9))</f>
        <v>77.429170655083709</v>
      </c>
      <c r="AQ81" s="22">
        <f ca="1">AVERAGE(OFFSET($A81,0,Fixtures!$D$6,1,12))</f>
        <v>80.552811981800758</v>
      </c>
      <c r="AR81" s="22">
        <f ca="1">IF(OR(Fixtures!$D$6&lt;=0,Fixtures!$D$6&gt;39),AVERAGE(A81:AM81),AVERAGE(OFFSET($A81,0,Fixtures!$D$6,1,39-Fixtures!$D$6)))</f>
        <v>83.316922768355639</v>
      </c>
    </row>
    <row r="82" spans="1:44" x14ac:dyDescent="0.25">
      <c r="A82" s="30" t="s">
        <v>10</v>
      </c>
      <c r="B82" s="22">
        <f ca="1">MIN(VLOOKUP($A74,$A$2:$AM$12,B$14+1,FALSE),VLOOKUP($A82,$A$2:$AM$12,B$14+1,FALSE))</f>
        <v>80.623931988538516</v>
      </c>
      <c r="C82" s="22">
        <f t="shared" ref="C82:AM82" ca="1" si="57">MIN(VLOOKUP($A74,$A$2:$AM$12,C$14+1,FALSE),VLOOKUP($A82,$A$2:$AM$12,C$14+1,FALSE))</f>
        <v>89.014057028922565</v>
      </c>
      <c r="D82" s="22">
        <f t="shared" ca="1" si="57"/>
        <v>103.02988618500378</v>
      </c>
      <c r="E82" s="22">
        <f t="shared" ca="1" si="57"/>
        <v>76.482411274392319</v>
      </c>
      <c r="F82" s="22">
        <f t="shared" ca="1" si="57"/>
        <v>91.299950563068123</v>
      </c>
      <c r="G82" s="22">
        <f t="shared" ca="1" si="57"/>
        <v>67.015162843214952</v>
      </c>
      <c r="H82" s="22">
        <f t="shared" ca="1" si="57"/>
        <v>103.02988618500378</v>
      </c>
      <c r="I82" s="22">
        <f t="shared" ca="1" si="57"/>
        <v>107.5062417080479</v>
      </c>
      <c r="J82" s="22">
        <f t="shared" ca="1" si="57"/>
        <v>111.78802490275358</v>
      </c>
      <c r="K82" s="22">
        <f t="shared" ca="1" si="57"/>
        <v>91.462929465889289</v>
      </c>
      <c r="L82" s="22">
        <f t="shared" ca="1" si="57"/>
        <v>99.178764008746526</v>
      </c>
      <c r="M82" s="22">
        <f t="shared" ca="1" si="57"/>
        <v>67.015162843214952</v>
      </c>
      <c r="N82" s="22">
        <f t="shared" ca="1" si="57"/>
        <v>98.540361319324859</v>
      </c>
      <c r="O82" s="22">
        <f t="shared" ca="1" si="57"/>
        <v>76.482411274392319</v>
      </c>
      <c r="P82" s="22">
        <f t="shared" ca="1" si="57"/>
        <v>72.829683023663918</v>
      </c>
      <c r="Q82" s="22">
        <f t="shared" ca="1" si="57"/>
        <v>74.008442285594356</v>
      </c>
      <c r="R82" s="22">
        <f t="shared" ca="1" si="57"/>
        <v>81.146261461701698</v>
      </c>
      <c r="S82" s="22">
        <f t="shared" ca="1" si="57"/>
        <v>56.744556779220908</v>
      </c>
      <c r="T82" s="22">
        <f t="shared" ca="1" si="57"/>
        <v>131.39651764316966</v>
      </c>
      <c r="U82" s="22">
        <f t="shared" ca="1" si="57"/>
        <v>56.744556779220908</v>
      </c>
      <c r="V82" s="22">
        <f t="shared" ca="1" si="57"/>
        <v>84.297179605912177</v>
      </c>
      <c r="W82" s="22">
        <f t="shared" ca="1" si="57"/>
        <v>111.78802490275358</v>
      </c>
      <c r="X82" s="22">
        <f t="shared" ca="1" si="57"/>
        <v>91.462929465889289</v>
      </c>
      <c r="Y82" s="22">
        <f t="shared" ca="1" si="57"/>
        <v>69.354458285714443</v>
      </c>
      <c r="Z82" s="22">
        <f t="shared" ca="1" si="57"/>
        <v>72.829683023663918</v>
      </c>
      <c r="AA82" s="22">
        <f t="shared" ca="1" si="57"/>
        <v>75.683413454084274</v>
      </c>
      <c r="AB82" s="22">
        <f t="shared" ca="1" si="57"/>
        <v>69.354458285714443</v>
      </c>
      <c r="AC82" s="22">
        <f t="shared" ca="1" si="57"/>
        <v>75.683413454084274</v>
      </c>
      <c r="AD82" s="22">
        <f t="shared" ca="1" si="57"/>
        <v>60.552361870031746</v>
      </c>
      <c r="AE82" s="22">
        <f t="shared" ca="1" si="57"/>
        <v>74.699959551601182</v>
      </c>
      <c r="AF82" s="22">
        <f t="shared" ca="1" si="57"/>
        <v>80.623931988538516</v>
      </c>
      <c r="AG82" s="22">
        <f t="shared" ca="1" si="57"/>
        <v>81.907421252818281</v>
      </c>
      <c r="AH82" s="22">
        <f t="shared" ca="1" si="57"/>
        <v>81.146261461701698</v>
      </c>
      <c r="AI82" s="22">
        <f t="shared" ca="1" si="57"/>
        <v>112.43897574707348</v>
      </c>
      <c r="AJ82" s="22">
        <f t="shared" ca="1" si="57"/>
        <v>93.478502668701722</v>
      </c>
      <c r="AK82" s="22">
        <f t="shared" ca="1" si="57"/>
        <v>84.297179605912177</v>
      </c>
      <c r="AL82" s="22">
        <f t="shared" ca="1" si="57"/>
        <v>81.907421252818281</v>
      </c>
      <c r="AM82" s="22">
        <f t="shared" ca="1" si="57"/>
        <v>74.699959551601182</v>
      </c>
      <c r="AN82" s="22">
        <f ca="1">AVERAGE(OFFSET($A82,0,Fixtures!$D$6,1,3))</f>
        <v>73.57376173129434</v>
      </c>
      <c r="AO82" s="22">
        <f ca="1">AVERAGE(OFFSET($A82,0,Fixtures!$D$6,1,6))</f>
        <v>72.766256434009065</v>
      </c>
      <c r="AP82" s="22">
        <f ca="1">AVERAGE(OFFSET($A82,0,Fixtures!$D$6,1,9))</f>
        <v>79.121133007294205</v>
      </c>
      <c r="AQ82" s="22">
        <f ca="1">AVERAGE(OFFSET($A82,0,Fixtures!$D$6,1,12))</f>
        <v>80.981108382756673</v>
      </c>
      <c r="AR82" s="22">
        <f ca="1">IF(OR(Fixtures!$D$6&lt;=0,Fixtures!$D$6&gt;39),AVERAGE(A82:AM82),AVERAGE(OFFSET($A82,0,Fixtures!$D$6,1,39-Fixtures!$D$6)))</f>
        <v>80.497943088052409</v>
      </c>
    </row>
    <row r="83" spans="1:44" x14ac:dyDescent="0.25">
      <c r="A83" s="30" t="s">
        <v>71</v>
      </c>
      <c r="B83" s="22">
        <f ca="1">MIN(VLOOKUP($A74,$A$2:$AM$12,B$14+1,FALSE),VLOOKUP($A83,$A$2:$AM$12,B$14+1,FALSE))</f>
        <v>80.623931988538516</v>
      </c>
      <c r="C83" s="22">
        <f t="shared" ref="C83:AM83" ca="1" si="58">MIN(VLOOKUP($A74,$A$2:$AM$12,C$14+1,FALSE),VLOOKUP($A83,$A$2:$AM$12,C$14+1,FALSE))</f>
        <v>89.014057028922565</v>
      </c>
      <c r="D83" s="22">
        <f t="shared" ca="1" si="58"/>
        <v>81.146261461701698</v>
      </c>
      <c r="E83" s="22">
        <f t="shared" ca="1" si="58"/>
        <v>74.008442285594356</v>
      </c>
      <c r="F83" s="22">
        <f t="shared" ca="1" si="58"/>
        <v>80.623931988538516</v>
      </c>
      <c r="G83" s="22">
        <f t="shared" ca="1" si="58"/>
        <v>85.293274455012948</v>
      </c>
      <c r="H83" s="22">
        <f t="shared" ca="1" si="58"/>
        <v>111.78802490275358</v>
      </c>
      <c r="I83" s="22">
        <f t="shared" ca="1" si="58"/>
        <v>74.699959551601182</v>
      </c>
      <c r="J83" s="22">
        <f t="shared" ca="1" si="58"/>
        <v>103.02988618500378</v>
      </c>
      <c r="K83" s="22">
        <f t="shared" ca="1" si="58"/>
        <v>67.015162843214952</v>
      </c>
      <c r="L83" s="22">
        <f t="shared" ca="1" si="58"/>
        <v>99.178764008746526</v>
      </c>
      <c r="M83" s="22">
        <f t="shared" ca="1" si="58"/>
        <v>67.015162843214952</v>
      </c>
      <c r="N83" s="22">
        <f t="shared" ca="1" si="58"/>
        <v>75.683413454084274</v>
      </c>
      <c r="O83" s="22">
        <f t="shared" ca="1" si="58"/>
        <v>116.486252207014</v>
      </c>
      <c r="P83" s="22">
        <f t="shared" ca="1" si="58"/>
        <v>91.299950563068123</v>
      </c>
      <c r="Q83" s="22">
        <f t="shared" ca="1" si="58"/>
        <v>56.744556779220908</v>
      </c>
      <c r="R83" s="22">
        <f t="shared" ca="1" si="58"/>
        <v>92.501949777214108</v>
      </c>
      <c r="S83" s="22">
        <f t="shared" ca="1" si="58"/>
        <v>56.744556779220908</v>
      </c>
      <c r="T83" s="22">
        <f t="shared" ca="1" si="58"/>
        <v>91.299950563068123</v>
      </c>
      <c r="U83" s="22">
        <f t="shared" ca="1" si="58"/>
        <v>83.454763823072184</v>
      </c>
      <c r="V83" s="22">
        <f t="shared" ca="1" si="58"/>
        <v>91.462929465889289</v>
      </c>
      <c r="W83" s="22">
        <f t="shared" ca="1" si="58"/>
        <v>81.907421252818281</v>
      </c>
      <c r="X83" s="22">
        <f t="shared" ca="1" si="58"/>
        <v>84.297179605912177</v>
      </c>
      <c r="Y83" s="22">
        <f t="shared" ca="1" si="58"/>
        <v>102.000266894866</v>
      </c>
      <c r="Z83" s="22">
        <f t="shared" ca="1" si="58"/>
        <v>72.829683023663918</v>
      </c>
      <c r="AA83" s="22">
        <f t="shared" ca="1" si="58"/>
        <v>98.540361319324859</v>
      </c>
      <c r="AB83" s="22">
        <f t="shared" ca="1" si="58"/>
        <v>69.354458285714443</v>
      </c>
      <c r="AC83" s="22">
        <f t="shared" ca="1" si="58"/>
        <v>75.683413454084274</v>
      </c>
      <c r="AD83" s="22">
        <f t="shared" ca="1" si="58"/>
        <v>69.354458285714443</v>
      </c>
      <c r="AE83" s="22">
        <f t="shared" ca="1" si="58"/>
        <v>74.699959551601182</v>
      </c>
      <c r="AF83" s="22">
        <f t="shared" ca="1" si="58"/>
        <v>83.454763823072184</v>
      </c>
      <c r="AG83" s="22">
        <f t="shared" ca="1" si="58"/>
        <v>81.907421252818281</v>
      </c>
      <c r="AH83" s="22">
        <f t="shared" ca="1" si="58"/>
        <v>81.146261461701698</v>
      </c>
      <c r="AI83" s="22">
        <f t="shared" ca="1" si="58"/>
        <v>72.829683023663918</v>
      </c>
      <c r="AJ83" s="22">
        <f t="shared" ca="1" si="58"/>
        <v>60.552361870031746</v>
      </c>
      <c r="AK83" s="22">
        <f t="shared" ca="1" si="58"/>
        <v>84.297179605912177</v>
      </c>
      <c r="AL83" s="22">
        <f t="shared" ca="1" si="58"/>
        <v>104.24733544501584</v>
      </c>
      <c r="AM83" s="22">
        <f t="shared" ca="1" si="58"/>
        <v>98.540361319324859</v>
      </c>
      <c r="AN83" s="22">
        <f ca="1">AVERAGE(OFFSET($A83,0,Fixtures!$D$6,1,3))</f>
        <v>81.192744353041192</v>
      </c>
      <c r="AO83" s="22">
        <f ca="1">AVERAGE(OFFSET($A83,0,Fixtures!$D$6,1,6))</f>
        <v>78.514569119918562</v>
      </c>
      <c r="AP83" s="22">
        <f ca="1">AVERAGE(OFFSET($A83,0,Fixtures!$D$6,1,9))</f>
        <v>78.552308939743924</v>
      </c>
      <c r="AQ83" s="22">
        <f ca="1">AVERAGE(OFFSET($A83,0,Fixtures!$D$6,1,12))</f>
        <v>79.672304781554601</v>
      </c>
      <c r="AR83" s="22">
        <f ca="1">IF(OR(Fixtures!$D$6&lt;=0,Fixtures!$D$6&gt;39),AVERAGE(A83:AM83),AVERAGE(OFFSET($A83,0,Fixtures!$D$6,1,39-Fixtures!$D$6)))</f>
        <v>81.123693745998466</v>
      </c>
    </row>
    <row r="84" spans="1:44" x14ac:dyDescent="0.25">
      <c r="A84" s="30" t="s">
        <v>63</v>
      </c>
      <c r="B84" s="22">
        <f ca="1">MIN(VLOOKUP($A74,$A$2:$AM$12,B$14+1,FALSE),VLOOKUP($A84,$A$2:$AM$12,B$14+1,FALSE))</f>
        <v>80.623931988538516</v>
      </c>
      <c r="C84" s="22">
        <f t="shared" ref="C84:AM84" ca="1" si="59">MIN(VLOOKUP($A74,$A$2:$AM$12,C$14+1,FALSE),VLOOKUP($A84,$A$2:$AM$12,C$14+1,FALSE))</f>
        <v>89.014057028922565</v>
      </c>
      <c r="D84" s="22">
        <f t="shared" ca="1" si="59"/>
        <v>93.478502668701722</v>
      </c>
      <c r="E84" s="22">
        <f t="shared" ca="1" si="59"/>
        <v>72.829683023663918</v>
      </c>
      <c r="F84" s="22">
        <f t="shared" ca="1" si="59"/>
        <v>102.000266894866</v>
      </c>
      <c r="G84" s="22">
        <f t="shared" ca="1" si="59"/>
        <v>85.293274455012948</v>
      </c>
      <c r="H84" s="22">
        <f t="shared" ca="1" si="59"/>
        <v>81.907421252818281</v>
      </c>
      <c r="I84" s="22">
        <f t="shared" ca="1" si="59"/>
        <v>56.744556779220908</v>
      </c>
      <c r="J84" s="22">
        <f t="shared" ca="1" si="59"/>
        <v>112.43897574707348</v>
      </c>
      <c r="K84" s="22">
        <f t="shared" ca="1" si="59"/>
        <v>74.699959551601182</v>
      </c>
      <c r="L84" s="22">
        <f t="shared" ca="1" si="59"/>
        <v>60.552361870031746</v>
      </c>
      <c r="M84" s="22">
        <f t="shared" ca="1" si="59"/>
        <v>67.015162843214952</v>
      </c>
      <c r="N84" s="22">
        <f t="shared" ca="1" si="59"/>
        <v>84.297179605912177</v>
      </c>
      <c r="O84" s="22">
        <f t="shared" ca="1" si="59"/>
        <v>141.95289285288928</v>
      </c>
      <c r="P84" s="22">
        <f t="shared" ca="1" si="59"/>
        <v>91.299950563068123</v>
      </c>
      <c r="Q84" s="22">
        <f t="shared" ca="1" si="59"/>
        <v>80.623931988538516</v>
      </c>
      <c r="R84" s="22">
        <f t="shared" ca="1" si="59"/>
        <v>92.501949777214108</v>
      </c>
      <c r="S84" s="22">
        <f t="shared" ca="1" si="59"/>
        <v>56.744556779220908</v>
      </c>
      <c r="T84" s="22">
        <f t="shared" ca="1" si="59"/>
        <v>69.354458285714443</v>
      </c>
      <c r="U84" s="22">
        <f t="shared" ca="1" si="59"/>
        <v>91.995525611241931</v>
      </c>
      <c r="V84" s="22">
        <f t="shared" ca="1" si="59"/>
        <v>67.015162843214952</v>
      </c>
      <c r="W84" s="22">
        <f t="shared" ca="1" si="59"/>
        <v>91.299950563068123</v>
      </c>
      <c r="X84" s="22">
        <f t="shared" ca="1" si="59"/>
        <v>91.995525611241931</v>
      </c>
      <c r="Y84" s="22">
        <f t="shared" ca="1" si="59"/>
        <v>112.43897574707348</v>
      </c>
      <c r="Z84" s="22">
        <f t="shared" ca="1" si="59"/>
        <v>72.829683023663918</v>
      </c>
      <c r="AA84" s="22">
        <f t="shared" ca="1" si="59"/>
        <v>98.540361319324859</v>
      </c>
      <c r="AB84" s="22">
        <f t="shared" ca="1" si="59"/>
        <v>69.354458285714443</v>
      </c>
      <c r="AC84" s="22">
        <f t="shared" ca="1" si="59"/>
        <v>75.683413454084274</v>
      </c>
      <c r="AD84" s="22">
        <f t="shared" ca="1" si="59"/>
        <v>98.540361319324859</v>
      </c>
      <c r="AE84" s="22">
        <f t="shared" ca="1" si="59"/>
        <v>74.699959551601182</v>
      </c>
      <c r="AF84" s="22">
        <f t="shared" ca="1" si="59"/>
        <v>83.454763823072184</v>
      </c>
      <c r="AG84" s="22">
        <f t="shared" ca="1" si="59"/>
        <v>81.907421252818281</v>
      </c>
      <c r="AH84" s="22">
        <f t="shared" ca="1" si="59"/>
        <v>74.008442285594356</v>
      </c>
      <c r="AI84" s="22">
        <f t="shared" ca="1" si="59"/>
        <v>75.683413454084274</v>
      </c>
      <c r="AJ84" s="22">
        <f t="shared" ca="1" si="59"/>
        <v>89.014057028922565</v>
      </c>
      <c r="AK84" s="22">
        <f t="shared" ca="1" si="59"/>
        <v>76.482411274392319</v>
      </c>
      <c r="AL84" s="22">
        <f t="shared" ca="1" si="59"/>
        <v>104.24733544501584</v>
      </c>
      <c r="AM84" s="22">
        <f t="shared" ca="1" si="59"/>
        <v>83.454763823072184</v>
      </c>
      <c r="AN84" s="22">
        <f ca="1">AVERAGE(OFFSET($A84,0,Fixtures!$D$6,1,3))</f>
        <v>81.192744353041192</v>
      </c>
      <c r="AO84" s="22">
        <f ca="1">AVERAGE(OFFSET($A84,0,Fixtures!$D$6,1,6))</f>
        <v>83.378886292186962</v>
      </c>
      <c r="AP84" s="22">
        <f ca="1">AVERAGE(OFFSET($A84,0,Fixtures!$D$6,1,9))</f>
        <v>81.319177193957628</v>
      </c>
      <c r="AQ84" s="22">
        <f ca="1">AVERAGE(OFFSET($A84,0,Fixtures!$D$6,1,12))</f>
        <v>83.468033207829123</v>
      </c>
      <c r="AR84" s="22">
        <f ca="1">IF(OR(Fixtures!$D$6&lt;=0,Fixtures!$D$6&gt;39),AVERAGE(A84:AM84),AVERAGE(OFFSET($A84,0,Fixtures!$D$6,1,39-Fixtures!$D$6)))</f>
        <v>83.467012485924741</v>
      </c>
    </row>
    <row r="86" spans="1:44" x14ac:dyDescent="0.25">
      <c r="A86" s="31" t="s">
        <v>113</v>
      </c>
      <c r="B86" s="2">
        <v>1</v>
      </c>
      <c r="C86" s="2">
        <v>2</v>
      </c>
      <c r="D86" s="2">
        <v>3</v>
      </c>
      <c r="E86" s="2">
        <v>4</v>
      </c>
      <c r="F86" s="2">
        <v>5</v>
      </c>
      <c r="G86" s="2">
        <v>6</v>
      </c>
      <c r="H86" s="2">
        <v>7</v>
      </c>
      <c r="I86" s="2">
        <v>8</v>
      </c>
      <c r="J86" s="2">
        <v>9</v>
      </c>
      <c r="K86" s="2">
        <v>10</v>
      </c>
      <c r="L86" s="2">
        <v>11</v>
      </c>
      <c r="M86" s="2">
        <v>12</v>
      </c>
      <c r="N86" s="2">
        <v>13</v>
      </c>
      <c r="O86" s="2">
        <v>14</v>
      </c>
      <c r="P86" s="2">
        <v>15</v>
      </c>
      <c r="Q86" s="2">
        <v>16</v>
      </c>
      <c r="R86" s="2">
        <v>17</v>
      </c>
      <c r="S86" s="2">
        <v>18</v>
      </c>
      <c r="T86" s="2">
        <v>19</v>
      </c>
      <c r="U86" s="2">
        <v>20</v>
      </c>
      <c r="V86" s="2">
        <v>21</v>
      </c>
      <c r="W86" s="2">
        <v>22</v>
      </c>
      <c r="X86" s="2">
        <v>23</v>
      </c>
      <c r="Y86" s="2">
        <v>24</v>
      </c>
      <c r="Z86" s="2">
        <v>25</v>
      </c>
      <c r="AA86" s="2">
        <v>26</v>
      </c>
      <c r="AB86" s="2">
        <v>27</v>
      </c>
      <c r="AC86" s="2">
        <v>28</v>
      </c>
      <c r="AD86" s="2">
        <v>29</v>
      </c>
      <c r="AE86" s="2">
        <v>30</v>
      </c>
      <c r="AF86" s="2">
        <v>31</v>
      </c>
      <c r="AG86" s="2">
        <v>32</v>
      </c>
      <c r="AH86" s="2">
        <v>33</v>
      </c>
      <c r="AI86" s="2">
        <v>34</v>
      </c>
      <c r="AJ86" s="2">
        <v>35</v>
      </c>
      <c r="AK86" s="2">
        <v>36</v>
      </c>
      <c r="AL86" s="2">
        <v>37</v>
      </c>
      <c r="AM86" s="2">
        <v>38</v>
      </c>
      <c r="AN86" s="31" t="s">
        <v>56</v>
      </c>
      <c r="AO86" s="31" t="s">
        <v>57</v>
      </c>
      <c r="AP86" s="31" t="s">
        <v>58</v>
      </c>
      <c r="AQ86" s="31" t="s">
        <v>82</v>
      </c>
      <c r="AR86" s="31" t="s">
        <v>59</v>
      </c>
    </row>
    <row r="87" spans="1:44" x14ac:dyDescent="0.25">
      <c r="A87" s="30" t="s">
        <v>111</v>
      </c>
      <c r="B87" s="22">
        <f t="shared" ref="B87:AM87" ca="1" si="60">MIN(VLOOKUP($A86,$A$2:$AM$12,B$14+1,FALSE),VLOOKUP($A87,$A$2:$AM$12,B$14+1,FALSE))</f>
        <v>103.02988618500378</v>
      </c>
      <c r="C87" s="22">
        <f t="shared" ca="1" si="60"/>
        <v>60.552361870031746</v>
      </c>
      <c r="D87" s="22">
        <f t="shared" ca="1" si="60"/>
        <v>91.995525611241931</v>
      </c>
      <c r="E87" s="22">
        <f t="shared" ca="1" si="60"/>
        <v>69.354458285714443</v>
      </c>
      <c r="F87" s="22">
        <f t="shared" ca="1" si="60"/>
        <v>81.146261461701698</v>
      </c>
      <c r="G87" s="22">
        <f t="shared" ca="1" si="60"/>
        <v>92.501949777214108</v>
      </c>
      <c r="H87" s="22">
        <f t="shared" ca="1" si="60"/>
        <v>69.354458285714443</v>
      </c>
      <c r="I87" s="22">
        <f t="shared" ca="1" si="60"/>
        <v>83.454763823072184</v>
      </c>
      <c r="J87" s="22">
        <f t="shared" ca="1" si="60"/>
        <v>81.907421252818281</v>
      </c>
      <c r="K87" s="22">
        <f t="shared" ca="1" si="60"/>
        <v>107.5062417080479</v>
      </c>
      <c r="L87" s="22">
        <f t="shared" ca="1" si="60"/>
        <v>104.24733544501584</v>
      </c>
      <c r="M87" s="22">
        <f t="shared" ca="1" si="60"/>
        <v>76.482411274392319</v>
      </c>
      <c r="N87" s="22">
        <f t="shared" ca="1" si="60"/>
        <v>60.552361870031746</v>
      </c>
      <c r="O87" s="22">
        <f t="shared" ca="1" si="60"/>
        <v>80.623931988538516</v>
      </c>
      <c r="P87" s="22">
        <f t="shared" ca="1" si="60"/>
        <v>116.486252207014</v>
      </c>
      <c r="Q87" s="22">
        <f t="shared" ca="1" si="60"/>
        <v>74.699959551601182</v>
      </c>
      <c r="R87" s="22">
        <f t="shared" ca="1" si="60"/>
        <v>91.299950563068123</v>
      </c>
      <c r="S87" s="22">
        <f t="shared" ca="1" si="60"/>
        <v>91.462929465889289</v>
      </c>
      <c r="T87" s="22">
        <f t="shared" ca="1" si="60"/>
        <v>72.829683023663918</v>
      </c>
      <c r="U87" s="22">
        <f t="shared" ca="1" si="60"/>
        <v>84.297179605912177</v>
      </c>
      <c r="V87" s="22">
        <f t="shared" ca="1" si="60"/>
        <v>56.744556779220908</v>
      </c>
      <c r="W87" s="22">
        <f t="shared" ca="1" si="60"/>
        <v>131.39651764316966</v>
      </c>
      <c r="X87" s="22">
        <f t="shared" ca="1" si="60"/>
        <v>67.015162843214952</v>
      </c>
      <c r="Y87" s="22">
        <f t="shared" ca="1" si="60"/>
        <v>76.482411274392319</v>
      </c>
      <c r="Z87" s="22">
        <f t="shared" ca="1" si="60"/>
        <v>74.008442285594356</v>
      </c>
      <c r="AA87" s="22">
        <f t="shared" ca="1" si="60"/>
        <v>84.297179605912177</v>
      </c>
      <c r="AB87" s="22">
        <f t="shared" ca="1" si="60"/>
        <v>111.78802490275358</v>
      </c>
      <c r="AC87" s="22">
        <f t="shared" ca="1" si="60"/>
        <v>74.699959551601182</v>
      </c>
      <c r="AD87" s="22">
        <f t="shared" ca="1" si="60"/>
        <v>91.299950563068123</v>
      </c>
      <c r="AE87" s="22">
        <f t="shared" ca="1" si="60"/>
        <v>95.306933623920543</v>
      </c>
      <c r="AF87" s="22">
        <f t="shared" ca="1" si="60"/>
        <v>74.008442285594356</v>
      </c>
      <c r="AG87" s="22">
        <f t="shared" ca="1" si="60"/>
        <v>91.462929465889289</v>
      </c>
      <c r="AH87" s="22">
        <f t="shared" ca="1" si="60"/>
        <v>85.293274455012948</v>
      </c>
      <c r="AI87" s="22">
        <f t="shared" ca="1" si="60"/>
        <v>93.478502668701722</v>
      </c>
      <c r="AJ87" s="22">
        <f t="shared" ca="1" si="60"/>
        <v>56.744556779220908</v>
      </c>
      <c r="AK87" s="22">
        <f t="shared" ca="1" si="60"/>
        <v>112.43897574707348</v>
      </c>
      <c r="AL87" s="22">
        <f t="shared" ca="1" si="60"/>
        <v>75.683413454084274</v>
      </c>
      <c r="AM87" s="22">
        <f t="shared" ca="1" si="60"/>
        <v>99.178764008746526</v>
      </c>
      <c r="AN87" s="22">
        <f ca="1">AVERAGE(OFFSET($A87,0,Fixtures!$D$6,1,3))</f>
        <v>90.261721353422317</v>
      </c>
      <c r="AO87" s="22">
        <f ca="1">AVERAGE(OFFSET($A87,0,Fixtures!$D$6,1,6))</f>
        <v>88.566748422141657</v>
      </c>
      <c r="AP87" s="22">
        <f ca="1">AVERAGE(OFFSET($A87,0,Fixtures!$D$6,1,9))</f>
        <v>89.070577458050423</v>
      </c>
      <c r="AQ87" s="22">
        <f ca="1">AVERAGE(OFFSET($A87,0,Fixtures!$D$6,1,12))</f>
        <v>87.208511925236053</v>
      </c>
      <c r="AR87" s="22">
        <f ca="1">IF(OR(Fixtures!$D$6&lt;=0,Fixtures!$D$6&gt;39),AVERAGE(A87:AM87),AVERAGE(OFFSET($A87,0,Fixtures!$D$6,1,39-Fixtures!$D$6)))</f>
        <v>88.129300547044551</v>
      </c>
    </row>
    <row r="88" spans="1:44" x14ac:dyDescent="0.25">
      <c r="A88" s="30" t="s">
        <v>121</v>
      </c>
      <c r="B88" s="22">
        <f ca="1">MIN(VLOOKUP($A86,$A$2:$AM$12,B$14+1,FALSE),VLOOKUP($A88,$A$2:$AM$12,B$14+1,FALSE))</f>
        <v>93.478502668701722</v>
      </c>
      <c r="C88" s="22">
        <f t="shared" ref="C88:AM88" ca="1" si="61">MIN(VLOOKUP($A86,$A$2:$AM$12,C$14+1,FALSE),VLOOKUP($A88,$A$2:$AM$12,C$14+1,FALSE))</f>
        <v>60.552361870031746</v>
      </c>
      <c r="D88" s="22">
        <f t="shared" ca="1" si="61"/>
        <v>95.306933623920543</v>
      </c>
      <c r="E88" s="22">
        <f t="shared" ca="1" si="61"/>
        <v>99.178764008746526</v>
      </c>
      <c r="F88" s="22">
        <f t="shared" ca="1" si="61"/>
        <v>75.683413454084274</v>
      </c>
      <c r="G88" s="22">
        <f t="shared" ca="1" si="61"/>
        <v>74.008442285594356</v>
      </c>
      <c r="H88" s="22">
        <f t="shared" ca="1" si="61"/>
        <v>69.354458285714443</v>
      </c>
      <c r="I88" s="22">
        <f t="shared" ca="1" si="61"/>
        <v>83.454763823072184</v>
      </c>
      <c r="J88" s="22">
        <f t="shared" ca="1" si="61"/>
        <v>81.907421252818281</v>
      </c>
      <c r="K88" s="22">
        <f t="shared" ca="1" si="61"/>
        <v>91.995525611241931</v>
      </c>
      <c r="L88" s="22">
        <f t="shared" ca="1" si="61"/>
        <v>72.829683023663918</v>
      </c>
      <c r="M88" s="22">
        <f t="shared" ca="1" si="61"/>
        <v>76.482411274392319</v>
      </c>
      <c r="N88" s="22">
        <f t="shared" ca="1" si="61"/>
        <v>109.85691598530569</v>
      </c>
      <c r="O88" s="22">
        <f t="shared" ca="1" si="61"/>
        <v>80.623931988538516</v>
      </c>
      <c r="P88" s="22">
        <f t="shared" ca="1" si="61"/>
        <v>98.540361319324859</v>
      </c>
      <c r="Q88" s="22">
        <f t="shared" ca="1" si="61"/>
        <v>74.699959551601182</v>
      </c>
      <c r="R88" s="22">
        <f t="shared" ca="1" si="61"/>
        <v>69.354458285714443</v>
      </c>
      <c r="S88" s="22">
        <f t="shared" ca="1" si="61"/>
        <v>74.699959551601182</v>
      </c>
      <c r="T88" s="22">
        <f t="shared" ca="1" si="61"/>
        <v>102.000266894866</v>
      </c>
      <c r="U88" s="22">
        <f t="shared" ca="1" si="61"/>
        <v>67.015162843214952</v>
      </c>
      <c r="V88" s="22">
        <f t="shared" ca="1" si="61"/>
        <v>56.744556779220908</v>
      </c>
      <c r="W88" s="22">
        <f t="shared" ca="1" si="61"/>
        <v>112.43897574707348</v>
      </c>
      <c r="X88" s="22">
        <f t="shared" ca="1" si="61"/>
        <v>67.015162843214952</v>
      </c>
      <c r="Y88" s="22">
        <f t="shared" ca="1" si="61"/>
        <v>81.907421252818281</v>
      </c>
      <c r="Z88" s="22">
        <f t="shared" ca="1" si="61"/>
        <v>74.008442285594356</v>
      </c>
      <c r="AA88" s="22">
        <f t="shared" ca="1" si="61"/>
        <v>76.482411274392319</v>
      </c>
      <c r="AB88" s="22">
        <f t="shared" ca="1" si="61"/>
        <v>91.299950563068123</v>
      </c>
      <c r="AC88" s="22">
        <f t="shared" ca="1" si="61"/>
        <v>56.744556779220908</v>
      </c>
      <c r="AD88" s="22">
        <f t="shared" ca="1" si="61"/>
        <v>91.299950563068123</v>
      </c>
      <c r="AE88" s="22">
        <f t="shared" ca="1" si="61"/>
        <v>80.623931988538516</v>
      </c>
      <c r="AF88" s="22">
        <f t="shared" ca="1" si="61"/>
        <v>91.995525611241931</v>
      </c>
      <c r="AG88" s="22">
        <f t="shared" ca="1" si="61"/>
        <v>98.540361319324859</v>
      </c>
      <c r="AH88" s="22">
        <f t="shared" ca="1" si="61"/>
        <v>85.293274455012948</v>
      </c>
      <c r="AI88" s="22">
        <f t="shared" ca="1" si="61"/>
        <v>93.478502668701722</v>
      </c>
      <c r="AJ88" s="22">
        <f t="shared" ca="1" si="61"/>
        <v>81.146261461701698</v>
      </c>
      <c r="AK88" s="22">
        <f t="shared" ca="1" si="61"/>
        <v>116.486252207014</v>
      </c>
      <c r="AL88" s="22">
        <f t="shared" ca="1" si="61"/>
        <v>60.552361870031746</v>
      </c>
      <c r="AM88" s="22">
        <f t="shared" ca="1" si="61"/>
        <v>92.501949777214108</v>
      </c>
      <c r="AN88" s="22">
        <f ca="1">AVERAGE(OFFSET($A88,0,Fixtures!$D$6,1,3))</f>
        <v>74.842306205560448</v>
      </c>
      <c r="AO88" s="22">
        <f ca="1">AVERAGE(OFFSET($A88,0,Fixtures!$D$6,1,6))</f>
        <v>81.407721129921654</v>
      </c>
      <c r="AP88" s="22">
        <f ca="1">AVERAGE(OFFSET($A88,0,Fixtures!$D$6,1,9))</f>
        <v>85.084273913618816</v>
      </c>
      <c r="AQ88" s="22">
        <f ca="1">AVERAGE(OFFSET($A88,0,Fixtures!$D$6,1,12))</f>
        <v>85.328611730109728</v>
      </c>
      <c r="AR88" s="22">
        <f ca="1">IF(OR(Fixtures!$D$6&lt;=0,Fixtures!$D$6&gt;39),AVERAGE(A88:AM88),AVERAGE(OFFSET($A88,0,Fixtures!$D$6,1,39-Fixtures!$D$6)))</f>
        <v>85.88040696450237</v>
      </c>
    </row>
    <row r="89" spans="1:44" x14ac:dyDescent="0.25">
      <c r="A89" s="30" t="s">
        <v>73</v>
      </c>
      <c r="B89" s="22">
        <f ca="1">MIN(VLOOKUP($A86,$A$2:$AM$12,B$14+1,FALSE),VLOOKUP($A89,$A$2:$AM$12,B$14+1,FALSE))</f>
        <v>74.699959551601182</v>
      </c>
      <c r="C89" s="22">
        <f t="shared" ref="C89:AM89" ca="1" si="62">MIN(VLOOKUP($A86,$A$2:$AM$12,C$14+1,FALSE),VLOOKUP($A89,$A$2:$AM$12,C$14+1,FALSE))</f>
        <v>60.552361870031746</v>
      </c>
      <c r="D89" s="22">
        <f t="shared" ca="1" si="62"/>
        <v>116.14327597054577</v>
      </c>
      <c r="E89" s="22">
        <f t="shared" ca="1" si="62"/>
        <v>99.178764008746526</v>
      </c>
      <c r="F89" s="22">
        <f t="shared" ca="1" si="62"/>
        <v>91.995525611241931</v>
      </c>
      <c r="G89" s="22">
        <f t="shared" ca="1" si="62"/>
        <v>92.501949777214108</v>
      </c>
      <c r="H89" s="22">
        <f t="shared" ca="1" si="62"/>
        <v>69.354458285714443</v>
      </c>
      <c r="I89" s="22">
        <f t="shared" ca="1" si="62"/>
        <v>83.454763823072184</v>
      </c>
      <c r="J89" s="22">
        <f t="shared" ca="1" si="62"/>
        <v>72.829683023663918</v>
      </c>
      <c r="K89" s="22">
        <f t="shared" ca="1" si="62"/>
        <v>93.478502668701722</v>
      </c>
      <c r="L89" s="22">
        <f t="shared" ca="1" si="62"/>
        <v>104.24733544501584</v>
      </c>
      <c r="M89" s="22">
        <f t="shared" ca="1" si="62"/>
        <v>74.008442285594356</v>
      </c>
      <c r="N89" s="22">
        <f t="shared" ca="1" si="62"/>
        <v>91.462929465889289</v>
      </c>
      <c r="O89" s="22">
        <f t="shared" ca="1" si="62"/>
        <v>80.623931988538516</v>
      </c>
      <c r="P89" s="22">
        <f t="shared" ca="1" si="62"/>
        <v>69.354458285714443</v>
      </c>
      <c r="Q89" s="22">
        <f t="shared" ca="1" si="62"/>
        <v>74.699959551601182</v>
      </c>
      <c r="R89" s="22">
        <f t="shared" ca="1" si="62"/>
        <v>134.2695639820403</v>
      </c>
      <c r="S89" s="22">
        <f t="shared" ca="1" si="62"/>
        <v>75.683413454084274</v>
      </c>
      <c r="T89" s="22">
        <f t="shared" ca="1" si="62"/>
        <v>80.623931988538516</v>
      </c>
      <c r="U89" s="22">
        <f t="shared" ca="1" si="62"/>
        <v>84.297179605912177</v>
      </c>
      <c r="V89" s="22">
        <f t="shared" ca="1" si="62"/>
        <v>56.744556779220908</v>
      </c>
      <c r="W89" s="22">
        <f t="shared" ca="1" si="62"/>
        <v>76.482411274392319</v>
      </c>
      <c r="X89" s="22">
        <f t="shared" ca="1" si="62"/>
        <v>67.015162843214952</v>
      </c>
      <c r="Y89" s="22">
        <f t="shared" ca="1" si="62"/>
        <v>85.293274455012948</v>
      </c>
      <c r="Z89" s="22">
        <f t="shared" ca="1" si="62"/>
        <v>74.008442285594356</v>
      </c>
      <c r="AA89" s="22">
        <f t="shared" ca="1" si="62"/>
        <v>91.299950563068123</v>
      </c>
      <c r="AB89" s="22">
        <f t="shared" ca="1" si="62"/>
        <v>92.501949777214108</v>
      </c>
      <c r="AC89" s="22">
        <f t="shared" ca="1" si="62"/>
        <v>109.85691598530569</v>
      </c>
      <c r="AD89" s="22">
        <f t="shared" ca="1" si="62"/>
        <v>91.299950563068123</v>
      </c>
      <c r="AE89" s="22">
        <f t="shared" ca="1" si="62"/>
        <v>56.744556779220908</v>
      </c>
      <c r="AF89" s="22">
        <f t="shared" ca="1" si="62"/>
        <v>91.995525611241931</v>
      </c>
      <c r="AG89" s="22">
        <f t="shared" ca="1" si="62"/>
        <v>60.552361870031746</v>
      </c>
      <c r="AH89" s="22">
        <f t="shared" ca="1" si="62"/>
        <v>85.293274455012948</v>
      </c>
      <c r="AI89" s="22">
        <f t="shared" ca="1" si="62"/>
        <v>84.297179605912177</v>
      </c>
      <c r="AJ89" s="22">
        <f t="shared" ca="1" si="62"/>
        <v>81.146261461701698</v>
      </c>
      <c r="AK89" s="22">
        <f t="shared" ca="1" si="62"/>
        <v>141.95289285288928</v>
      </c>
      <c r="AL89" s="22">
        <f t="shared" ca="1" si="62"/>
        <v>75.683413454084274</v>
      </c>
      <c r="AM89" s="22">
        <f t="shared" ca="1" si="62"/>
        <v>112.43897574707348</v>
      </c>
      <c r="AN89" s="22">
        <f ca="1">AVERAGE(OFFSET($A89,0,Fixtures!$D$6,1,3))</f>
        <v>97.886272108529297</v>
      </c>
      <c r="AO89" s="22">
        <f ca="1">AVERAGE(OFFSET($A89,0,Fixtures!$D$6,1,6))</f>
        <v>88.949808213186472</v>
      </c>
      <c r="AP89" s="22">
        <f ca="1">AVERAGE(OFFSET($A89,0,Fixtures!$D$6,1,9))</f>
        <v>84.871296134452848</v>
      </c>
      <c r="AQ89" s="22">
        <f ca="1">AVERAGE(OFFSET($A89,0,Fixtures!$D$6,1,12))</f>
        <v>88.552019414895895</v>
      </c>
      <c r="AR89" s="22">
        <f ca="1">IF(OR(Fixtures!$D$6&lt;=0,Fixtures!$D$6&gt;39),AVERAGE(A89:AM89),AVERAGE(OFFSET($A89,0,Fixtures!$D$6,1,39-Fixtures!$D$6)))</f>
        <v>90.389477594294178</v>
      </c>
    </row>
    <row r="90" spans="1:44" x14ac:dyDescent="0.25">
      <c r="A90" s="30" t="s">
        <v>61</v>
      </c>
      <c r="B90" s="22">
        <f ca="1">MIN(VLOOKUP($A86,$A$2:$AM$12,B$14+1,FALSE),VLOOKUP($A90,$A$2:$AM$12,B$14+1,FALSE))</f>
        <v>95.306933623920543</v>
      </c>
      <c r="C90" s="22">
        <f t="shared" ref="C90:AM90" ca="1" si="63">MIN(VLOOKUP($A86,$A$2:$AM$12,C$14+1,FALSE),VLOOKUP($A90,$A$2:$AM$12,C$14+1,FALSE))</f>
        <v>60.552361870031746</v>
      </c>
      <c r="D90" s="22">
        <f t="shared" ca="1" si="63"/>
        <v>111.78802490275358</v>
      </c>
      <c r="E90" s="22">
        <f t="shared" ca="1" si="63"/>
        <v>99.178764008746526</v>
      </c>
      <c r="F90" s="22">
        <f t="shared" ca="1" si="63"/>
        <v>104.24733544501584</v>
      </c>
      <c r="G90" s="22">
        <f t="shared" ca="1" si="63"/>
        <v>72.829683023663918</v>
      </c>
      <c r="H90" s="22">
        <f t="shared" ca="1" si="63"/>
        <v>69.354458285714443</v>
      </c>
      <c r="I90" s="22">
        <f t="shared" ca="1" si="63"/>
        <v>83.454763823072184</v>
      </c>
      <c r="J90" s="22">
        <f t="shared" ca="1" si="63"/>
        <v>81.907421252818281</v>
      </c>
      <c r="K90" s="22">
        <f t="shared" ca="1" si="63"/>
        <v>107.5062417080479</v>
      </c>
      <c r="L90" s="22">
        <f t="shared" ca="1" si="63"/>
        <v>91.299950563068123</v>
      </c>
      <c r="M90" s="22">
        <f t="shared" ca="1" si="63"/>
        <v>76.482411274392319</v>
      </c>
      <c r="N90" s="22">
        <f t="shared" ca="1" si="63"/>
        <v>93.478502668701722</v>
      </c>
      <c r="O90" s="22">
        <f t="shared" ca="1" si="63"/>
        <v>56.744556779220908</v>
      </c>
      <c r="P90" s="22">
        <f t="shared" ca="1" si="63"/>
        <v>116.486252207014</v>
      </c>
      <c r="Q90" s="22">
        <f t="shared" ca="1" si="63"/>
        <v>74.699959551601182</v>
      </c>
      <c r="R90" s="22">
        <f t="shared" ca="1" si="63"/>
        <v>60.552361870031746</v>
      </c>
      <c r="S90" s="22">
        <f t="shared" ca="1" si="63"/>
        <v>81.907421252818281</v>
      </c>
      <c r="T90" s="22">
        <f t="shared" ca="1" si="63"/>
        <v>102.000266894866</v>
      </c>
      <c r="U90" s="22">
        <f t="shared" ca="1" si="63"/>
        <v>84.297179605912177</v>
      </c>
      <c r="V90" s="22">
        <f t="shared" ca="1" si="63"/>
        <v>56.744556779220908</v>
      </c>
      <c r="W90" s="22">
        <f t="shared" ca="1" si="63"/>
        <v>131.39651764316966</v>
      </c>
      <c r="X90" s="22">
        <f t="shared" ca="1" si="63"/>
        <v>67.015162843214952</v>
      </c>
      <c r="Y90" s="22">
        <f t="shared" ca="1" si="63"/>
        <v>103.02988618500378</v>
      </c>
      <c r="Z90" s="22">
        <f t="shared" ca="1" si="63"/>
        <v>74.008442285594356</v>
      </c>
      <c r="AA90" s="22">
        <f t="shared" ca="1" si="63"/>
        <v>116.486252207014</v>
      </c>
      <c r="AB90" s="22">
        <f t="shared" ca="1" si="63"/>
        <v>67.015162843214952</v>
      </c>
      <c r="AC90" s="22">
        <f t="shared" ca="1" si="63"/>
        <v>74.008442285594356</v>
      </c>
      <c r="AD90" s="22">
        <f t="shared" ca="1" si="63"/>
        <v>84.297179605912177</v>
      </c>
      <c r="AE90" s="22">
        <f t="shared" ca="1" si="63"/>
        <v>95.306933623920543</v>
      </c>
      <c r="AF90" s="22">
        <f t="shared" ca="1" si="63"/>
        <v>76.482411274392319</v>
      </c>
      <c r="AG90" s="22">
        <f t="shared" ca="1" si="63"/>
        <v>69.354458285714443</v>
      </c>
      <c r="AH90" s="22">
        <f t="shared" ca="1" si="63"/>
        <v>74.699959551601182</v>
      </c>
      <c r="AI90" s="22">
        <f t="shared" ca="1" si="63"/>
        <v>93.478502668701722</v>
      </c>
      <c r="AJ90" s="22">
        <f t="shared" ca="1" si="63"/>
        <v>81.146261461701698</v>
      </c>
      <c r="AK90" s="22">
        <f t="shared" ca="1" si="63"/>
        <v>91.462929465889289</v>
      </c>
      <c r="AL90" s="22">
        <f t="shared" ca="1" si="63"/>
        <v>75.683413454084274</v>
      </c>
      <c r="AM90" s="22">
        <f t="shared" ca="1" si="63"/>
        <v>85.293274455012948</v>
      </c>
      <c r="AN90" s="22">
        <f ca="1">AVERAGE(OFFSET($A90,0,Fixtures!$D$6,1,3))</f>
        <v>85.836619111941104</v>
      </c>
      <c r="AO90" s="22">
        <f ca="1">AVERAGE(OFFSET($A90,0,Fixtures!$D$6,1,6))</f>
        <v>85.599396973341399</v>
      </c>
      <c r="AP90" s="22">
        <f ca="1">AVERAGE(OFFSET($A90,0,Fixtures!$D$6,1,9))</f>
        <v>83.458811371785089</v>
      </c>
      <c r="AQ90" s="22">
        <f ca="1">AVERAGE(OFFSET($A90,0,Fixtures!$D$6,1,12))</f>
        <v>83.285158893978419</v>
      </c>
      <c r="AR90" s="22">
        <f ca="1">IF(OR(Fixtures!$D$6&lt;=0,Fixtures!$D$6&gt;39),AVERAGE(A90:AM90),AVERAGE(OFFSET($A90,0,Fixtures!$D$6,1,39-Fixtures!$D$6)))</f>
        <v>83.439629321750303</v>
      </c>
    </row>
    <row r="91" spans="1:44" x14ac:dyDescent="0.25">
      <c r="A91" s="30" t="s">
        <v>53</v>
      </c>
      <c r="B91" s="22">
        <f ca="1">MIN(VLOOKUP($A86,$A$2:$AM$12,B$14+1,FALSE),VLOOKUP($A91,$A$2:$AM$12,B$14+1,FALSE))</f>
        <v>91.995525611241931</v>
      </c>
      <c r="C91" s="22">
        <f t="shared" ref="C91:AM91" ca="1" si="64">MIN(VLOOKUP($A86,$A$2:$AM$12,C$14+1,FALSE),VLOOKUP($A91,$A$2:$AM$12,C$14+1,FALSE))</f>
        <v>60.552361870031746</v>
      </c>
      <c r="D91" s="22">
        <f t="shared" ca="1" si="64"/>
        <v>116.14327597054577</v>
      </c>
      <c r="E91" s="22">
        <f t="shared" ca="1" si="64"/>
        <v>83.454763823072184</v>
      </c>
      <c r="F91" s="22">
        <f t="shared" ca="1" si="64"/>
        <v>103.02988618500378</v>
      </c>
      <c r="G91" s="22">
        <f t="shared" ca="1" si="64"/>
        <v>91.462929465889289</v>
      </c>
      <c r="H91" s="22">
        <f t="shared" ca="1" si="64"/>
        <v>69.354458285714443</v>
      </c>
      <c r="I91" s="22">
        <f t="shared" ca="1" si="64"/>
        <v>83.454763823072184</v>
      </c>
      <c r="J91" s="22">
        <f t="shared" ca="1" si="64"/>
        <v>81.907421252818281</v>
      </c>
      <c r="K91" s="22">
        <f t="shared" ca="1" si="64"/>
        <v>98.540361319324859</v>
      </c>
      <c r="L91" s="22">
        <f t="shared" ca="1" si="64"/>
        <v>104.24733544501584</v>
      </c>
      <c r="M91" s="22">
        <f t="shared" ca="1" si="64"/>
        <v>76.482411274392319</v>
      </c>
      <c r="N91" s="22">
        <f t="shared" ca="1" si="64"/>
        <v>112.43897574707348</v>
      </c>
      <c r="O91" s="22">
        <f t="shared" ca="1" si="64"/>
        <v>80.623931988538516</v>
      </c>
      <c r="P91" s="22">
        <f t="shared" ca="1" si="64"/>
        <v>67.015162843214952</v>
      </c>
      <c r="Q91" s="22">
        <f t="shared" ca="1" si="64"/>
        <v>74.699959551601182</v>
      </c>
      <c r="R91" s="22">
        <f t="shared" ca="1" si="64"/>
        <v>85.293274455012948</v>
      </c>
      <c r="S91" s="22">
        <f t="shared" ca="1" si="64"/>
        <v>74.008442285594356</v>
      </c>
      <c r="T91" s="22">
        <f t="shared" ca="1" si="64"/>
        <v>81.146261461701698</v>
      </c>
      <c r="U91" s="22">
        <f t="shared" ca="1" si="64"/>
        <v>84.297179605912177</v>
      </c>
      <c r="V91" s="22">
        <f t="shared" ca="1" si="64"/>
        <v>56.744556779220908</v>
      </c>
      <c r="W91" s="22">
        <f t="shared" ca="1" si="64"/>
        <v>80.623931988538516</v>
      </c>
      <c r="X91" s="22">
        <f t="shared" ca="1" si="64"/>
        <v>67.015162843214952</v>
      </c>
      <c r="Y91" s="22">
        <f t="shared" ca="1" si="64"/>
        <v>95.306933623920543</v>
      </c>
      <c r="Z91" s="22">
        <f t="shared" ca="1" si="64"/>
        <v>74.008442285594356</v>
      </c>
      <c r="AA91" s="22">
        <f t="shared" ca="1" si="64"/>
        <v>112.43897574707348</v>
      </c>
      <c r="AB91" s="22">
        <f t="shared" ca="1" si="64"/>
        <v>60.552361870031746</v>
      </c>
      <c r="AC91" s="22">
        <f t="shared" ca="1" si="64"/>
        <v>104.24733544501584</v>
      </c>
      <c r="AD91" s="22">
        <f t="shared" ca="1" si="64"/>
        <v>76.482411274392319</v>
      </c>
      <c r="AE91" s="22">
        <f t="shared" ca="1" si="64"/>
        <v>81.907421252818281</v>
      </c>
      <c r="AF91" s="22">
        <f t="shared" ca="1" si="64"/>
        <v>91.995525611241931</v>
      </c>
      <c r="AG91" s="22">
        <f t="shared" ca="1" si="64"/>
        <v>75.683413454084274</v>
      </c>
      <c r="AH91" s="22">
        <f t="shared" ca="1" si="64"/>
        <v>85.293274455012948</v>
      </c>
      <c r="AI91" s="22">
        <f t="shared" ca="1" si="64"/>
        <v>93.478502668701722</v>
      </c>
      <c r="AJ91" s="22">
        <f t="shared" ca="1" si="64"/>
        <v>81.146261461701698</v>
      </c>
      <c r="AK91" s="22">
        <f t="shared" ca="1" si="64"/>
        <v>107.5062417080479</v>
      </c>
      <c r="AL91" s="22">
        <f t="shared" ca="1" si="64"/>
        <v>75.683413454084274</v>
      </c>
      <c r="AM91" s="22">
        <f t="shared" ca="1" si="64"/>
        <v>84.297179605912177</v>
      </c>
      <c r="AN91" s="22">
        <f ca="1">AVERAGE(OFFSET($A91,0,Fixtures!$D$6,1,3))</f>
        <v>92.412891020707022</v>
      </c>
      <c r="AO91" s="22">
        <f ca="1">AVERAGE(OFFSET($A91,0,Fixtures!$D$6,1,6))</f>
        <v>87.937338533428942</v>
      </c>
      <c r="AP91" s="22">
        <f ca="1">AVERAGE(OFFSET($A91,0,Fixtures!$D$6,1,9))</f>
        <v>86.897691308708062</v>
      </c>
      <c r="AQ91" s="22">
        <f ca="1">AVERAGE(OFFSET($A91,0,Fixtures!$D$6,1,12))</f>
        <v>87.201261533517197</v>
      </c>
      <c r="AR91" s="22">
        <f ca="1">IF(OR(Fixtures!$D$6&lt;=0,Fixtures!$D$6&gt;39),AVERAGE(A91:AM91),AVERAGE(OFFSET($A91,0,Fixtures!$D$6,1,39-Fixtures!$D$6)))</f>
        <v>86.977870616009113</v>
      </c>
    </row>
    <row r="92" spans="1:44" x14ac:dyDescent="0.25">
      <c r="A92" s="30" t="s">
        <v>2</v>
      </c>
      <c r="B92" s="22">
        <f ca="1">MIN(VLOOKUP($A86,$A$2:$AM$12,B$14+1,FALSE),VLOOKUP($A92,$A$2:$AM$12,B$14+1,FALSE))</f>
        <v>80.623931988538516</v>
      </c>
      <c r="C92" s="22">
        <f t="shared" ref="C92:AM92" ca="1" si="65">MIN(VLOOKUP($A86,$A$2:$AM$12,C$14+1,FALSE),VLOOKUP($A92,$A$2:$AM$12,C$14+1,FALSE))</f>
        <v>60.552361870031746</v>
      </c>
      <c r="D92" s="22">
        <f t="shared" ca="1" si="65"/>
        <v>103.02988618500378</v>
      </c>
      <c r="E92" s="22">
        <f t="shared" ca="1" si="65"/>
        <v>76.482411274392319</v>
      </c>
      <c r="F92" s="22">
        <f t="shared" ca="1" si="65"/>
        <v>155.85812957683984</v>
      </c>
      <c r="G92" s="22">
        <f t="shared" ca="1" si="65"/>
        <v>85.293274455012948</v>
      </c>
      <c r="H92" s="22">
        <f t="shared" ca="1" si="65"/>
        <v>69.354458285714443</v>
      </c>
      <c r="I92" s="22">
        <f t="shared" ca="1" si="65"/>
        <v>83.454763823072184</v>
      </c>
      <c r="J92" s="22">
        <f t="shared" ca="1" si="65"/>
        <v>81.907421252818281</v>
      </c>
      <c r="K92" s="22">
        <f t="shared" ca="1" si="65"/>
        <v>91.462929465889289</v>
      </c>
      <c r="L92" s="22">
        <f t="shared" ca="1" si="65"/>
        <v>99.178764008746526</v>
      </c>
      <c r="M92" s="22">
        <f t="shared" ca="1" si="65"/>
        <v>67.015162843214952</v>
      </c>
      <c r="N92" s="22">
        <f t="shared" ca="1" si="65"/>
        <v>102.000266894866</v>
      </c>
      <c r="O92" s="22">
        <f t="shared" ca="1" si="65"/>
        <v>80.623931988538516</v>
      </c>
      <c r="P92" s="22">
        <f t="shared" ca="1" si="65"/>
        <v>91.299950563068123</v>
      </c>
      <c r="Q92" s="22">
        <f t="shared" ca="1" si="65"/>
        <v>74.699959551601182</v>
      </c>
      <c r="R92" s="22">
        <f t="shared" ca="1" si="65"/>
        <v>92.501949777214108</v>
      </c>
      <c r="S92" s="22">
        <f t="shared" ca="1" si="65"/>
        <v>56.744556779220908</v>
      </c>
      <c r="T92" s="22">
        <f t="shared" ca="1" si="65"/>
        <v>102.000266894866</v>
      </c>
      <c r="U92" s="22">
        <f t="shared" ca="1" si="65"/>
        <v>84.297179605912177</v>
      </c>
      <c r="V92" s="22">
        <f t="shared" ca="1" si="65"/>
        <v>56.744556779220908</v>
      </c>
      <c r="W92" s="22">
        <f t="shared" ca="1" si="65"/>
        <v>111.78802490275358</v>
      </c>
      <c r="X92" s="22">
        <f t="shared" ca="1" si="65"/>
        <v>67.015162843214952</v>
      </c>
      <c r="Y92" s="22">
        <f t="shared" ca="1" si="65"/>
        <v>103.02988618500378</v>
      </c>
      <c r="Z92" s="22">
        <f t="shared" ca="1" si="65"/>
        <v>72.829683023663918</v>
      </c>
      <c r="AA92" s="22">
        <f t="shared" ca="1" si="65"/>
        <v>98.540361319324859</v>
      </c>
      <c r="AB92" s="22">
        <f t="shared" ca="1" si="65"/>
        <v>69.354458285714443</v>
      </c>
      <c r="AC92" s="22">
        <f t="shared" ca="1" si="65"/>
        <v>75.683413454084274</v>
      </c>
      <c r="AD92" s="22">
        <f t="shared" ca="1" si="65"/>
        <v>91.299950563068123</v>
      </c>
      <c r="AE92" s="22">
        <f t="shared" ca="1" si="65"/>
        <v>74.699959551601182</v>
      </c>
      <c r="AF92" s="22">
        <f t="shared" ca="1" si="65"/>
        <v>83.454763823072184</v>
      </c>
      <c r="AG92" s="22">
        <f t="shared" ca="1" si="65"/>
        <v>81.907421252818281</v>
      </c>
      <c r="AH92" s="22">
        <f t="shared" ca="1" si="65"/>
        <v>81.146261461701698</v>
      </c>
      <c r="AI92" s="22">
        <f t="shared" ca="1" si="65"/>
        <v>93.478502668701722</v>
      </c>
      <c r="AJ92" s="22">
        <f t="shared" ca="1" si="65"/>
        <v>81.146261461701698</v>
      </c>
      <c r="AK92" s="22">
        <f t="shared" ca="1" si="65"/>
        <v>84.297179605912177</v>
      </c>
      <c r="AL92" s="22">
        <f t="shared" ca="1" si="65"/>
        <v>75.683413454084274</v>
      </c>
      <c r="AM92" s="22">
        <f t="shared" ca="1" si="65"/>
        <v>132.6532312009476</v>
      </c>
      <c r="AN92" s="22">
        <f ca="1">AVERAGE(OFFSET($A92,0,Fixtures!$D$6,1,3))</f>
        <v>81.192744353041192</v>
      </c>
      <c r="AO92" s="22">
        <f ca="1">AVERAGE(OFFSET($A92,0,Fixtures!$D$6,1,6))</f>
        <v>82.172151166144175</v>
      </c>
      <c r="AP92" s="22">
        <f ca="1">AVERAGE(OFFSET($A92,0,Fixtures!$D$6,1,9))</f>
        <v>83.285010264454087</v>
      </c>
      <c r="AQ92" s="22">
        <f ca="1">AVERAGE(OFFSET($A92,0,Fixtures!$D$6,1,12))</f>
        <v>82.557662241815407</v>
      </c>
      <c r="AR92" s="22">
        <f ca="1">IF(OR(Fixtures!$D$6&lt;=0,Fixtures!$D$6&gt;39),AVERAGE(A92:AM92),AVERAGE(OFFSET($A92,0,Fixtures!$D$6,1,39-Fixtures!$D$6)))</f>
        <v>86.411167546364041</v>
      </c>
    </row>
    <row r="93" spans="1:44" x14ac:dyDescent="0.25">
      <c r="A93" s="30" t="s">
        <v>112</v>
      </c>
      <c r="B93" s="22">
        <f ca="1">MIN(VLOOKUP($A86,$A$2:$AM$12,B$14+1,FALSE),VLOOKUP($A93,$A$2:$AM$12,B$14+1,FALSE))</f>
        <v>81.907421252818281</v>
      </c>
      <c r="C93" s="22">
        <f t="shared" ref="C93:AM93" ca="1" si="66">MIN(VLOOKUP($A86,$A$2:$AM$12,C$14+1,FALSE),VLOOKUP($A93,$A$2:$AM$12,C$14+1,FALSE))</f>
        <v>56.744556779220908</v>
      </c>
      <c r="D93" s="22">
        <f t="shared" ca="1" si="66"/>
        <v>109.85691598530569</v>
      </c>
      <c r="E93" s="22">
        <f t="shared" ca="1" si="66"/>
        <v>99.178764008746526</v>
      </c>
      <c r="F93" s="22">
        <f t="shared" ca="1" si="66"/>
        <v>95.306933623920543</v>
      </c>
      <c r="G93" s="22">
        <f t="shared" ca="1" si="66"/>
        <v>92.501949777214108</v>
      </c>
      <c r="H93" s="22">
        <f t="shared" ca="1" si="66"/>
        <v>69.354458285714443</v>
      </c>
      <c r="I93" s="22">
        <f t="shared" ca="1" si="66"/>
        <v>83.454763823072184</v>
      </c>
      <c r="J93" s="22">
        <f t="shared" ca="1" si="66"/>
        <v>80.623931988538516</v>
      </c>
      <c r="K93" s="22">
        <f t="shared" ca="1" si="66"/>
        <v>99.178764008746526</v>
      </c>
      <c r="L93" s="22">
        <f t="shared" ca="1" si="66"/>
        <v>75.683413454084274</v>
      </c>
      <c r="M93" s="22">
        <f t="shared" ca="1" si="66"/>
        <v>76.482411274392319</v>
      </c>
      <c r="N93" s="22">
        <f t="shared" ca="1" si="66"/>
        <v>107.5062417080479</v>
      </c>
      <c r="O93" s="22">
        <f t="shared" ca="1" si="66"/>
        <v>80.623931988538516</v>
      </c>
      <c r="P93" s="22">
        <f t="shared" ca="1" si="66"/>
        <v>60.552361870031746</v>
      </c>
      <c r="Q93" s="22">
        <f t="shared" ca="1" si="66"/>
        <v>74.699959551601182</v>
      </c>
      <c r="R93" s="22">
        <f t="shared" ca="1" si="66"/>
        <v>83.454763823072184</v>
      </c>
      <c r="S93" s="22">
        <f t="shared" ca="1" si="66"/>
        <v>91.462929465889289</v>
      </c>
      <c r="T93" s="22">
        <f t="shared" ca="1" si="66"/>
        <v>76.482411274392319</v>
      </c>
      <c r="U93" s="22">
        <f t="shared" ca="1" si="66"/>
        <v>84.297179605912177</v>
      </c>
      <c r="V93" s="22">
        <f t="shared" ca="1" si="66"/>
        <v>56.744556779220908</v>
      </c>
      <c r="W93" s="22">
        <f t="shared" ca="1" si="66"/>
        <v>81.146261461701698</v>
      </c>
      <c r="X93" s="22">
        <f t="shared" ca="1" si="66"/>
        <v>67.015162843214952</v>
      </c>
      <c r="Y93" s="22">
        <f t="shared" ca="1" si="66"/>
        <v>103.02988618500378</v>
      </c>
      <c r="Z93" s="22">
        <f t="shared" ca="1" si="66"/>
        <v>69.354458285714443</v>
      </c>
      <c r="AA93" s="22">
        <f t="shared" ca="1" si="66"/>
        <v>67.015162843214952</v>
      </c>
      <c r="AB93" s="22">
        <f t="shared" ca="1" si="66"/>
        <v>85.293274455012948</v>
      </c>
      <c r="AC93" s="22">
        <f t="shared" ca="1" si="66"/>
        <v>102.000266894866</v>
      </c>
      <c r="AD93" s="22">
        <f t="shared" ca="1" si="66"/>
        <v>72.829683023663918</v>
      </c>
      <c r="AE93" s="22">
        <f t="shared" ca="1" si="66"/>
        <v>74.008442285594356</v>
      </c>
      <c r="AF93" s="22">
        <f t="shared" ca="1" si="66"/>
        <v>91.995525611241931</v>
      </c>
      <c r="AG93" s="22">
        <f t="shared" ca="1" si="66"/>
        <v>84.297179605912177</v>
      </c>
      <c r="AH93" s="22">
        <f t="shared" ca="1" si="66"/>
        <v>85.293274455012948</v>
      </c>
      <c r="AI93" s="22">
        <f t="shared" ca="1" si="66"/>
        <v>91.462929465889289</v>
      </c>
      <c r="AJ93" s="22">
        <f t="shared" ca="1" si="66"/>
        <v>81.146261461701698</v>
      </c>
      <c r="AK93" s="22">
        <f t="shared" ca="1" si="66"/>
        <v>134.2695639820403</v>
      </c>
      <c r="AL93" s="22">
        <f t="shared" ca="1" si="66"/>
        <v>75.683413454084274</v>
      </c>
      <c r="AM93" s="22">
        <f t="shared" ca="1" si="66"/>
        <v>116.486252207014</v>
      </c>
      <c r="AN93" s="22">
        <f ca="1">AVERAGE(OFFSET($A93,0,Fixtures!$D$6,1,3))</f>
        <v>84.769568064364634</v>
      </c>
      <c r="AO93" s="22">
        <f ca="1">AVERAGE(OFFSET($A93,0,Fixtures!$D$6,1,6))</f>
        <v>82.190392518932342</v>
      </c>
      <c r="AP93" s="22">
        <f ca="1">AVERAGE(OFFSET($A93,0,Fixtures!$D$6,1,9))</f>
        <v>83.799526515600931</v>
      </c>
      <c r="AQ93" s="22">
        <f ca="1">AVERAGE(OFFSET($A93,0,Fixtures!$D$6,1,12))</f>
        <v>87.107914794852888</v>
      </c>
      <c r="AR93" s="22">
        <f ca="1">IF(OR(Fixtures!$D$6&lt;=0,Fixtures!$D$6&gt;39),AVERAGE(A93:AM93),AVERAGE(OFFSET($A93,0,Fixtures!$D$6,1,39-Fixtures!$D$6)))</f>
        <v>89.367786903480678</v>
      </c>
    </row>
    <row r="94" spans="1:44" x14ac:dyDescent="0.25">
      <c r="A94" s="30" t="s">
        <v>10</v>
      </c>
      <c r="B94" s="22">
        <f ca="1">MIN(VLOOKUP($A86,$A$2:$AM$12,B$14+1,FALSE),VLOOKUP($A94,$A$2:$AM$12,B$14+1,FALSE))</f>
        <v>92.501949777214108</v>
      </c>
      <c r="C94" s="22">
        <f t="shared" ref="C94:AM94" ca="1" si="67">MIN(VLOOKUP($A86,$A$2:$AM$12,C$14+1,FALSE),VLOOKUP($A94,$A$2:$AM$12,C$14+1,FALSE))</f>
        <v>60.552361870031746</v>
      </c>
      <c r="D94" s="22">
        <f t="shared" ca="1" si="67"/>
        <v>104.24733544501584</v>
      </c>
      <c r="E94" s="22">
        <f t="shared" ca="1" si="67"/>
        <v>99.178764008746526</v>
      </c>
      <c r="F94" s="22">
        <f t="shared" ca="1" si="67"/>
        <v>91.299950563068123</v>
      </c>
      <c r="G94" s="22">
        <f t="shared" ca="1" si="67"/>
        <v>67.015162843214952</v>
      </c>
      <c r="H94" s="22">
        <f t="shared" ca="1" si="67"/>
        <v>69.354458285714443</v>
      </c>
      <c r="I94" s="22">
        <f t="shared" ca="1" si="67"/>
        <v>83.454763823072184</v>
      </c>
      <c r="J94" s="22">
        <f t="shared" ca="1" si="67"/>
        <v>81.907421252818281</v>
      </c>
      <c r="K94" s="22">
        <f t="shared" ca="1" si="67"/>
        <v>107.5062417080479</v>
      </c>
      <c r="L94" s="22">
        <f t="shared" ca="1" si="67"/>
        <v>104.24733544501584</v>
      </c>
      <c r="M94" s="22">
        <f t="shared" ca="1" si="67"/>
        <v>76.482411274392319</v>
      </c>
      <c r="N94" s="22">
        <f t="shared" ca="1" si="67"/>
        <v>98.540361319324859</v>
      </c>
      <c r="O94" s="22">
        <f t="shared" ca="1" si="67"/>
        <v>76.482411274392319</v>
      </c>
      <c r="P94" s="22">
        <f t="shared" ca="1" si="67"/>
        <v>72.829683023663918</v>
      </c>
      <c r="Q94" s="22">
        <f t="shared" ca="1" si="67"/>
        <v>74.008442285594356</v>
      </c>
      <c r="R94" s="22">
        <f t="shared" ca="1" si="67"/>
        <v>81.146261461701698</v>
      </c>
      <c r="S94" s="22">
        <f t="shared" ca="1" si="67"/>
        <v>91.462929465889289</v>
      </c>
      <c r="T94" s="22">
        <f t="shared" ca="1" si="67"/>
        <v>102.000266894866</v>
      </c>
      <c r="U94" s="22">
        <f t="shared" ca="1" si="67"/>
        <v>56.744556779220908</v>
      </c>
      <c r="V94" s="22">
        <f t="shared" ca="1" si="67"/>
        <v>56.744556779220908</v>
      </c>
      <c r="W94" s="22">
        <f t="shared" ca="1" si="67"/>
        <v>131.39651764316966</v>
      </c>
      <c r="X94" s="22">
        <f t="shared" ca="1" si="67"/>
        <v>67.015162843214952</v>
      </c>
      <c r="Y94" s="22">
        <f t="shared" ca="1" si="67"/>
        <v>69.354458285714443</v>
      </c>
      <c r="Z94" s="22">
        <f t="shared" ca="1" si="67"/>
        <v>74.008442285594356</v>
      </c>
      <c r="AA94" s="22">
        <f t="shared" ca="1" si="67"/>
        <v>75.683413454084274</v>
      </c>
      <c r="AB94" s="22">
        <f t="shared" ca="1" si="67"/>
        <v>83.454763823072184</v>
      </c>
      <c r="AC94" s="22">
        <f t="shared" ca="1" si="67"/>
        <v>99.178764008746526</v>
      </c>
      <c r="AD94" s="22">
        <f t="shared" ca="1" si="67"/>
        <v>60.552361870031746</v>
      </c>
      <c r="AE94" s="22">
        <f t="shared" ca="1" si="67"/>
        <v>89.014057028922565</v>
      </c>
      <c r="AF94" s="22">
        <f t="shared" ca="1" si="67"/>
        <v>80.623931988538516</v>
      </c>
      <c r="AG94" s="22">
        <f t="shared" ca="1" si="67"/>
        <v>93.478502668701722</v>
      </c>
      <c r="AH94" s="22">
        <f t="shared" ca="1" si="67"/>
        <v>85.293274455012948</v>
      </c>
      <c r="AI94" s="22">
        <f t="shared" ca="1" si="67"/>
        <v>93.478502668701722</v>
      </c>
      <c r="AJ94" s="22">
        <f t="shared" ca="1" si="67"/>
        <v>81.146261461701698</v>
      </c>
      <c r="AK94" s="22">
        <f t="shared" ca="1" si="67"/>
        <v>85.293274455012948</v>
      </c>
      <c r="AL94" s="22">
        <f t="shared" ca="1" si="67"/>
        <v>75.683413454084274</v>
      </c>
      <c r="AM94" s="22">
        <f t="shared" ca="1" si="67"/>
        <v>74.699959551601182</v>
      </c>
      <c r="AN94" s="22">
        <f ca="1">AVERAGE(OFFSET($A94,0,Fixtures!$D$6,1,3))</f>
        <v>86.105647095300995</v>
      </c>
      <c r="AO94" s="22">
        <f ca="1">AVERAGE(OFFSET($A94,0,Fixtures!$D$6,1,6))</f>
        <v>81.417882028899314</v>
      </c>
      <c r="AP94" s="22">
        <f ca="1">AVERAGE(OFFSET($A94,0,Fixtures!$D$6,1,9))</f>
        <v>84.528619107312466</v>
      </c>
      <c r="AQ94" s="22">
        <f ca="1">AVERAGE(OFFSET($A94,0,Fixtures!$D$6,1,12))</f>
        <v>83.573376778050928</v>
      </c>
      <c r="AR94" s="22">
        <f ca="1">IF(OR(Fixtures!$D$6&lt;=0,Fixtures!$D$6&gt;39),AVERAGE(A94:AM94),AVERAGE(OFFSET($A94,0,Fixtures!$D$6,1,39-Fixtures!$D$6)))</f>
        <v>82.89080622217017</v>
      </c>
    </row>
    <row r="95" spans="1:44" x14ac:dyDescent="0.25">
      <c r="A95" s="30" t="s">
        <v>71</v>
      </c>
      <c r="B95" s="22">
        <f ca="1">MIN(VLOOKUP($A86,$A$2:$AM$12,B$14+1,FALSE),VLOOKUP($A95,$A$2:$AM$12,B$14+1,FALSE))</f>
        <v>85.293274455012948</v>
      </c>
      <c r="C95" s="22">
        <f t="shared" ref="C95:AM95" ca="1" si="68">MIN(VLOOKUP($A86,$A$2:$AM$12,C$14+1,FALSE),VLOOKUP($A95,$A$2:$AM$12,C$14+1,FALSE))</f>
        <v>60.552361870031746</v>
      </c>
      <c r="D95" s="22">
        <f t="shared" ca="1" si="68"/>
        <v>81.146261461701698</v>
      </c>
      <c r="E95" s="22">
        <f t="shared" ca="1" si="68"/>
        <v>74.008442285594356</v>
      </c>
      <c r="F95" s="22">
        <f t="shared" ca="1" si="68"/>
        <v>80.623931988538516</v>
      </c>
      <c r="G95" s="22">
        <f t="shared" ca="1" si="68"/>
        <v>92.501949777214108</v>
      </c>
      <c r="H95" s="22">
        <f t="shared" ca="1" si="68"/>
        <v>69.354458285714443</v>
      </c>
      <c r="I95" s="22">
        <f t="shared" ca="1" si="68"/>
        <v>74.699959551601182</v>
      </c>
      <c r="J95" s="22">
        <f t="shared" ca="1" si="68"/>
        <v>81.907421252818281</v>
      </c>
      <c r="K95" s="22">
        <f t="shared" ca="1" si="68"/>
        <v>67.015162843214952</v>
      </c>
      <c r="L95" s="22">
        <f t="shared" ca="1" si="68"/>
        <v>104.24733544501584</v>
      </c>
      <c r="M95" s="22">
        <f t="shared" ca="1" si="68"/>
        <v>76.482411274392319</v>
      </c>
      <c r="N95" s="22">
        <f t="shared" ca="1" si="68"/>
        <v>75.683413454084274</v>
      </c>
      <c r="O95" s="22">
        <f t="shared" ca="1" si="68"/>
        <v>80.623931988538516</v>
      </c>
      <c r="P95" s="22">
        <f t="shared" ca="1" si="68"/>
        <v>116.486252207014</v>
      </c>
      <c r="Q95" s="22">
        <f t="shared" ca="1" si="68"/>
        <v>56.744556779220908</v>
      </c>
      <c r="R95" s="22">
        <f t="shared" ca="1" si="68"/>
        <v>134.2695639820403</v>
      </c>
      <c r="S95" s="22">
        <f t="shared" ca="1" si="68"/>
        <v>91.462929465889289</v>
      </c>
      <c r="T95" s="22">
        <f t="shared" ca="1" si="68"/>
        <v>91.299950563068123</v>
      </c>
      <c r="U95" s="22">
        <f t="shared" ca="1" si="68"/>
        <v>83.454763823072184</v>
      </c>
      <c r="V95" s="22">
        <f t="shared" ca="1" si="68"/>
        <v>56.744556779220908</v>
      </c>
      <c r="W95" s="22">
        <f t="shared" ca="1" si="68"/>
        <v>81.907421252818281</v>
      </c>
      <c r="X95" s="22">
        <f t="shared" ca="1" si="68"/>
        <v>67.015162843214952</v>
      </c>
      <c r="Y95" s="22">
        <f t="shared" ca="1" si="68"/>
        <v>102.000266894866</v>
      </c>
      <c r="Z95" s="22">
        <f t="shared" ca="1" si="68"/>
        <v>74.008442285594356</v>
      </c>
      <c r="AA95" s="22">
        <f t="shared" ca="1" si="68"/>
        <v>104.24733544501584</v>
      </c>
      <c r="AB95" s="22">
        <f t="shared" ca="1" si="68"/>
        <v>111.78802490275358</v>
      </c>
      <c r="AC95" s="22">
        <f t="shared" ca="1" si="68"/>
        <v>109.85691598530569</v>
      </c>
      <c r="AD95" s="22">
        <f t="shared" ca="1" si="68"/>
        <v>69.354458285714443</v>
      </c>
      <c r="AE95" s="22">
        <f t="shared" ca="1" si="68"/>
        <v>95.306933623920543</v>
      </c>
      <c r="AF95" s="22">
        <f t="shared" ca="1" si="68"/>
        <v>91.995525611241931</v>
      </c>
      <c r="AG95" s="22">
        <f t="shared" ca="1" si="68"/>
        <v>95.306933623920543</v>
      </c>
      <c r="AH95" s="22">
        <f t="shared" ca="1" si="68"/>
        <v>85.293274455012948</v>
      </c>
      <c r="AI95" s="22">
        <f t="shared" ca="1" si="68"/>
        <v>72.829683023663918</v>
      </c>
      <c r="AJ95" s="22">
        <f t="shared" ca="1" si="68"/>
        <v>60.552361870031746</v>
      </c>
      <c r="AK95" s="22">
        <f t="shared" ca="1" si="68"/>
        <v>99.178764008746526</v>
      </c>
      <c r="AL95" s="22">
        <f t="shared" ca="1" si="68"/>
        <v>75.683413454084274</v>
      </c>
      <c r="AM95" s="22">
        <f t="shared" ca="1" si="68"/>
        <v>98.540361319324859</v>
      </c>
      <c r="AN95" s="22">
        <f ca="1">AVERAGE(OFFSET($A95,0,Fixtures!$D$6,1,3))</f>
        <v>108.63075877769171</v>
      </c>
      <c r="AO95" s="22">
        <f ca="1">AVERAGE(OFFSET($A95,0,Fixtures!$D$6,1,6))</f>
        <v>97.091532308992001</v>
      </c>
      <c r="AP95" s="22">
        <f ca="1">AVERAGE(OFFSET($A95,0,Fixtures!$D$6,1,9))</f>
        <v>92.886564995172165</v>
      </c>
      <c r="AQ95" s="22">
        <f ca="1">AVERAGE(OFFSET($A95,0,Fixtures!$D$6,1,12))</f>
        <v>89.282802024117657</v>
      </c>
      <c r="AR95" s="22">
        <f ca="1">IF(OR(Fixtures!$D$6&lt;=0,Fixtures!$D$6&gt;39),AVERAGE(A95:AM95),AVERAGE(OFFSET($A95,0,Fixtures!$D$6,1,39-Fixtures!$D$6)))</f>
        <v>89.994921969902833</v>
      </c>
    </row>
    <row r="96" spans="1:44" x14ac:dyDescent="0.25">
      <c r="A96" s="30" t="s">
        <v>63</v>
      </c>
      <c r="B96" s="22">
        <f ca="1">MIN(VLOOKUP($A86,$A$2:$AM$12,B$14+1,FALSE),VLOOKUP($A96,$A$2:$AM$12,B$14+1,FALSE))</f>
        <v>155.85812957683984</v>
      </c>
      <c r="C96" s="22">
        <f t="shared" ref="C96:AM96" ca="1" si="69">MIN(VLOOKUP($A86,$A$2:$AM$12,C$14+1,FALSE),VLOOKUP($A96,$A$2:$AM$12,C$14+1,FALSE))</f>
        <v>60.552361870031746</v>
      </c>
      <c r="D96" s="22">
        <f t="shared" ca="1" si="69"/>
        <v>93.478502668701722</v>
      </c>
      <c r="E96" s="22">
        <f t="shared" ca="1" si="69"/>
        <v>72.829683023663918</v>
      </c>
      <c r="F96" s="22">
        <f t="shared" ca="1" si="69"/>
        <v>102.000266894866</v>
      </c>
      <c r="G96" s="22">
        <f t="shared" ca="1" si="69"/>
        <v>92.501949777214108</v>
      </c>
      <c r="H96" s="22">
        <f t="shared" ca="1" si="69"/>
        <v>69.354458285714443</v>
      </c>
      <c r="I96" s="22">
        <f t="shared" ca="1" si="69"/>
        <v>56.744556779220908</v>
      </c>
      <c r="J96" s="22">
        <f t="shared" ca="1" si="69"/>
        <v>81.907421252818281</v>
      </c>
      <c r="K96" s="22">
        <f t="shared" ca="1" si="69"/>
        <v>74.699959551601182</v>
      </c>
      <c r="L96" s="22">
        <f t="shared" ca="1" si="69"/>
        <v>60.552361870031746</v>
      </c>
      <c r="M96" s="22">
        <f t="shared" ca="1" si="69"/>
        <v>76.482411274392319</v>
      </c>
      <c r="N96" s="22">
        <f t="shared" ca="1" si="69"/>
        <v>84.297179605912177</v>
      </c>
      <c r="O96" s="22">
        <f t="shared" ca="1" si="69"/>
        <v>80.623931988538516</v>
      </c>
      <c r="P96" s="22">
        <f t="shared" ca="1" si="69"/>
        <v>111.78802490275358</v>
      </c>
      <c r="Q96" s="22">
        <f t="shared" ca="1" si="69"/>
        <v>74.699959551601182</v>
      </c>
      <c r="R96" s="22">
        <f t="shared" ca="1" si="69"/>
        <v>116.486252207014</v>
      </c>
      <c r="S96" s="22">
        <f t="shared" ca="1" si="69"/>
        <v>91.462929465889289</v>
      </c>
      <c r="T96" s="22">
        <f t="shared" ca="1" si="69"/>
        <v>69.354458285714443</v>
      </c>
      <c r="U96" s="22">
        <f t="shared" ca="1" si="69"/>
        <v>84.297179605912177</v>
      </c>
      <c r="V96" s="22">
        <f t="shared" ca="1" si="69"/>
        <v>56.744556779220908</v>
      </c>
      <c r="W96" s="22">
        <f t="shared" ca="1" si="69"/>
        <v>91.299950563068123</v>
      </c>
      <c r="X96" s="22">
        <f t="shared" ca="1" si="69"/>
        <v>67.015162843214952</v>
      </c>
      <c r="Y96" s="22">
        <f t="shared" ca="1" si="69"/>
        <v>103.02988618500378</v>
      </c>
      <c r="Z96" s="22">
        <f t="shared" ca="1" si="69"/>
        <v>74.008442285594356</v>
      </c>
      <c r="AA96" s="22">
        <f t="shared" ca="1" si="69"/>
        <v>132.6532312009476</v>
      </c>
      <c r="AB96" s="22">
        <f t="shared" ca="1" si="69"/>
        <v>111.78802490275358</v>
      </c>
      <c r="AC96" s="22">
        <f t="shared" ca="1" si="69"/>
        <v>95.306933623920543</v>
      </c>
      <c r="AD96" s="22">
        <f t="shared" ca="1" si="69"/>
        <v>91.299950563068123</v>
      </c>
      <c r="AE96" s="22">
        <f t="shared" ca="1" si="69"/>
        <v>91.462929465889289</v>
      </c>
      <c r="AF96" s="22">
        <f t="shared" ca="1" si="69"/>
        <v>91.995525611241931</v>
      </c>
      <c r="AG96" s="22">
        <f t="shared" ca="1" si="69"/>
        <v>98.540361319324859</v>
      </c>
      <c r="AH96" s="22">
        <f t="shared" ca="1" si="69"/>
        <v>74.008442285594356</v>
      </c>
      <c r="AI96" s="22">
        <f t="shared" ca="1" si="69"/>
        <v>75.683413454084274</v>
      </c>
      <c r="AJ96" s="22">
        <f t="shared" ca="1" si="69"/>
        <v>81.146261461701698</v>
      </c>
      <c r="AK96" s="22">
        <f t="shared" ca="1" si="69"/>
        <v>76.482411274392319</v>
      </c>
      <c r="AL96" s="22">
        <f t="shared" ca="1" si="69"/>
        <v>75.683413454084274</v>
      </c>
      <c r="AM96" s="22">
        <f t="shared" ca="1" si="69"/>
        <v>83.454763823072184</v>
      </c>
      <c r="AN96" s="22">
        <f ca="1">AVERAGE(OFFSET($A96,0,Fixtures!$D$6,1,3))</f>
        <v>113.2493965758739</v>
      </c>
      <c r="AO96" s="22">
        <f ca="1">AVERAGE(OFFSET($A96,0,Fixtures!$D$6,1,6))</f>
        <v>102.41776589463684</v>
      </c>
      <c r="AP96" s="22">
        <f ca="1">AVERAGE(OFFSET($A96,0,Fixtures!$D$6,1,9))</f>
        <v>95.859868047424953</v>
      </c>
      <c r="AQ96" s="22">
        <f ca="1">AVERAGE(OFFSET($A96,0,Fixtures!$D$6,1,12))</f>
        <v>91.337574884750225</v>
      </c>
      <c r="AR96" s="22">
        <f ca="1">IF(OR(Fixtures!$D$6&lt;=0,Fixtures!$D$6&gt;39),AVERAGE(A96:AM96),AVERAGE(OFFSET($A96,0,Fixtures!$D$6,1,39-Fixtures!$D$6)))</f>
        <v>90.73120480308269</v>
      </c>
    </row>
    <row r="98" spans="1:44" x14ac:dyDescent="0.25">
      <c r="A98" s="31" t="s">
        <v>112</v>
      </c>
      <c r="B98" s="2">
        <v>1</v>
      </c>
      <c r="C98" s="2">
        <v>2</v>
      </c>
      <c r="D98" s="2">
        <v>3</v>
      </c>
      <c r="E98" s="2">
        <v>4</v>
      </c>
      <c r="F98" s="2">
        <v>5</v>
      </c>
      <c r="G98" s="2">
        <v>6</v>
      </c>
      <c r="H98" s="2">
        <v>7</v>
      </c>
      <c r="I98" s="2">
        <v>8</v>
      </c>
      <c r="J98" s="2">
        <v>9</v>
      </c>
      <c r="K98" s="2">
        <v>10</v>
      </c>
      <c r="L98" s="2">
        <v>11</v>
      </c>
      <c r="M98" s="2">
        <v>12</v>
      </c>
      <c r="N98" s="2">
        <v>13</v>
      </c>
      <c r="O98" s="2">
        <v>14</v>
      </c>
      <c r="P98" s="2">
        <v>15</v>
      </c>
      <c r="Q98" s="2">
        <v>16</v>
      </c>
      <c r="R98" s="2">
        <v>17</v>
      </c>
      <c r="S98" s="2">
        <v>18</v>
      </c>
      <c r="T98" s="2">
        <v>19</v>
      </c>
      <c r="U98" s="2">
        <v>20</v>
      </c>
      <c r="V98" s="2">
        <v>21</v>
      </c>
      <c r="W98" s="2">
        <v>22</v>
      </c>
      <c r="X98" s="2">
        <v>23</v>
      </c>
      <c r="Y98" s="2">
        <v>24</v>
      </c>
      <c r="Z98" s="2">
        <v>25</v>
      </c>
      <c r="AA98" s="2">
        <v>26</v>
      </c>
      <c r="AB98" s="2">
        <v>27</v>
      </c>
      <c r="AC98" s="2">
        <v>28</v>
      </c>
      <c r="AD98" s="2">
        <v>29</v>
      </c>
      <c r="AE98" s="2">
        <v>30</v>
      </c>
      <c r="AF98" s="2">
        <v>31</v>
      </c>
      <c r="AG98" s="2">
        <v>32</v>
      </c>
      <c r="AH98" s="2">
        <v>33</v>
      </c>
      <c r="AI98" s="2">
        <v>34</v>
      </c>
      <c r="AJ98" s="2">
        <v>35</v>
      </c>
      <c r="AK98" s="2">
        <v>36</v>
      </c>
      <c r="AL98" s="2">
        <v>37</v>
      </c>
      <c r="AM98" s="2">
        <v>38</v>
      </c>
      <c r="AN98" s="31" t="s">
        <v>56</v>
      </c>
      <c r="AO98" s="31" t="s">
        <v>57</v>
      </c>
      <c r="AP98" s="31" t="s">
        <v>58</v>
      </c>
      <c r="AQ98" s="31" t="s">
        <v>82</v>
      </c>
      <c r="AR98" s="31" t="s">
        <v>59</v>
      </c>
    </row>
    <row r="99" spans="1:44" x14ac:dyDescent="0.25">
      <c r="A99" s="30" t="s">
        <v>111</v>
      </c>
      <c r="B99" s="22">
        <f t="shared" ref="B99:AM99" ca="1" si="70">MIN(VLOOKUP($A98,$A$2:$AM$12,B$14+1,FALSE),VLOOKUP($A99,$A$2:$AM$12,B$14+1,FALSE))</f>
        <v>81.907421252818281</v>
      </c>
      <c r="C99" s="22">
        <f t="shared" ca="1" si="70"/>
        <v>56.744556779220908</v>
      </c>
      <c r="D99" s="22">
        <f t="shared" ca="1" si="70"/>
        <v>91.995525611241931</v>
      </c>
      <c r="E99" s="22">
        <f t="shared" ca="1" si="70"/>
        <v>69.354458285714443</v>
      </c>
      <c r="F99" s="22">
        <f t="shared" ca="1" si="70"/>
        <v>81.146261461701698</v>
      </c>
      <c r="G99" s="22">
        <f t="shared" ca="1" si="70"/>
        <v>98.540361319324859</v>
      </c>
      <c r="H99" s="22">
        <f t="shared" ca="1" si="70"/>
        <v>75.683413454084274</v>
      </c>
      <c r="I99" s="22">
        <f t="shared" ca="1" si="70"/>
        <v>89.014057028922565</v>
      </c>
      <c r="J99" s="22">
        <f t="shared" ca="1" si="70"/>
        <v>80.623931988538516</v>
      </c>
      <c r="K99" s="22">
        <f t="shared" ca="1" si="70"/>
        <v>99.178764008746526</v>
      </c>
      <c r="L99" s="22">
        <f t="shared" ca="1" si="70"/>
        <v>75.683413454084274</v>
      </c>
      <c r="M99" s="22">
        <f t="shared" ca="1" si="70"/>
        <v>103.02988618500378</v>
      </c>
      <c r="N99" s="22">
        <f t="shared" ca="1" si="70"/>
        <v>60.552361870031746</v>
      </c>
      <c r="O99" s="22">
        <f t="shared" ca="1" si="70"/>
        <v>111.78802490275358</v>
      </c>
      <c r="P99" s="22">
        <f t="shared" ca="1" si="70"/>
        <v>60.552361870031746</v>
      </c>
      <c r="Q99" s="22">
        <f t="shared" ca="1" si="70"/>
        <v>89.014057028922565</v>
      </c>
      <c r="R99" s="22">
        <f t="shared" ca="1" si="70"/>
        <v>83.454763823072184</v>
      </c>
      <c r="S99" s="22">
        <f t="shared" ca="1" si="70"/>
        <v>95.306933623920543</v>
      </c>
      <c r="T99" s="22">
        <f t="shared" ca="1" si="70"/>
        <v>72.829683023663918</v>
      </c>
      <c r="U99" s="22">
        <f t="shared" ca="1" si="70"/>
        <v>93.478502668701722</v>
      </c>
      <c r="V99" s="22">
        <f t="shared" ca="1" si="70"/>
        <v>92.501949777214108</v>
      </c>
      <c r="W99" s="22">
        <f t="shared" ca="1" si="70"/>
        <v>81.146261461701698</v>
      </c>
      <c r="X99" s="22">
        <f t="shared" ca="1" si="70"/>
        <v>98.540361319324859</v>
      </c>
      <c r="Y99" s="22">
        <f t="shared" ca="1" si="70"/>
        <v>76.482411274392319</v>
      </c>
      <c r="Z99" s="22">
        <f t="shared" ca="1" si="70"/>
        <v>69.354458285714443</v>
      </c>
      <c r="AA99" s="22">
        <f t="shared" ca="1" si="70"/>
        <v>67.015162843214952</v>
      </c>
      <c r="AB99" s="22">
        <f t="shared" ca="1" si="70"/>
        <v>85.293274455012948</v>
      </c>
      <c r="AC99" s="22">
        <f t="shared" ca="1" si="70"/>
        <v>74.699959551601182</v>
      </c>
      <c r="AD99" s="22">
        <f t="shared" ca="1" si="70"/>
        <v>72.829683023663918</v>
      </c>
      <c r="AE99" s="22">
        <f t="shared" ca="1" si="70"/>
        <v>74.008442285594356</v>
      </c>
      <c r="AF99" s="22">
        <f t="shared" ca="1" si="70"/>
        <v>74.008442285594356</v>
      </c>
      <c r="AG99" s="22">
        <f t="shared" ca="1" si="70"/>
        <v>84.297179605912177</v>
      </c>
      <c r="AH99" s="22">
        <f t="shared" ca="1" si="70"/>
        <v>92.501949777214108</v>
      </c>
      <c r="AI99" s="22">
        <f t="shared" ca="1" si="70"/>
        <v>91.462929465889289</v>
      </c>
      <c r="AJ99" s="22">
        <f t="shared" ca="1" si="70"/>
        <v>56.744556779220908</v>
      </c>
      <c r="AK99" s="22">
        <f t="shared" ca="1" si="70"/>
        <v>112.43897574707348</v>
      </c>
      <c r="AL99" s="22">
        <f t="shared" ca="1" si="70"/>
        <v>80.623931988538516</v>
      </c>
      <c r="AM99" s="22">
        <f t="shared" ca="1" si="70"/>
        <v>99.178764008746526</v>
      </c>
      <c r="AN99" s="22">
        <f ca="1">AVERAGE(OFFSET($A99,0,Fixtures!$D$6,1,3))</f>
        <v>75.669465616609685</v>
      </c>
      <c r="AO99" s="22">
        <f ca="1">AVERAGE(OFFSET($A99,0,Fixtures!$D$6,1,6))</f>
        <v>74.642494074113614</v>
      </c>
      <c r="AP99" s="22">
        <f ca="1">AVERAGE(OFFSET($A99,0,Fixtures!$D$6,1,9))</f>
        <v>79.568558143744141</v>
      </c>
      <c r="AQ99" s="22">
        <f ca="1">AVERAGE(OFFSET($A99,0,Fixtures!$D$6,1,12))</f>
        <v>80.493707317377513</v>
      </c>
      <c r="AR99" s="22">
        <f ca="1">IF(OR(Fixtures!$D$6&lt;=0,Fixtures!$D$6&gt;39),AVERAGE(A99:AM99),AVERAGE(OFFSET($A99,0,Fixtures!$D$6,1,39-Fixtures!$D$6)))</f>
        <v>81.931019370559753</v>
      </c>
    </row>
    <row r="100" spans="1:44" x14ac:dyDescent="0.25">
      <c r="A100" s="30" t="s">
        <v>121</v>
      </c>
      <c r="B100" s="22">
        <f ca="1">MIN(VLOOKUP($A98,$A$2:$AM$12,B$14+1,FALSE),VLOOKUP($A100,$A$2:$AM$12,B$14+1,FALSE))</f>
        <v>81.907421252818281</v>
      </c>
      <c r="C100" s="22">
        <f t="shared" ref="C100:AM100" ca="1" si="71">MIN(VLOOKUP($A98,$A$2:$AM$12,C$14+1,FALSE),VLOOKUP($A100,$A$2:$AM$12,C$14+1,FALSE))</f>
        <v>56.744556779220908</v>
      </c>
      <c r="D100" s="22">
        <f t="shared" ca="1" si="71"/>
        <v>95.306933623920543</v>
      </c>
      <c r="E100" s="22">
        <f t="shared" ca="1" si="71"/>
        <v>141.95289285288928</v>
      </c>
      <c r="F100" s="22">
        <f t="shared" ca="1" si="71"/>
        <v>75.683413454084274</v>
      </c>
      <c r="G100" s="22">
        <f t="shared" ca="1" si="71"/>
        <v>74.008442285594356</v>
      </c>
      <c r="H100" s="22">
        <f t="shared" ca="1" si="71"/>
        <v>132.6532312009476</v>
      </c>
      <c r="I100" s="22">
        <f t="shared" ca="1" si="71"/>
        <v>84.297179605912177</v>
      </c>
      <c r="J100" s="22">
        <f t="shared" ca="1" si="71"/>
        <v>80.623931988538516</v>
      </c>
      <c r="K100" s="22">
        <f t="shared" ca="1" si="71"/>
        <v>91.995525611241931</v>
      </c>
      <c r="L100" s="22">
        <f t="shared" ca="1" si="71"/>
        <v>72.829683023663918</v>
      </c>
      <c r="M100" s="22">
        <f t="shared" ca="1" si="71"/>
        <v>103.02988618500378</v>
      </c>
      <c r="N100" s="22">
        <f t="shared" ca="1" si="71"/>
        <v>107.5062417080479</v>
      </c>
      <c r="O100" s="22">
        <f t="shared" ca="1" si="71"/>
        <v>111.78802490275358</v>
      </c>
      <c r="P100" s="22">
        <f t="shared" ca="1" si="71"/>
        <v>60.552361870031746</v>
      </c>
      <c r="Q100" s="22">
        <f t="shared" ca="1" si="71"/>
        <v>89.014057028922565</v>
      </c>
      <c r="R100" s="22">
        <f t="shared" ca="1" si="71"/>
        <v>69.354458285714443</v>
      </c>
      <c r="S100" s="22">
        <f t="shared" ca="1" si="71"/>
        <v>74.699959551601182</v>
      </c>
      <c r="T100" s="22">
        <f t="shared" ca="1" si="71"/>
        <v>76.482411274392319</v>
      </c>
      <c r="U100" s="22">
        <f t="shared" ca="1" si="71"/>
        <v>67.015162843214952</v>
      </c>
      <c r="V100" s="22">
        <f t="shared" ca="1" si="71"/>
        <v>116.14327597054577</v>
      </c>
      <c r="W100" s="22">
        <f t="shared" ca="1" si="71"/>
        <v>81.146261461701698</v>
      </c>
      <c r="X100" s="22">
        <f t="shared" ca="1" si="71"/>
        <v>83.454763823072184</v>
      </c>
      <c r="Y100" s="22">
        <f t="shared" ca="1" si="71"/>
        <v>81.907421252818281</v>
      </c>
      <c r="Z100" s="22">
        <f t="shared" ca="1" si="71"/>
        <v>69.354458285714443</v>
      </c>
      <c r="AA100" s="22">
        <f t="shared" ca="1" si="71"/>
        <v>67.015162843214952</v>
      </c>
      <c r="AB100" s="22">
        <f t="shared" ca="1" si="71"/>
        <v>85.293274455012948</v>
      </c>
      <c r="AC100" s="22">
        <f t="shared" ca="1" si="71"/>
        <v>56.744556779220908</v>
      </c>
      <c r="AD100" s="22">
        <f t="shared" ca="1" si="71"/>
        <v>72.829683023663918</v>
      </c>
      <c r="AE100" s="22">
        <f t="shared" ca="1" si="71"/>
        <v>74.008442285594356</v>
      </c>
      <c r="AF100" s="22">
        <f t="shared" ca="1" si="71"/>
        <v>131.39651764316966</v>
      </c>
      <c r="AG100" s="22">
        <f t="shared" ca="1" si="71"/>
        <v>84.297179605912177</v>
      </c>
      <c r="AH100" s="22">
        <f t="shared" ca="1" si="71"/>
        <v>89.014057028922565</v>
      </c>
      <c r="AI100" s="22">
        <f t="shared" ca="1" si="71"/>
        <v>91.462929465889289</v>
      </c>
      <c r="AJ100" s="22">
        <f t="shared" ca="1" si="71"/>
        <v>116.14327597054577</v>
      </c>
      <c r="AK100" s="22">
        <f t="shared" ca="1" si="71"/>
        <v>116.486252207014</v>
      </c>
      <c r="AL100" s="22">
        <f t="shared" ca="1" si="71"/>
        <v>60.552361870031746</v>
      </c>
      <c r="AM100" s="22">
        <f t="shared" ca="1" si="71"/>
        <v>92.501949777214108</v>
      </c>
      <c r="AN100" s="22">
        <f ca="1">AVERAGE(OFFSET($A100,0,Fixtures!$D$6,1,3))</f>
        <v>69.684331359149596</v>
      </c>
      <c r="AO100" s="22">
        <f ca="1">AVERAGE(OFFSET($A100,0,Fixtures!$D$6,1,6))</f>
        <v>81.214606171646125</v>
      </c>
      <c r="AP100" s="22">
        <f ca="1">AVERAGE(OFFSET($A100,0,Fixtures!$D$6,1,9))</f>
        <v>83.562422570066758</v>
      </c>
      <c r="AQ100" s="22">
        <f ca="1">AVERAGE(OFFSET($A100,0,Fixtures!$D$6,1,12))</f>
        <v>87.103641098182678</v>
      </c>
      <c r="AR100" s="22">
        <f ca="1">IF(OR(Fixtures!$D$6&lt;=0,Fixtures!$D$6&gt;39),AVERAGE(A100:AM100),AVERAGE(OFFSET($A100,0,Fixtures!$D$6,1,39-Fixtures!$D$6)))</f>
        <v>87.518895611954335</v>
      </c>
    </row>
    <row r="101" spans="1:44" x14ac:dyDescent="0.25">
      <c r="A101" s="30" t="s">
        <v>73</v>
      </c>
      <c r="B101" s="22">
        <f ca="1">MIN(VLOOKUP($A98,$A$2:$AM$12,B$14+1,FALSE),VLOOKUP($A101,$A$2:$AM$12,B$14+1,FALSE))</f>
        <v>74.699959551601182</v>
      </c>
      <c r="C101" s="22">
        <f t="shared" ref="C101:AM101" ca="1" si="72">MIN(VLOOKUP($A98,$A$2:$AM$12,C$14+1,FALSE),VLOOKUP($A101,$A$2:$AM$12,C$14+1,FALSE))</f>
        <v>56.744556779220908</v>
      </c>
      <c r="D101" s="22">
        <f t="shared" ca="1" si="72"/>
        <v>109.85691598530569</v>
      </c>
      <c r="E101" s="22">
        <f t="shared" ca="1" si="72"/>
        <v>134.2695639820403</v>
      </c>
      <c r="F101" s="22">
        <f t="shared" ca="1" si="72"/>
        <v>91.995525611241931</v>
      </c>
      <c r="G101" s="22">
        <f t="shared" ca="1" si="72"/>
        <v>112.43897574707348</v>
      </c>
      <c r="H101" s="22">
        <f t="shared" ca="1" si="72"/>
        <v>81.146261461701698</v>
      </c>
      <c r="I101" s="22">
        <f t="shared" ca="1" si="72"/>
        <v>93.478502668701722</v>
      </c>
      <c r="J101" s="22">
        <f t="shared" ca="1" si="72"/>
        <v>72.829683023663918</v>
      </c>
      <c r="K101" s="22">
        <f t="shared" ca="1" si="72"/>
        <v>93.478502668701722</v>
      </c>
      <c r="L101" s="22">
        <f t="shared" ca="1" si="72"/>
        <v>75.683413454084274</v>
      </c>
      <c r="M101" s="22">
        <f t="shared" ca="1" si="72"/>
        <v>74.008442285594356</v>
      </c>
      <c r="N101" s="22">
        <f t="shared" ca="1" si="72"/>
        <v>91.462929465889289</v>
      </c>
      <c r="O101" s="22">
        <f t="shared" ca="1" si="72"/>
        <v>103.02988618500378</v>
      </c>
      <c r="P101" s="22">
        <f t="shared" ca="1" si="72"/>
        <v>60.552361870031746</v>
      </c>
      <c r="Q101" s="22">
        <f t="shared" ca="1" si="72"/>
        <v>89.014057028922565</v>
      </c>
      <c r="R101" s="22">
        <f t="shared" ca="1" si="72"/>
        <v>83.454763823072184</v>
      </c>
      <c r="S101" s="22">
        <f t="shared" ca="1" si="72"/>
        <v>75.683413454084274</v>
      </c>
      <c r="T101" s="22">
        <f t="shared" ca="1" si="72"/>
        <v>76.482411274392319</v>
      </c>
      <c r="U101" s="22">
        <f t="shared" ca="1" si="72"/>
        <v>104.24733544501584</v>
      </c>
      <c r="V101" s="22">
        <f t="shared" ca="1" si="72"/>
        <v>99.178764008746526</v>
      </c>
      <c r="W101" s="22">
        <f t="shared" ca="1" si="72"/>
        <v>76.482411274392319</v>
      </c>
      <c r="X101" s="22">
        <f t="shared" ca="1" si="72"/>
        <v>89.014057028922565</v>
      </c>
      <c r="Y101" s="22">
        <f t="shared" ca="1" si="72"/>
        <v>85.293274455012948</v>
      </c>
      <c r="Z101" s="22">
        <f t="shared" ca="1" si="72"/>
        <v>69.354458285714443</v>
      </c>
      <c r="AA101" s="22">
        <f t="shared" ca="1" si="72"/>
        <v>67.015162843214952</v>
      </c>
      <c r="AB101" s="22">
        <f t="shared" ca="1" si="72"/>
        <v>85.293274455012948</v>
      </c>
      <c r="AC101" s="22">
        <f t="shared" ca="1" si="72"/>
        <v>102.000266894866</v>
      </c>
      <c r="AD101" s="22">
        <f t="shared" ca="1" si="72"/>
        <v>72.829683023663918</v>
      </c>
      <c r="AE101" s="22">
        <f t="shared" ca="1" si="72"/>
        <v>56.744556779220908</v>
      </c>
      <c r="AF101" s="22">
        <f t="shared" ca="1" si="72"/>
        <v>111.78802490275358</v>
      </c>
      <c r="AG101" s="22">
        <f t="shared" ca="1" si="72"/>
        <v>60.552361870031746</v>
      </c>
      <c r="AH101" s="22">
        <f t="shared" ca="1" si="72"/>
        <v>92.501949777214108</v>
      </c>
      <c r="AI101" s="22">
        <f t="shared" ca="1" si="72"/>
        <v>84.297179605912177</v>
      </c>
      <c r="AJ101" s="22">
        <f t="shared" ca="1" si="72"/>
        <v>109.85691598530569</v>
      </c>
      <c r="AK101" s="22">
        <f t="shared" ca="1" si="72"/>
        <v>134.2695639820403</v>
      </c>
      <c r="AL101" s="22">
        <f t="shared" ca="1" si="72"/>
        <v>91.995525611241931</v>
      </c>
      <c r="AM101" s="22">
        <f t="shared" ca="1" si="72"/>
        <v>112.43897574707348</v>
      </c>
      <c r="AN101" s="22">
        <f ca="1">AVERAGE(OFFSET($A101,0,Fixtures!$D$6,1,3))</f>
        <v>84.769568064364634</v>
      </c>
      <c r="AO101" s="22">
        <f ca="1">AVERAGE(OFFSET($A101,0,Fixtures!$D$6,1,6))</f>
        <v>82.611828149788707</v>
      </c>
      <c r="AP101" s="22">
        <f ca="1">AVERAGE(OFFSET($A101,0,Fixtures!$D$6,1,9))</f>
        <v>81.446940016876709</v>
      </c>
      <c r="AQ101" s="22">
        <f ca="1">AVERAGE(OFFSET($A101,0,Fixtures!$D$6,1,12))</f>
        <v>89.095372144206522</v>
      </c>
      <c r="AR101" s="22">
        <f ca="1">IF(OR(Fixtures!$D$6&lt;=0,Fixtures!$D$6&gt;39),AVERAGE(A101:AM101),AVERAGE(OFFSET($A101,0,Fixtures!$D$6,1,39-Fixtures!$D$6)))</f>
        <v>90.891033959811679</v>
      </c>
    </row>
    <row r="102" spans="1:44" x14ac:dyDescent="0.25">
      <c r="A102" s="30" t="s">
        <v>61</v>
      </c>
      <c r="B102" s="22">
        <f ca="1">MIN(VLOOKUP($A98,$A$2:$AM$12,B$14+1,FALSE),VLOOKUP($A102,$A$2:$AM$12,B$14+1,FALSE))</f>
        <v>81.907421252818281</v>
      </c>
      <c r="C102" s="22">
        <f t="shared" ref="C102:AM102" ca="1" si="73">MIN(VLOOKUP($A98,$A$2:$AM$12,C$14+1,FALSE),VLOOKUP($A102,$A$2:$AM$12,C$14+1,FALSE))</f>
        <v>56.744556779220908</v>
      </c>
      <c r="D102" s="22">
        <f t="shared" ca="1" si="73"/>
        <v>109.85691598530569</v>
      </c>
      <c r="E102" s="22">
        <f t="shared" ca="1" si="73"/>
        <v>132.6532312009476</v>
      </c>
      <c r="F102" s="22">
        <f t="shared" ca="1" si="73"/>
        <v>95.306933623920543</v>
      </c>
      <c r="G102" s="22">
        <f t="shared" ca="1" si="73"/>
        <v>72.829683023663918</v>
      </c>
      <c r="H102" s="22">
        <f t="shared" ca="1" si="73"/>
        <v>102.000266894866</v>
      </c>
      <c r="I102" s="22">
        <f t="shared" ca="1" si="73"/>
        <v>91.995525611241931</v>
      </c>
      <c r="J102" s="22">
        <f t="shared" ca="1" si="73"/>
        <v>80.623931988538516</v>
      </c>
      <c r="K102" s="22">
        <f t="shared" ca="1" si="73"/>
        <v>99.178764008746526</v>
      </c>
      <c r="L102" s="22">
        <f t="shared" ca="1" si="73"/>
        <v>75.683413454084274</v>
      </c>
      <c r="M102" s="22">
        <f t="shared" ca="1" si="73"/>
        <v>81.146261461701698</v>
      </c>
      <c r="N102" s="22">
        <f t="shared" ca="1" si="73"/>
        <v>93.478502668701722</v>
      </c>
      <c r="O102" s="22">
        <f t="shared" ca="1" si="73"/>
        <v>56.744556779220908</v>
      </c>
      <c r="P102" s="22">
        <f t="shared" ca="1" si="73"/>
        <v>60.552361870031746</v>
      </c>
      <c r="Q102" s="22">
        <f t="shared" ca="1" si="73"/>
        <v>89.014057028922565</v>
      </c>
      <c r="R102" s="22">
        <f t="shared" ca="1" si="73"/>
        <v>60.552361870031746</v>
      </c>
      <c r="S102" s="22">
        <f t="shared" ca="1" si="73"/>
        <v>81.907421252818281</v>
      </c>
      <c r="T102" s="22">
        <f t="shared" ca="1" si="73"/>
        <v>76.482411274392319</v>
      </c>
      <c r="U102" s="22">
        <f t="shared" ca="1" si="73"/>
        <v>107.5062417080479</v>
      </c>
      <c r="V102" s="22">
        <f t="shared" ca="1" si="73"/>
        <v>83.454763823072184</v>
      </c>
      <c r="W102" s="22">
        <f t="shared" ca="1" si="73"/>
        <v>81.146261461701698</v>
      </c>
      <c r="X102" s="22">
        <f t="shared" ca="1" si="73"/>
        <v>98.540361319324859</v>
      </c>
      <c r="Y102" s="22">
        <f t="shared" ca="1" si="73"/>
        <v>131.39651764316966</v>
      </c>
      <c r="Z102" s="22">
        <f t="shared" ca="1" si="73"/>
        <v>69.354458285714443</v>
      </c>
      <c r="AA102" s="22">
        <f t="shared" ca="1" si="73"/>
        <v>67.015162843214952</v>
      </c>
      <c r="AB102" s="22">
        <f t="shared" ca="1" si="73"/>
        <v>67.015162843214952</v>
      </c>
      <c r="AC102" s="22">
        <f t="shared" ca="1" si="73"/>
        <v>74.008442285594356</v>
      </c>
      <c r="AD102" s="22">
        <f t="shared" ca="1" si="73"/>
        <v>72.829683023663918</v>
      </c>
      <c r="AE102" s="22">
        <f t="shared" ca="1" si="73"/>
        <v>74.008442285594356</v>
      </c>
      <c r="AF102" s="22">
        <f t="shared" ca="1" si="73"/>
        <v>76.482411274392319</v>
      </c>
      <c r="AG102" s="22">
        <f t="shared" ca="1" si="73"/>
        <v>69.354458285714443</v>
      </c>
      <c r="AH102" s="22">
        <f t="shared" ca="1" si="73"/>
        <v>74.699959551601182</v>
      </c>
      <c r="AI102" s="22">
        <f t="shared" ca="1" si="73"/>
        <v>91.462929465889289</v>
      </c>
      <c r="AJ102" s="22">
        <f t="shared" ca="1" si="73"/>
        <v>116.14327597054577</v>
      </c>
      <c r="AK102" s="22">
        <f t="shared" ca="1" si="73"/>
        <v>91.462929465889289</v>
      </c>
      <c r="AL102" s="22">
        <f t="shared" ca="1" si="73"/>
        <v>89.014057028922565</v>
      </c>
      <c r="AM102" s="22">
        <f t="shared" ca="1" si="73"/>
        <v>85.293274455012948</v>
      </c>
      <c r="AN102" s="22">
        <f ca="1">AVERAGE(OFFSET($A102,0,Fixtures!$D$6,1,3))</f>
        <v>69.346255990674749</v>
      </c>
      <c r="AO102" s="22">
        <f ca="1">AVERAGE(OFFSET($A102,0,Fixtures!$D$6,1,6))</f>
        <v>71.893217425945807</v>
      </c>
      <c r="AP102" s="22">
        <f ca="1">AVERAGE(OFFSET($A102,0,Fixtures!$D$6,1,9))</f>
        <v>74.097405762097736</v>
      </c>
      <c r="AQ102" s="22">
        <f ca="1">AVERAGE(OFFSET($A102,0,Fixtures!$D$6,1,12))</f>
        <v>80.291409527019781</v>
      </c>
      <c r="AR102" s="22">
        <f ca="1">IF(OR(Fixtures!$D$6&lt;=0,Fixtures!$D$6&gt;39),AVERAGE(A102:AM102),AVERAGE(OFFSET($A102,0,Fixtures!$D$6,1,39-Fixtures!$D$6)))</f>
        <v>80.676168367634631</v>
      </c>
    </row>
    <row r="103" spans="1:44" x14ac:dyDescent="0.25">
      <c r="A103" s="30" t="s">
        <v>53</v>
      </c>
      <c r="B103" s="22">
        <f ca="1">MIN(VLOOKUP($A98,$A$2:$AM$12,B$14+1,FALSE),VLOOKUP($A103,$A$2:$AM$12,B$14+1,FALSE))</f>
        <v>81.907421252818281</v>
      </c>
      <c r="C103" s="22">
        <f t="shared" ref="C103:AM103" ca="1" si="74">MIN(VLOOKUP($A98,$A$2:$AM$12,C$14+1,FALSE),VLOOKUP($A103,$A$2:$AM$12,C$14+1,FALSE))</f>
        <v>56.744556779220908</v>
      </c>
      <c r="D103" s="22">
        <f t="shared" ca="1" si="74"/>
        <v>109.85691598530569</v>
      </c>
      <c r="E103" s="22">
        <f t="shared" ca="1" si="74"/>
        <v>83.454763823072184</v>
      </c>
      <c r="F103" s="22">
        <f t="shared" ca="1" si="74"/>
        <v>95.306933623920543</v>
      </c>
      <c r="G103" s="22">
        <f t="shared" ca="1" si="74"/>
        <v>91.462929465889289</v>
      </c>
      <c r="H103" s="22">
        <f t="shared" ca="1" si="74"/>
        <v>72.829683023663918</v>
      </c>
      <c r="I103" s="22">
        <f t="shared" ca="1" si="74"/>
        <v>93.478502668701722</v>
      </c>
      <c r="J103" s="22">
        <f t="shared" ca="1" si="74"/>
        <v>80.623931988538516</v>
      </c>
      <c r="K103" s="22">
        <f t="shared" ca="1" si="74"/>
        <v>98.540361319324859</v>
      </c>
      <c r="L103" s="22">
        <f t="shared" ca="1" si="74"/>
        <v>75.683413454084274</v>
      </c>
      <c r="M103" s="22">
        <f t="shared" ca="1" si="74"/>
        <v>103.02988618500378</v>
      </c>
      <c r="N103" s="22">
        <f t="shared" ca="1" si="74"/>
        <v>107.5062417080479</v>
      </c>
      <c r="O103" s="22">
        <f t="shared" ca="1" si="74"/>
        <v>92.501949777214108</v>
      </c>
      <c r="P103" s="22">
        <f t="shared" ca="1" si="74"/>
        <v>60.552361870031746</v>
      </c>
      <c r="Q103" s="22">
        <f t="shared" ca="1" si="74"/>
        <v>89.014057028922565</v>
      </c>
      <c r="R103" s="22">
        <f t="shared" ca="1" si="74"/>
        <v>83.454763823072184</v>
      </c>
      <c r="S103" s="22">
        <f t="shared" ca="1" si="74"/>
        <v>74.008442285594356</v>
      </c>
      <c r="T103" s="22">
        <f t="shared" ca="1" si="74"/>
        <v>76.482411274392319</v>
      </c>
      <c r="U103" s="22">
        <f t="shared" ca="1" si="74"/>
        <v>116.486252207014</v>
      </c>
      <c r="V103" s="22">
        <f t="shared" ca="1" si="74"/>
        <v>89.014057028922565</v>
      </c>
      <c r="W103" s="22">
        <f t="shared" ca="1" si="74"/>
        <v>80.623931988538516</v>
      </c>
      <c r="X103" s="22">
        <f t="shared" ca="1" si="74"/>
        <v>98.540361319324859</v>
      </c>
      <c r="Y103" s="22">
        <f t="shared" ca="1" si="74"/>
        <v>95.306933623920543</v>
      </c>
      <c r="Z103" s="22">
        <f t="shared" ca="1" si="74"/>
        <v>69.354458285714443</v>
      </c>
      <c r="AA103" s="22">
        <f t="shared" ca="1" si="74"/>
        <v>67.015162843214952</v>
      </c>
      <c r="AB103" s="22">
        <f t="shared" ca="1" si="74"/>
        <v>60.552361870031746</v>
      </c>
      <c r="AC103" s="22">
        <f t="shared" ca="1" si="74"/>
        <v>102.000266894866</v>
      </c>
      <c r="AD103" s="22">
        <f t="shared" ca="1" si="74"/>
        <v>72.829683023663918</v>
      </c>
      <c r="AE103" s="22">
        <f t="shared" ca="1" si="74"/>
        <v>74.008442285594356</v>
      </c>
      <c r="AF103" s="22">
        <f t="shared" ca="1" si="74"/>
        <v>131.39651764316966</v>
      </c>
      <c r="AG103" s="22">
        <f t="shared" ca="1" si="74"/>
        <v>75.683413454084274</v>
      </c>
      <c r="AH103" s="22">
        <f t="shared" ca="1" si="74"/>
        <v>92.501949777214108</v>
      </c>
      <c r="AI103" s="22">
        <f t="shared" ca="1" si="74"/>
        <v>91.462929465889289</v>
      </c>
      <c r="AJ103" s="22">
        <f t="shared" ca="1" si="74"/>
        <v>102.000266894866</v>
      </c>
      <c r="AK103" s="22">
        <f t="shared" ca="1" si="74"/>
        <v>107.5062417080479</v>
      </c>
      <c r="AL103" s="22">
        <f t="shared" ca="1" si="74"/>
        <v>91.995525611241931</v>
      </c>
      <c r="AM103" s="22">
        <f t="shared" ca="1" si="74"/>
        <v>84.297179605912177</v>
      </c>
      <c r="AN103" s="22">
        <f ca="1">AVERAGE(OFFSET($A103,0,Fixtures!$D$6,1,3))</f>
        <v>76.522597202704233</v>
      </c>
      <c r="AO103" s="22">
        <f ca="1">AVERAGE(OFFSET($A103,0,Fixtures!$D$6,1,6))</f>
        <v>84.633739093423443</v>
      </c>
      <c r="AP103" s="22">
        <f ca="1">AVERAGE(OFFSET($A103,0,Fixtures!$D$6,1,9))</f>
        <v>85.272303028636486</v>
      </c>
      <c r="AQ103" s="22">
        <f ca="1">AVERAGE(OFFSET($A103,0,Fixtures!$D$6,1,12))</f>
        <v>89.079396789323695</v>
      </c>
      <c r="AR103" s="22">
        <f ca="1">IF(OR(Fixtures!$D$6&lt;=0,Fixtures!$D$6&gt;39),AVERAGE(A103:AM103),AVERAGE(OFFSET($A103,0,Fixtures!$D$6,1,39-Fixtures!$D$6)))</f>
        <v>88.711533929061261</v>
      </c>
    </row>
    <row r="104" spans="1:44" x14ac:dyDescent="0.25">
      <c r="A104" s="30" t="s">
        <v>2</v>
      </c>
      <c r="B104" s="22">
        <f ca="1">MIN(VLOOKUP($A98,$A$2:$AM$12,B$14+1,FALSE),VLOOKUP($A104,$A$2:$AM$12,B$14+1,FALSE))</f>
        <v>80.623931988538516</v>
      </c>
      <c r="C104" s="22">
        <f t="shared" ref="C104:AM104" ca="1" si="75">MIN(VLOOKUP($A98,$A$2:$AM$12,C$14+1,FALSE),VLOOKUP($A104,$A$2:$AM$12,C$14+1,FALSE))</f>
        <v>56.744556779220908</v>
      </c>
      <c r="D104" s="22">
        <f t="shared" ca="1" si="75"/>
        <v>103.02988618500378</v>
      </c>
      <c r="E104" s="22">
        <f t="shared" ca="1" si="75"/>
        <v>76.482411274392319</v>
      </c>
      <c r="F104" s="22">
        <f t="shared" ca="1" si="75"/>
        <v>95.306933623920543</v>
      </c>
      <c r="G104" s="22">
        <f t="shared" ca="1" si="75"/>
        <v>85.293274455012948</v>
      </c>
      <c r="H104" s="22">
        <f t="shared" ca="1" si="75"/>
        <v>132.6532312009476</v>
      </c>
      <c r="I104" s="22">
        <f t="shared" ca="1" si="75"/>
        <v>93.478502668701722</v>
      </c>
      <c r="J104" s="22">
        <f t="shared" ca="1" si="75"/>
        <v>80.623931988538516</v>
      </c>
      <c r="K104" s="22">
        <f t="shared" ca="1" si="75"/>
        <v>91.462929465889289</v>
      </c>
      <c r="L104" s="22">
        <f t="shared" ca="1" si="75"/>
        <v>75.683413454084274</v>
      </c>
      <c r="M104" s="22">
        <f t="shared" ca="1" si="75"/>
        <v>67.015162843214952</v>
      </c>
      <c r="N104" s="22">
        <f t="shared" ca="1" si="75"/>
        <v>102.000266894866</v>
      </c>
      <c r="O104" s="22">
        <f t="shared" ca="1" si="75"/>
        <v>111.78802490275358</v>
      </c>
      <c r="P104" s="22">
        <f t="shared" ca="1" si="75"/>
        <v>60.552361870031746</v>
      </c>
      <c r="Q104" s="22">
        <f t="shared" ca="1" si="75"/>
        <v>89.014057028922565</v>
      </c>
      <c r="R104" s="22">
        <f t="shared" ca="1" si="75"/>
        <v>83.454763823072184</v>
      </c>
      <c r="S104" s="22">
        <f t="shared" ca="1" si="75"/>
        <v>56.744556779220908</v>
      </c>
      <c r="T104" s="22">
        <f t="shared" ca="1" si="75"/>
        <v>76.482411274392319</v>
      </c>
      <c r="U104" s="22">
        <f t="shared" ca="1" si="75"/>
        <v>91.995525611241931</v>
      </c>
      <c r="V104" s="22">
        <f t="shared" ca="1" si="75"/>
        <v>109.85691598530569</v>
      </c>
      <c r="W104" s="22">
        <f t="shared" ca="1" si="75"/>
        <v>81.146261461701698</v>
      </c>
      <c r="X104" s="22">
        <f t="shared" ca="1" si="75"/>
        <v>98.540361319324859</v>
      </c>
      <c r="Y104" s="22">
        <f t="shared" ca="1" si="75"/>
        <v>112.43897574707348</v>
      </c>
      <c r="Z104" s="22">
        <f t="shared" ca="1" si="75"/>
        <v>69.354458285714443</v>
      </c>
      <c r="AA104" s="22">
        <f t="shared" ca="1" si="75"/>
        <v>67.015162843214952</v>
      </c>
      <c r="AB104" s="22">
        <f t="shared" ca="1" si="75"/>
        <v>69.354458285714443</v>
      </c>
      <c r="AC104" s="22">
        <f t="shared" ca="1" si="75"/>
        <v>75.683413454084274</v>
      </c>
      <c r="AD104" s="22">
        <f t="shared" ca="1" si="75"/>
        <v>72.829683023663918</v>
      </c>
      <c r="AE104" s="22">
        <f t="shared" ca="1" si="75"/>
        <v>74.008442285594356</v>
      </c>
      <c r="AF104" s="22">
        <f t="shared" ca="1" si="75"/>
        <v>83.454763823072184</v>
      </c>
      <c r="AG104" s="22">
        <f t="shared" ca="1" si="75"/>
        <v>81.907421252818281</v>
      </c>
      <c r="AH104" s="22">
        <f t="shared" ca="1" si="75"/>
        <v>81.146261461701698</v>
      </c>
      <c r="AI104" s="22">
        <f t="shared" ca="1" si="75"/>
        <v>91.462929465889289</v>
      </c>
      <c r="AJ104" s="22">
        <f t="shared" ca="1" si="75"/>
        <v>93.478502668701722</v>
      </c>
      <c r="AK104" s="22">
        <f t="shared" ca="1" si="75"/>
        <v>84.297179605912177</v>
      </c>
      <c r="AL104" s="22">
        <f t="shared" ca="1" si="75"/>
        <v>91.995525611241931</v>
      </c>
      <c r="AM104" s="22">
        <f t="shared" ca="1" si="75"/>
        <v>116.486252207014</v>
      </c>
      <c r="AN104" s="22">
        <f ca="1">AVERAGE(OFFSET($A104,0,Fixtures!$D$6,1,3))</f>
        <v>70.684344861004561</v>
      </c>
      <c r="AO104" s="22">
        <f ca="1">AVERAGE(OFFSET($A104,0,Fixtures!$D$6,1,6))</f>
        <v>73.724320619224031</v>
      </c>
      <c r="AP104" s="22">
        <f ca="1">AVERAGE(OFFSET($A104,0,Fixtures!$D$6,1,9))</f>
        <v>77.429170655083709</v>
      </c>
      <c r="AQ104" s="22">
        <f ca="1">AVERAGE(OFFSET($A104,0,Fixtures!$D$6,1,12))</f>
        <v>80.552811981800758</v>
      </c>
      <c r="AR104" s="22">
        <f ca="1">IF(OR(Fixtures!$D$6&lt;=0,Fixtures!$D$6&gt;39),AVERAGE(A104:AM104),AVERAGE(OFFSET($A104,0,Fixtures!$D$6,1,39-Fixtures!$D$6)))</f>
        <v>83.316922768355639</v>
      </c>
    </row>
    <row r="105" spans="1:44" x14ac:dyDescent="0.25">
      <c r="A105" s="30" t="s">
        <v>113</v>
      </c>
      <c r="B105" s="22">
        <f ca="1">MIN(VLOOKUP($A98,$A$2:$AM$12,B$14+1,FALSE),VLOOKUP($A105,$A$2:$AM$12,B$14+1,FALSE))</f>
        <v>81.907421252818281</v>
      </c>
      <c r="C105" s="22">
        <f t="shared" ref="C105:AM105" ca="1" si="76">MIN(VLOOKUP($A98,$A$2:$AM$12,C$14+1,FALSE),VLOOKUP($A105,$A$2:$AM$12,C$14+1,FALSE))</f>
        <v>56.744556779220908</v>
      </c>
      <c r="D105" s="22">
        <f t="shared" ca="1" si="76"/>
        <v>109.85691598530569</v>
      </c>
      <c r="E105" s="22">
        <f t="shared" ca="1" si="76"/>
        <v>99.178764008746526</v>
      </c>
      <c r="F105" s="22">
        <f t="shared" ca="1" si="76"/>
        <v>95.306933623920543</v>
      </c>
      <c r="G105" s="22">
        <f t="shared" ca="1" si="76"/>
        <v>92.501949777214108</v>
      </c>
      <c r="H105" s="22">
        <f t="shared" ca="1" si="76"/>
        <v>69.354458285714443</v>
      </c>
      <c r="I105" s="22">
        <f t="shared" ca="1" si="76"/>
        <v>83.454763823072184</v>
      </c>
      <c r="J105" s="22">
        <f t="shared" ca="1" si="76"/>
        <v>80.623931988538516</v>
      </c>
      <c r="K105" s="22">
        <f t="shared" ca="1" si="76"/>
        <v>99.178764008746526</v>
      </c>
      <c r="L105" s="22">
        <f t="shared" ca="1" si="76"/>
        <v>75.683413454084274</v>
      </c>
      <c r="M105" s="22">
        <f t="shared" ca="1" si="76"/>
        <v>76.482411274392319</v>
      </c>
      <c r="N105" s="22">
        <f t="shared" ca="1" si="76"/>
        <v>107.5062417080479</v>
      </c>
      <c r="O105" s="22">
        <f t="shared" ca="1" si="76"/>
        <v>80.623931988538516</v>
      </c>
      <c r="P105" s="22">
        <f t="shared" ca="1" si="76"/>
        <v>60.552361870031746</v>
      </c>
      <c r="Q105" s="22">
        <f t="shared" ca="1" si="76"/>
        <v>74.699959551601182</v>
      </c>
      <c r="R105" s="22">
        <f t="shared" ca="1" si="76"/>
        <v>83.454763823072184</v>
      </c>
      <c r="S105" s="22">
        <f t="shared" ca="1" si="76"/>
        <v>91.462929465889289</v>
      </c>
      <c r="T105" s="22">
        <f t="shared" ca="1" si="76"/>
        <v>76.482411274392319</v>
      </c>
      <c r="U105" s="22">
        <f t="shared" ca="1" si="76"/>
        <v>84.297179605912177</v>
      </c>
      <c r="V105" s="22">
        <f t="shared" ca="1" si="76"/>
        <v>56.744556779220908</v>
      </c>
      <c r="W105" s="22">
        <f t="shared" ca="1" si="76"/>
        <v>81.146261461701698</v>
      </c>
      <c r="X105" s="22">
        <f t="shared" ca="1" si="76"/>
        <v>67.015162843214952</v>
      </c>
      <c r="Y105" s="22">
        <f t="shared" ca="1" si="76"/>
        <v>103.02988618500378</v>
      </c>
      <c r="Z105" s="22">
        <f t="shared" ca="1" si="76"/>
        <v>69.354458285714443</v>
      </c>
      <c r="AA105" s="22">
        <f t="shared" ca="1" si="76"/>
        <v>67.015162843214952</v>
      </c>
      <c r="AB105" s="22">
        <f t="shared" ca="1" si="76"/>
        <v>85.293274455012948</v>
      </c>
      <c r="AC105" s="22">
        <f t="shared" ca="1" si="76"/>
        <v>102.000266894866</v>
      </c>
      <c r="AD105" s="22">
        <f t="shared" ca="1" si="76"/>
        <v>72.829683023663918</v>
      </c>
      <c r="AE105" s="22">
        <f t="shared" ca="1" si="76"/>
        <v>74.008442285594356</v>
      </c>
      <c r="AF105" s="22">
        <f t="shared" ca="1" si="76"/>
        <v>91.995525611241931</v>
      </c>
      <c r="AG105" s="22">
        <f t="shared" ca="1" si="76"/>
        <v>84.297179605912177</v>
      </c>
      <c r="AH105" s="22">
        <f t="shared" ca="1" si="76"/>
        <v>85.293274455012948</v>
      </c>
      <c r="AI105" s="22">
        <f t="shared" ca="1" si="76"/>
        <v>91.462929465889289</v>
      </c>
      <c r="AJ105" s="22">
        <f t="shared" ca="1" si="76"/>
        <v>81.146261461701698</v>
      </c>
      <c r="AK105" s="22">
        <f t="shared" ca="1" si="76"/>
        <v>134.2695639820403</v>
      </c>
      <c r="AL105" s="22">
        <f t="shared" ca="1" si="76"/>
        <v>75.683413454084274</v>
      </c>
      <c r="AM105" s="22">
        <f t="shared" ca="1" si="76"/>
        <v>116.486252207014</v>
      </c>
      <c r="AN105" s="22">
        <f ca="1">AVERAGE(OFFSET($A105,0,Fixtures!$D$6,1,3))</f>
        <v>84.769568064364634</v>
      </c>
      <c r="AO105" s="22">
        <f ca="1">AVERAGE(OFFSET($A105,0,Fixtures!$D$6,1,6))</f>
        <v>82.190392518932342</v>
      </c>
      <c r="AP105" s="22">
        <f ca="1">AVERAGE(OFFSET($A105,0,Fixtures!$D$6,1,9))</f>
        <v>83.799526515600931</v>
      </c>
      <c r="AQ105" s="22">
        <f ca="1">AVERAGE(OFFSET($A105,0,Fixtures!$D$6,1,12))</f>
        <v>87.107914794852888</v>
      </c>
      <c r="AR105" s="22">
        <f ca="1">IF(OR(Fixtures!$D$6&lt;=0,Fixtures!$D$6&gt;39),AVERAGE(A105:AM105),AVERAGE(OFFSET($A105,0,Fixtures!$D$6,1,39-Fixtures!$D$6)))</f>
        <v>89.367786903480678</v>
      </c>
    </row>
    <row r="106" spans="1:44" x14ac:dyDescent="0.25">
      <c r="A106" s="30" t="s">
        <v>10</v>
      </c>
      <c r="B106" s="22">
        <f ca="1">MIN(VLOOKUP($A98,$A$2:$AM$12,B$14+1,FALSE),VLOOKUP($A106,$A$2:$AM$12,B$14+1,FALSE))</f>
        <v>81.907421252818281</v>
      </c>
      <c r="C106" s="22">
        <f t="shared" ref="C106:AM106" ca="1" si="77">MIN(VLOOKUP($A98,$A$2:$AM$12,C$14+1,FALSE),VLOOKUP($A106,$A$2:$AM$12,C$14+1,FALSE))</f>
        <v>56.744556779220908</v>
      </c>
      <c r="D106" s="22">
        <f t="shared" ca="1" si="77"/>
        <v>104.24733544501584</v>
      </c>
      <c r="E106" s="22">
        <f t="shared" ca="1" si="77"/>
        <v>107.5062417080479</v>
      </c>
      <c r="F106" s="22">
        <f t="shared" ca="1" si="77"/>
        <v>91.299950563068123</v>
      </c>
      <c r="G106" s="22">
        <f t="shared" ca="1" si="77"/>
        <v>67.015162843214952</v>
      </c>
      <c r="H106" s="22">
        <f t="shared" ca="1" si="77"/>
        <v>103.02988618500378</v>
      </c>
      <c r="I106" s="22">
        <f t="shared" ca="1" si="77"/>
        <v>93.478502668701722</v>
      </c>
      <c r="J106" s="22">
        <f t="shared" ca="1" si="77"/>
        <v>80.623931988538516</v>
      </c>
      <c r="K106" s="22">
        <f t="shared" ca="1" si="77"/>
        <v>99.178764008746526</v>
      </c>
      <c r="L106" s="22">
        <f t="shared" ca="1" si="77"/>
        <v>75.683413454084274</v>
      </c>
      <c r="M106" s="22">
        <f t="shared" ca="1" si="77"/>
        <v>91.995525611241931</v>
      </c>
      <c r="N106" s="22">
        <f t="shared" ca="1" si="77"/>
        <v>98.540361319324859</v>
      </c>
      <c r="O106" s="22">
        <f t="shared" ca="1" si="77"/>
        <v>76.482411274392319</v>
      </c>
      <c r="P106" s="22">
        <f t="shared" ca="1" si="77"/>
        <v>60.552361870031746</v>
      </c>
      <c r="Q106" s="22">
        <f t="shared" ca="1" si="77"/>
        <v>74.008442285594356</v>
      </c>
      <c r="R106" s="22">
        <f t="shared" ca="1" si="77"/>
        <v>81.146261461701698</v>
      </c>
      <c r="S106" s="22">
        <f t="shared" ca="1" si="77"/>
        <v>102.000266894866</v>
      </c>
      <c r="T106" s="22">
        <f t="shared" ca="1" si="77"/>
        <v>76.482411274392319</v>
      </c>
      <c r="U106" s="22">
        <f t="shared" ca="1" si="77"/>
        <v>56.744556779220908</v>
      </c>
      <c r="V106" s="22">
        <f t="shared" ca="1" si="77"/>
        <v>84.297179605912177</v>
      </c>
      <c r="W106" s="22">
        <f t="shared" ca="1" si="77"/>
        <v>81.146261461701698</v>
      </c>
      <c r="X106" s="22">
        <f t="shared" ca="1" si="77"/>
        <v>91.462929465889289</v>
      </c>
      <c r="Y106" s="22">
        <f t="shared" ca="1" si="77"/>
        <v>69.354458285714443</v>
      </c>
      <c r="Z106" s="22">
        <f t="shared" ca="1" si="77"/>
        <v>69.354458285714443</v>
      </c>
      <c r="AA106" s="22">
        <f t="shared" ca="1" si="77"/>
        <v>67.015162843214952</v>
      </c>
      <c r="AB106" s="22">
        <f t="shared" ca="1" si="77"/>
        <v>83.454763823072184</v>
      </c>
      <c r="AC106" s="22">
        <f t="shared" ca="1" si="77"/>
        <v>99.178764008746526</v>
      </c>
      <c r="AD106" s="22">
        <f t="shared" ca="1" si="77"/>
        <v>60.552361870031746</v>
      </c>
      <c r="AE106" s="22">
        <f t="shared" ca="1" si="77"/>
        <v>74.008442285594356</v>
      </c>
      <c r="AF106" s="22">
        <f t="shared" ca="1" si="77"/>
        <v>80.623931988538516</v>
      </c>
      <c r="AG106" s="22">
        <f t="shared" ca="1" si="77"/>
        <v>84.297179605912177</v>
      </c>
      <c r="AH106" s="22">
        <f t="shared" ca="1" si="77"/>
        <v>92.501949777214108</v>
      </c>
      <c r="AI106" s="22">
        <f t="shared" ca="1" si="77"/>
        <v>91.462929465889289</v>
      </c>
      <c r="AJ106" s="22">
        <f t="shared" ca="1" si="77"/>
        <v>116.14327597054577</v>
      </c>
      <c r="AK106" s="22">
        <f t="shared" ca="1" si="77"/>
        <v>85.293274455012948</v>
      </c>
      <c r="AL106" s="22">
        <f t="shared" ca="1" si="77"/>
        <v>81.907421252818281</v>
      </c>
      <c r="AM106" s="22">
        <f t="shared" ca="1" si="77"/>
        <v>74.699959551601182</v>
      </c>
      <c r="AN106" s="22">
        <f ca="1">AVERAGE(OFFSET($A106,0,Fixtures!$D$6,1,3))</f>
        <v>83.216230225011216</v>
      </c>
      <c r="AO106" s="22">
        <f ca="1">AVERAGE(OFFSET($A106,0,Fixtures!$D$6,1,6))</f>
        <v>77.472237803199718</v>
      </c>
      <c r="AP106" s="22">
        <f ca="1">AVERAGE(OFFSET($A106,0,Fixtures!$D$6,1,9))</f>
        <v>81.455053963134873</v>
      </c>
      <c r="AQ106" s="22">
        <f ca="1">AVERAGE(OFFSET($A106,0,Fixtures!$D$6,1,12))</f>
        <v>84.703288112215901</v>
      </c>
      <c r="AR106" s="22">
        <f ca="1">IF(OR(Fixtures!$D$6&lt;=0,Fixtures!$D$6&gt;39),AVERAGE(A106:AM106),AVERAGE(OFFSET($A106,0,Fixtures!$D$6,1,39-Fixtures!$D$6)))</f>
        <v>83.933801299860917</v>
      </c>
    </row>
    <row r="107" spans="1:44" x14ac:dyDescent="0.25">
      <c r="A107" s="30" t="s">
        <v>71</v>
      </c>
      <c r="B107" s="22">
        <f ca="1">MIN(VLOOKUP($A98,$A$2:$AM$12,B$14+1,FALSE),VLOOKUP($A107,$A$2:$AM$12,B$14+1,FALSE))</f>
        <v>81.907421252818281</v>
      </c>
      <c r="C107" s="22">
        <f t="shared" ref="C107:AM107" ca="1" si="78">MIN(VLOOKUP($A98,$A$2:$AM$12,C$14+1,FALSE),VLOOKUP($A107,$A$2:$AM$12,C$14+1,FALSE))</f>
        <v>56.744556779220908</v>
      </c>
      <c r="D107" s="22">
        <f t="shared" ca="1" si="78"/>
        <v>81.146261461701698</v>
      </c>
      <c r="E107" s="22">
        <f t="shared" ca="1" si="78"/>
        <v>74.008442285594356</v>
      </c>
      <c r="F107" s="22">
        <f t="shared" ca="1" si="78"/>
        <v>80.623931988538516</v>
      </c>
      <c r="G107" s="22">
        <f t="shared" ca="1" si="78"/>
        <v>112.43897574707348</v>
      </c>
      <c r="H107" s="22">
        <f t="shared" ca="1" si="78"/>
        <v>111.78802490275358</v>
      </c>
      <c r="I107" s="22">
        <f t="shared" ca="1" si="78"/>
        <v>74.699959551601182</v>
      </c>
      <c r="J107" s="22">
        <f t="shared" ca="1" si="78"/>
        <v>80.623931988538516</v>
      </c>
      <c r="K107" s="22">
        <f t="shared" ca="1" si="78"/>
        <v>67.015162843214952</v>
      </c>
      <c r="L107" s="22">
        <f t="shared" ca="1" si="78"/>
        <v>75.683413454084274</v>
      </c>
      <c r="M107" s="22">
        <f t="shared" ca="1" si="78"/>
        <v>89.014057028922565</v>
      </c>
      <c r="N107" s="22">
        <f t="shared" ca="1" si="78"/>
        <v>75.683413454084274</v>
      </c>
      <c r="O107" s="22">
        <f t="shared" ca="1" si="78"/>
        <v>111.78802490275358</v>
      </c>
      <c r="P107" s="22">
        <f t="shared" ca="1" si="78"/>
        <v>60.552361870031746</v>
      </c>
      <c r="Q107" s="22">
        <f t="shared" ca="1" si="78"/>
        <v>56.744556779220908</v>
      </c>
      <c r="R107" s="22">
        <f t="shared" ca="1" si="78"/>
        <v>83.454763823072184</v>
      </c>
      <c r="S107" s="22">
        <f t="shared" ca="1" si="78"/>
        <v>104.24733544501584</v>
      </c>
      <c r="T107" s="22">
        <f t="shared" ca="1" si="78"/>
        <v>76.482411274392319</v>
      </c>
      <c r="U107" s="22">
        <f t="shared" ca="1" si="78"/>
        <v>83.454763823072184</v>
      </c>
      <c r="V107" s="22">
        <f t="shared" ca="1" si="78"/>
        <v>91.462929465889289</v>
      </c>
      <c r="W107" s="22">
        <f t="shared" ca="1" si="78"/>
        <v>81.146261461701698</v>
      </c>
      <c r="X107" s="22">
        <f t="shared" ca="1" si="78"/>
        <v>84.297179605912177</v>
      </c>
      <c r="Y107" s="22">
        <f t="shared" ca="1" si="78"/>
        <v>102.000266894866</v>
      </c>
      <c r="Z107" s="22">
        <f t="shared" ca="1" si="78"/>
        <v>69.354458285714443</v>
      </c>
      <c r="AA107" s="22">
        <f t="shared" ca="1" si="78"/>
        <v>67.015162843214952</v>
      </c>
      <c r="AB107" s="22">
        <f t="shared" ca="1" si="78"/>
        <v>85.293274455012948</v>
      </c>
      <c r="AC107" s="22">
        <f t="shared" ca="1" si="78"/>
        <v>102.000266894866</v>
      </c>
      <c r="AD107" s="22">
        <f t="shared" ca="1" si="78"/>
        <v>69.354458285714443</v>
      </c>
      <c r="AE107" s="22">
        <f t="shared" ca="1" si="78"/>
        <v>74.008442285594356</v>
      </c>
      <c r="AF107" s="22">
        <f t="shared" ca="1" si="78"/>
        <v>92.501949777214108</v>
      </c>
      <c r="AG107" s="22">
        <f t="shared" ca="1" si="78"/>
        <v>84.297179605912177</v>
      </c>
      <c r="AH107" s="22">
        <f t="shared" ca="1" si="78"/>
        <v>92.501949777214108</v>
      </c>
      <c r="AI107" s="22">
        <f t="shared" ca="1" si="78"/>
        <v>72.829683023663918</v>
      </c>
      <c r="AJ107" s="22">
        <f t="shared" ca="1" si="78"/>
        <v>60.552361870031746</v>
      </c>
      <c r="AK107" s="22">
        <f t="shared" ca="1" si="78"/>
        <v>99.178764008746526</v>
      </c>
      <c r="AL107" s="22">
        <f t="shared" ca="1" si="78"/>
        <v>91.995525611241931</v>
      </c>
      <c r="AM107" s="22">
        <f t="shared" ca="1" si="78"/>
        <v>98.540361319324859</v>
      </c>
      <c r="AN107" s="22">
        <f ca="1">AVERAGE(OFFSET($A107,0,Fixtures!$D$6,1,3))</f>
        <v>84.769568064364634</v>
      </c>
      <c r="AO107" s="22">
        <f ca="1">AVERAGE(OFFSET($A107,0,Fixtures!$D$6,1,6))</f>
        <v>81.695592423602804</v>
      </c>
      <c r="AP107" s="22">
        <f ca="1">AVERAGE(OFFSET($A107,0,Fixtures!$D$6,1,9))</f>
        <v>82.200262994267462</v>
      </c>
      <c r="AQ107" s="22">
        <f ca="1">AVERAGE(OFFSET($A107,0,Fixtures!$D$6,1,12))</f>
        <v>82.627418203202282</v>
      </c>
      <c r="AR107" s="22">
        <f ca="1">IF(OR(Fixtures!$D$6&lt;=0,Fixtures!$D$6&gt;39),AVERAGE(A107:AM107),AVERAGE(OFFSET($A107,0,Fixtures!$D$6,1,39-Fixtures!$D$6)))</f>
        <v>83.851490750596312</v>
      </c>
    </row>
    <row r="108" spans="1:44" x14ac:dyDescent="0.25">
      <c r="A108" s="30" t="s">
        <v>63</v>
      </c>
      <c r="B108" s="22">
        <f ca="1">MIN(VLOOKUP($A98,$A$2:$AM$12,B$14+1,FALSE),VLOOKUP($A108,$A$2:$AM$12,B$14+1,FALSE))</f>
        <v>81.907421252818281</v>
      </c>
      <c r="C108" s="22">
        <f t="shared" ref="C108:AM108" ca="1" si="79">MIN(VLOOKUP($A98,$A$2:$AM$12,C$14+1,FALSE),VLOOKUP($A108,$A$2:$AM$12,C$14+1,FALSE))</f>
        <v>56.744556779220908</v>
      </c>
      <c r="D108" s="22">
        <f t="shared" ca="1" si="79"/>
        <v>93.478502668701722</v>
      </c>
      <c r="E108" s="22">
        <f t="shared" ca="1" si="79"/>
        <v>72.829683023663918</v>
      </c>
      <c r="F108" s="22">
        <f t="shared" ca="1" si="79"/>
        <v>95.306933623920543</v>
      </c>
      <c r="G108" s="22">
        <f t="shared" ca="1" si="79"/>
        <v>107.5062417080479</v>
      </c>
      <c r="H108" s="22">
        <f t="shared" ca="1" si="79"/>
        <v>81.907421252818281</v>
      </c>
      <c r="I108" s="22">
        <f t="shared" ca="1" si="79"/>
        <v>56.744556779220908</v>
      </c>
      <c r="J108" s="22">
        <f t="shared" ca="1" si="79"/>
        <v>80.623931988538516</v>
      </c>
      <c r="K108" s="22">
        <f t="shared" ca="1" si="79"/>
        <v>74.699959551601182</v>
      </c>
      <c r="L108" s="22">
        <f t="shared" ca="1" si="79"/>
        <v>60.552361870031746</v>
      </c>
      <c r="M108" s="22">
        <f t="shared" ca="1" si="79"/>
        <v>92.501949777214108</v>
      </c>
      <c r="N108" s="22">
        <f t="shared" ca="1" si="79"/>
        <v>84.297179605912177</v>
      </c>
      <c r="O108" s="22">
        <f t="shared" ca="1" si="79"/>
        <v>111.78802490275358</v>
      </c>
      <c r="P108" s="22">
        <f t="shared" ca="1" si="79"/>
        <v>60.552361870031746</v>
      </c>
      <c r="Q108" s="22">
        <f t="shared" ca="1" si="79"/>
        <v>80.623931988538516</v>
      </c>
      <c r="R108" s="22">
        <f t="shared" ca="1" si="79"/>
        <v>83.454763823072184</v>
      </c>
      <c r="S108" s="22">
        <f t="shared" ca="1" si="79"/>
        <v>104.24733544501584</v>
      </c>
      <c r="T108" s="22">
        <f t="shared" ca="1" si="79"/>
        <v>69.354458285714443</v>
      </c>
      <c r="U108" s="22">
        <f t="shared" ca="1" si="79"/>
        <v>109.85691598530569</v>
      </c>
      <c r="V108" s="22">
        <f t="shared" ca="1" si="79"/>
        <v>67.015162843214952</v>
      </c>
      <c r="W108" s="22">
        <f t="shared" ca="1" si="79"/>
        <v>81.146261461701698</v>
      </c>
      <c r="X108" s="22">
        <f t="shared" ca="1" si="79"/>
        <v>91.995525611241931</v>
      </c>
      <c r="Y108" s="22">
        <f t="shared" ca="1" si="79"/>
        <v>134.2695639820403</v>
      </c>
      <c r="Z108" s="22">
        <f t="shared" ca="1" si="79"/>
        <v>69.354458285714443</v>
      </c>
      <c r="AA108" s="22">
        <f t="shared" ca="1" si="79"/>
        <v>67.015162843214952</v>
      </c>
      <c r="AB108" s="22">
        <f t="shared" ca="1" si="79"/>
        <v>85.293274455012948</v>
      </c>
      <c r="AC108" s="22">
        <f t="shared" ca="1" si="79"/>
        <v>95.306933623920543</v>
      </c>
      <c r="AD108" s="22">
        <f t="shared" ca="1" si="79"/>
        <v>72.829683023663918</v>
      </c>
      <c r="AE108" s="22">
        <f t="shared" ca="1" si="79"/>
        <v>74.008442285594356</v>
      </c>
      <c r="AF108" s="22">
        <f t="shared" ca="1" si="79"/>
        <v>103.02988618500378</v>
      </c>
      <c r="AG108" s="22">
        <f t="shared" ca="1" si="79"/>
        <v>84.297179605912177</v>
      </c>
      <c r="AH108" s="22">
        <f t="shared" ca="1" si="79"/>
        <v>74.008442285594356</v>
      </c>
      <c r="AI108" s="22">
        <f t="shared" ca="1" si="79"/>
        <v>75.683413454084274</v>
      </c>
      <c r="AJ108" s="22">
        <f t="shared" ca="1" si="79"/>
        <v>89.014057028922565</v>
      </c>
      <c r="AK108" s="22">
        <f t="shared" ca="1" si="79"/>
        <v>76.482411274392319</v>
      </c>
      <c r="AL108" s="22">
        <f t="shared" ca="1" si="79"/>
        <v>91.995525611241931</v>
      </c>
      <c r="AM108" s="22">
        <f t="shared" ca="1" si="79"/>
        <v>83.454763823072184</v>
      </c>
      <c r="AN108" s="22">
        <f ca="1">AVERAGE(OFFSET($A108,0,Fixtures!$D$6,1,3))</f>
        <v>82.538456974049481</v>
      </c>
      <c r="AO108" s="22">
        <f ca="1">AVERAGE(OFFSET($A108,0,Fixtures!$D$6,1,6))</f>
        <v>82.913897069401742</v>
      </c>
      <c r="AP108" s="22">
        <f ca="1">AVERAGE(OFFSET($A108,0,Fixtures!$D$6,1,9))</f>
        <v>81.274713084666814</v>
      </c>
      <c r="AQ108" s="22">
        <f ca="1">AVERAGE(OFFSET($A108,0,Fixtures!$D$6,1,12))</f>
        <v>82.413700973046517</v>
      </c>
      <c r="AR108" s="22">
        <f ca="1">IF(OR(Fixtures!$D$6&lt;=0,Fixtures!$D$6&gt;39),AVERAGE(A108:AM108),AVERAGE(OFFSET($A108,0,Fixtures!$D$6,1,39-Fixtures!$D$6)))</f>
        <v>82.493782730740804</v>
      </c>
    </row>
    <row r="110" spans="1:44" x14ac:dyDescent="0.25">
      <c r="A110" s="31" t="s">
        <v>10</v>
      </c>
      <c r="B110" s="2">
        <v>1</v>
      </c>
      <c r="C110" s="2">
        <v>2</v>
      </c>
      <c r="D110" s="2">
        <v>3</v>
      </c>
      <c r="E110" s="2">
        <v>4</v>
      </c>
      <c r="F110" s="2">
        <v>5</v>
      </c>
      <c r="G110" s="2">
        <v>6</v>
      </c>
      <c r="H110" s="2">
        <v>7</v>
      </c>
      <c r="I110" s="2">
        <v>8</v>
      </c>
      <c r="J110" s="2">
        <v>9</v>
      </c>
      <c r="K110" s="2">
        <v>10</v>
      </c>
      <c r="L110" s="2">
        <v>11</v>
      </c>
      <c r="M110" s="2">
        <v>12</v>
      </c>
      <c r="N110" s="2">
        <v>13</v>
      </c>
      <c r="O110" s="2">
        <v>14</v>
      </c>
      <c r="P110" s="2">
        <v>15</v>
      </c>
      <c r="Q110" s="2">
        <v>16</v>
      </c>
      <c r="R110" s="2">
        <v>17</v>
      </c>
      <c r="S110" s="2">
        <v>18</v>
      </c>
      <c r="T110" s="2">
        <v>19</v>
      </c>
      <c r="U110" s="2">
        <v>20</v>
      </c>
      <c r="V110" s="2">
        <v>21</v>
      </c>
      <c r="W110" s="2">
        <v>22</v>
      </c>
      <c r="X110" s="2">
        <v>23</v>
      </c>
      <c r="Y110" s="2">
        <v>24</v>
      </c>
      <c r="Z110" s="2">
        <v>25</v>
      </c>
      <c r="AA110" s="2">
        <v>26</v>
      </c>
      <c r="AB110" s="2">
        <v>27</v>
      </c>
      <c r="AC110" s="2">
        <v>28</v>
      </c>
      <c r="AD110" s="2">
        <v>29</v>
      </c>
      <c r="AE110" s="2">
        <v>30</v>
      </c>
      <c r="AF110" s="2">
        <v>31</v>
      </c>
      <c r="AG110" s="2">
        <v>32</v>
      </c>
      <c r="AH110" s="2">
        <v>33</v>
      </c>
      <c r="AI110" s="2">
        <v>34</v>
      </c>
      <c r="AJ110" s="2">
        <v>35</v>
      </c>
      <c r="AK110" s="2">
        <v>36</v>
      </c>
      <c r="AL110" s="2">
        <v>37</v>
      </c>
      <c r="AM110" s="2">
        <v>38</v>
      </c>
      <c r="AN110" s="31" t="s">
        <v>56</v>
      </c>
      <c r="AO110" s="31" t="s">
        <v>57</v>
      </c>
      <c r="AP110" s="31" t="s">
        <v>58</v>
      </c>
      <c r="AQ110" s="31" t="s">
        <v>82</v>
      </c>
      <c r="AR110" s="31" t="s">
        <v>59</v>
      </c>
    </row>
    <row r="111" spans="1:44" x14ac:dyDescent="0.25">
      <c r="A111" s="30" t="s">
        <v>111</v>
      </c>
      <c r="B111" s="22">
        <f t="shared" ref="B111:AM111" ca="1" si="80">MIN(VLOOKUP($A110,$A$2:$AM$12,B$14+1,FALSE),VLOOKUP($A111,$A$2:$AM$12,B$14+1,FALSE))</f>
        <v>92.501949777214108</v>
      </c>
      <c r="C111" s="22">
        <f t="shared" ca="1" si="80"/>
        <v>67.015162843214952</v>
      </c>
      <c r="D111" s="22">
        <f t="shared" ca="1" si="80"/>
        <v>91.995525611241931</v>
      </c>
      <c r="E111" s="22">
        <f t="shared" ca="1" si="80"/>
        <v>69.354458285714443</v>
      </c>
      <c r="F111" s="22">
        <f t="shared" ca="1" si="80"/>
        <v>81.146261461701698</v>
      </c>
      <c r="G111" s="22">
        <f t="shared" ca="1" si="80"/>
        <v>67.015162843214952</v>
      </c>
      <c r="H111" s="22">
        <f t="shared" ca="1" si="80"/>
        <v>75.683413454084274</v>
      </c>
      <c r="I111" s="22">
        <f t="shared" ca="1" si="80"/>
        <v>89.014057028922565</v>
      </c>
      <c r="J111" s="22">
        <f t="shared" ca="1" si="80"/>
        <v>85.293274455012948</v>
      </c>
      <c r="K111" s="22">
        <f t="shared" ca="1" si="80"/>
        <v>109.85691598530569</v>
      </c>
      <c r="L111" s="22">
        <f t="shared" ca="1" si="80"/>
        <v>132.6532312009476</v>
      </c>
      <c r="M111" s="22">
        <f t="shared" ca="1" si="80"/>
        <v>91.995525611241931</v>
      </c>
      <c r="N111" s="22">
        <f t="shared" ca="1" si="80"/>
        <v>60.552361870031746</v>
      </c>
      <c r="O111" s="22">
        <f t="shared" ca="1" si="80"/>
        <v>76.482411274392319</v>
      </c>
      <c r="P111" s="22">
        <f t="shared" ca="1" si="80"/>
        <v>72.829683023663918</v>
      </c>
      <c r="Q111" s="22">
        <f t="shared" ca="1" si="80"/>
        <v>74.008442285594356</v>
      </c>
      <c r="R111" s="22">
        <f t="shared" ca="1" si="80"/>
        <v>81.146261461701698</v>
      </c>
      <c r="S111" s="22">
        <f t="shared" ca="1" si="80"/>
        <v>95.306933623920543</v>
      </c>
      <c r="T111" s="22">
        <f t="shared" ca="1" si="80"/>
        <v>72.829683023663918</v>
      </c>
      <c r="U111" s="22">
        <f t="shared" ca="1" si="80"/>
        <v>56.744556779220908</v>
      </c>
      <c r="V111" s="22">
        <f t="shared" ca="1" si="80"/>
        <v>84.297179605912177</v>
      </c>
      <c r="W111" s="22">
        <f t="shared" ca="1" si="80"/>
        <v>134.2695639820403</v>
      </c>
      <c r="X111" s="22">
        <f t="shared" ca="1" si="80"/>
        <v>91.462929465889289</v>
      </c>
      <c r="Y111" s="22">
        <f t="shared" ca="1" si="80"/>
        <v>69.354458285714443</v>
      </c>
      <c r="Z111" s="22">
        <f t="shared" ca="1" si="80"/>
        <v>81.907421252818281</v>
      </c>
      <c r="AA111" s="22">
        <f t="shared" ca="1" si="80"/>
        <v>75.683413454084274</v>
      </c>
      <c r="AB111" s="22">
        <f t="shared" ca="1" si="80"/>
        <v>83.454763823072184</v>
      </c>
      <c r="AC111" s="22">
        <f t="shared" ca="1" si="80"/>
        <v>74.699959551601182</v>
      </c>
      <c r="AD111" s="22">
        <f t="shared" ca="1" si="80"/>
        <v>60.552361870031746</v>
      </c>
      <c r="AE111" s="22">
        <f t="shared" ca="1" si="80"/>
        <v>89.014057028922565</v>
      </c>
      <c r="AF111" s="22">
        <f t="shared" ca="1" si="80"/>
        <v>74.008442285594356</v>
      </c>
      <c r="AG111" s="22">
        <f t="shared" ca="1" si="80"/>
        <v>91.462929465889289</v>
      </c>
      <c r="AH111" s="22">
        <f t="shared" ca="1" si="80"/>
        <v>155.85812957683984</v>
      </c>
      <c r="AI111" s="22">
        <f t="shared" ca="1" si="80"/>
        <v>107.5062417080479</v>
      </c>
      <c r="AJ111" s="22">
        <f t="shared" ca="1" si="80"/>
        <v>56.744556779220908</v>
      </c>
      <c r="AK111" s="22">
        <f t="shared" ca="1" si="80"/>
        <v>85.293274455012948</v>
      </c>
      <c r="AL111" s="22">
        <f t="shared" ca="1" si="80"/>
        <v>80.623931988538516</v>
      </c>
      <c r="AM111" s="22">
        <f t="shared" ca="1" si="80"/>
        <v>74.699959551601182</v>
      </c>
      <c r="AN111" s="22">
        <f ca="1">AVERAGE(OFFSET($A111,0,Fixtures!$D$6,1,3))</f>
        <v>77.94604560958588</v>
      </c>
      <c r="AO111" s="22">
        <f ca="1">AVERAGE(OFFSET($A111,0,Fixtures!$D$6,1,6))</f>
        <v>76.235499668884373</v>
      </c>
      <c r="AP111" s="22">
        <f ca="1">AVERAGE(OFFSET($A111,0,Fixtures!$D$6,1,9))</f>
        <v>90.24892208489814</v>
      </c>
      <c r="AQ111" s="22">
        <f ca="1">AVERAGE(OFFSET($A111,0,Fixtures!$D$6,1,12))</f>
        <v>86.241838498904642</v>
      </c>
      <c r="AR111" s="22">
        <f ca="1">IF(OR(Fixtures!$D$6&lt;=0,Fixtures!$D$6&gt;39),AVERAGE(A111:AM111),AVERAGE(OFFSET($A111,0,Fixtures!$D$6,1,39-Fixtures!$D$6)))</f>
        <v>85.354001656804385</v>
      </c>
    </row>
    <row r="112" spans="1:44" x14ac:dyDescent="0.25">
      <c r="A112" s="30" t="s">
        <v>121</v>
      </c>
      <c r="B112" s="22">
        <f ca="1">MIN(VLOOKUP($A110,$A$2:$AM$12,B$14+1,FALSE),VLOOKUP($A112,$A$2:$AM$12,B$14+1,FALSE))</f>
        <v>92.501949777214108</v>
      </c>
      <c r="C112" s="22">
        <f t="shared" ref="C112:AM112" ca="1" si="81">MIN(VLOOKUP($A110,$A$2:$AM$12,C$14+1,FALSE),VLOOKUP($A112,$A$2:$AM$12,C$14+1,FALSE))</f>
        <v>81.146261461701698</v>
      </c>
      <c r="D112" s="22">
        <f t="shared" ca="1" si="81"/>
        <v>95.306933623920543</v>
      </c>
      <c r="E112" s="22">
        <f t="shared" ca="1" si="81"/>
        <v>107.5062417080479</v>
      </c>
      <c r="F112" s="22">
        <f t="shared" ca="1" si="81"/>
        <v>75.683413454084274</v>
      </c>
      <c r="G112" s="22">
        <f t="shared" ca="1" si="81"/>
        <v>67.015162843214952</v>
      </c>
      <c r="H112" s="22">
        <f t="shared" ca="1" si="81"/>
        <v>103.02988618500378</v>
      </c>
      <c r="I112" s="22">
        <f t="shared" ca="1" si="81"/>
        <v>84.297179605912177</v>
      </c>
      <c r="J112" s="22">
        <f t="shared" ca="1" si="81"/>
        <v>102.000266894866</v>
      </c>
      <c r="K112" s="22">
        <f t="shared" ca="1" si="81"/>
        <v>91.995525611241931</v>
      </c>
      <c r="L112" s="22">
        <f t="shared" ca="1" si="81"/>
        <v>72.829683023663918</v>
      </c>
      <c r="M112" s="22">
        <f t="shared" ca="1" si="81"/>
        <v>91.995525611241931</v>
      </c>
      <c r="N112" s="22">
        <f t="shared" ca="1" si="81"/>
        <v>98.540361319324859</v>
      </c>
      <c r="O112" s="22">
        <f t="shared" ca="1" si="81"/>
        <v>76.482411274392319</v>
      </c>
      <c r="P112" s="22">
        <f t="shared" ca="1" si="81"/>
        <v>72.829683023663918</v>
      </c>
      <c r="Q112" s="22">
        <f t="shared" ca="1" si="81"/>
        <v>74.008442285594356</v>
      </c>
      <c r="R112" s="22">
        <f t="shared" ca="1" si="81"/>
        <v>69.354458285714443</v>
      </c>
      <c r="S112" s="22">
        <f t="shared" ca="1" si="81"/>
        <v>74.699959551601182</v>
      </c>
      <c r="T112" s="22">
        <f t="shared" ca="1" si="81"/>
        <v>103.02988618500378</v>
      </c>
      <c r="U112" s="22">
        <f t="shared" ca="1" si="81"/>
        <v>56.744556779220908</v>
      </c>
      <c r="V112" s="22">
        <f t="shared" ca="1" si="81"/>
        <v>84.297179605912177</v>
      </c>
      <c r="W112" s="22">
        <f t="shared" ca="1" si="81"/>
        <v>112.43897574707348</v>
      </c>
      <c r="X112" s="22">
        <f t="shared" ca="1" si="81"/>
        <v>83.454763823072184</v>
      </c>
      <c r="Y112" s="22">
        <f t="shared" ca="1" si="81"/>
        <v>69.354458285714443</v>
      </c>
      <c r="Z112" s="22">
        <f t="shared" ca="1" si="81"/>
        <v>99.178764008746526</v>
      </c>
      <c r="AA112" s="22">
        <f t="shared" ca="1" si="81"/>
        <v>75.683413454084274</v>
      </c>
      <c r="AB112" s="22">
        <f t="shared" ca="1" si="81"/>
        <v>83.454763823072184</v>
      </c>
      <c r="AC112" s="22">
        <f t="shared" ca="1" si="81"/>
        <v>56.744556779220908</v>
      </c>
      <c r="AD112" s="22">
        <f t="shared" ca="1" si="81"/>
        <v>60.552361870031746</v>
      </c>
      <c r="AE112" s="22">
        <f t="shared" ca="1" si="81"/>
        <v>80.623931988538516</v>
      </c>
      <c r="AF112" s="22">
        <f t="shared" ca="1" si="81"/>
        <v>80.623931988538516</v>
      </c>
      <c r="AG112" s="22">
        <f t="shared" ca="1" si="81"/>
        <v>93.478502668701722</v>
      </c>
      <c r="AH112" s="22">
        <f t="shared" ca="1" si="81"/>
        <v>89.014057028922565</v>
      </c>
      <c r="AI112" s="22">
        <f t="shared" ca="1" si="81"/>
        <v>112.43897574707348</v>
      </c>
      <c r="AJ112" s="22">
        <f t="shared" ca="1" si="81"/>
        <v>131.39651764316966</v>
      </c>
      <c r="AK112" s="22">
        <f t="shared" ca="1" si="81"/>
        <v>85.293274455012948</v>
      </c>
      <c r="AL112" s="22">
        <f t="shared" ca="1" si="81"/>
        <v>60.552361870031746</v>
      </c>
      <c r="AM112" s="22">
        <f t="shared" ca="1" si="81"/>
        <v>74.699959551601182</v>
      </c>
      <c r="AN112" s="22">
        <f ca="1">AVERAGE(OFFSET($A112,0,Fixtures!$D$6,1,3))</f>
        <v>71.960911352125791</v>
      </c>
      <c r="AO112" s="22">
        <f ca="1">AVERAGE(OFFSET($A112,0,Fixtures!$D$6,1,6))</f>
        <v>72.947159983914347</v>
      </c>
      <c r="AP112" s="22">
        <f ca="1">AVERAGE(OFFSET($A112,0,Fixtures!$D$6,1,9))</f>
        <v>81.401610594242655</v>
      </c>
      <c r="AQ112" s="22">
        <f ca="1">AVERAGE(OFFSET($A112,0,Fixtures!$D$6,1,12))</f>
        <v>84.154720776366517</v>
      </c>
      <c r="AR112" s="22">
        <f ca="1">IF(OR(Fixtures!$D$6&lt;=0,Fixtures!$D$6&gt;39),AVERAGE(A112:AM112),AVERAGE(OFFSET($A112,0,Fixtures!$D$6,1,39-Fixtures!$D$6)))</f>
        <v>83.427431451384564</v>
      </c>
    </row>
    <row r="113" spans="1:44" x14ac:dyDescent="0.25">
      <c r="A113" s="30" t="s">
        <v>73</v>
      </c>
      <c r="B113" s="22">
        <f ca="1">MIN(VLOOKUP($A110,$A$2:$AM$12,B$14+1,FALSE),VLOOKUP($A113,$A$2:$AM$12,B$14+1,FALSE))</f>
        <v>74.699959551601182</v>
      </c>
      <c r="C113" s="22">
        <f t="shared" ref="C113:AM113" ca="1" si="82">MIN(VLOOKUP($A110,$A$2:$AM$12,C$14+1,FALSE),VLOOKUP($A113,$A$2:$AM$12,C$14+1,FALSE))</f>
        <v>102.000266894866</v>
      </c>
      <c r="D113" s="22">
        <f t="shared" ca="1" si="82"/>
        <v>104.24733544501584</v>
      </c>
      <c r="E113" s="22">
        <f t="shared" ca="1" si="82"/>
        <v>107.5062417080479</v>
      </c>
      <c r="F113" s="22">
        <f t="shared" ca="1" si="82"/>
        <v>91.299950563068123</v>
      </c>
      <c r="G113" s="22">
        <f t="shared" ca="1" si="82"/>
        <v>67.015162843214952</v>
      </c>
      <c r="H113" s="22">
        <f t="shared" ca="1" si="82"/>
        <v>81.146261461701698</v>
      </c>
      <c r="I113" s="22">
        <f t="shared" ca="1" si="82"/>
        <v>98.540361319324859</v>
      </c>
      <c r="J113" s="22">
        <f t="shared" ca="1" si="82"/>
        <v>72.829683023663918</v>
      </c>
      <c r="K113" s="22">
        <f t="shared" ca="1" si="82"/>
        <v>93.478502668701722</v>
      </c>
      <c r="L113" s="22">
        <f t="shared" ca="1" si="82"/>
        <v>107.5062417080479</v>
      </c>
      <c r="M113" s="22">
        <f t="shared" ca="1" si="82"/>
        <v>74.008442285594356</v>
      </c>
      <c r="N113" s="22">
        <f t="shared" ca="1" si="82"/>
        <v>91.462929465889289</v>
      </c>
      <c r="O113" s="22">
        <f t="shared" ca="1" si="82"/>
        <v>76.482411274392319</v>
      </c>
      <c r="P113" s="22">
        <f t="shared" ca="1" si="82"/>
        <v>69.354458285714443</v>
      </c>
      <c r="Q113" s="22">
        <f t="shared" ca="1" si="82"/>
        <v>74.008442285594356</v>
      </c>
      <c r="R113" s="22">
        <f t="shared" ca="1" si="82"/>
        <v>81.146261461701698</v>
      </c>
      <c r="S113" s="22">
        <f t="shared" ca="1" si="82"/>
        <v>75.683413454084274</v>
      </c>
      <c r="T113" s="22">
        <f t="shared" ca="1" si="82"/>
        <v>80.623931988538516</v>
      </c>
      <c r="U113" s="22">
        <f t="shared" ca="1" si="82"/>
        <v>56.744556779220908</v>
      </c>
      <c r="V113" s="22">
        <f t="shared" ca="1" si="82"/>
        <v>84.297179605912177</v>
      </c>
      <c r="W113" s="22">
        <f t="shared" ca="1" si="82"/>
        <v>76.482411274392319</v>
      </c>
      <c r="X113" s="22">
        <f t="shared" ca="1" si="82"/>
        <v>89.014057028922565</v>
      </c>
      <c r="Y113" s="22">
        <f t="shared" ca="1" si="82"/>
        <v>69.354458285714443</v>
      </c>
      <c r="Z113" s="22">
        <f t="shared" ca="1" si="82"/>
        <v>83.454763823072184</v>
      </c>
      <c r="AA113" s="22">
        <f t="shared" ca="1" si="82"/>
        <v>75.683413454084274</v>
      </c>
      <c r="AB113" s="22">
        <f t="shared" ca="1" si="82"/>
        <v>83.454763823072184</v>
      </c>
      <c r="AC113" s="22">
        <f t="shared" ca="1" si="82"/>
        <v>99.178764008746526</v>
      </c>
      <c r="AD113" s="22">
        <f t="shared" ca="1" si="82"/>
        <v>60.552361870031746</v>
      </c>
      <c r="AE113" s="22">
        <f t="shared" ca="1" si="82"/>
        <v>56.744556779220908</v>
      </c>
      <c r="AF113" s="22">
        <f t="shared" ca="1" si="82"/>
        <v>80.623931988538516</v>
      </c>
      <c r="AG113" s="22">
        <f t="shared" ca="1" si="82"/>
        <v>60.552361870031746</v>
      </c>
      <c r="AH113" s="22">
        <f t="shared" ca="1" si="82"/>
        <v>131.39651764316966</v>
      </c>
      <c r="AI113" s="22">
        <f t="shared" ca="1" si="82"/>
        <v>84.297179605912177</v>
      </c>
      <c r="AJ113" s="22">
        <f t="shared" ca="1" si="82"/>
        <v>109.85691598530569</v>
      </c>
      <c r="AK113" s="22">
        <f t="shared" ca="1" si="82"/>
        <v>85.293274455012948</v>
      </c>
      <c r="AL113" s="22">
        <f t="shared" ca="1" si="82"/>
        <v>81.907421252818281</v>
      </c>
      <c r="AM113" s="22">
        <f t="shared" ca="1" si="82"/>
        <v>74.699959551601182</v>
      </c>
      <c r="AN113" s="22">
        <f ca="1">AVERAGE(OFFSET($A113,0,Fixtures!$D$6,1,3))</f>
        <v>86.105647095300995</v>
      </c>
      <c r="AO113" s="22">
        <f ca="1">AVERAGE(OFFSET($A113,0,Fixtures!$D$6,1,6))</f>
        <v>76.039631987282363</v>
      </c>
      <c r="AP113" s="22">
        <f ca="1">AVERAGE(OFFSET($A113,0,Fixtures!$D$6,1,9))</f>
        <v>81.387094560311979</v>
      </c>
      <c r="AQ113" s="22">
        <f ca="1">AVERAGE(OFFSET($A113,0,Fixtures!$D$6,1,12))</f>
        <v>84.128455227995389</v>
      </c>
      <c r="AR113" s="22">
        <f ca="1">IF(OR(Fixtures!$D$6&lt;=0,Fixtures!$D$6&gt;39),AVERAGE(A113:AM113),AVERAGE(OFFSET($A113,0,Fixtures!$D$6,1,39-Fixtures!$D$6)))</f>
        <v>83.40318632981122</v>
      </c>
    </row>
    <row r="114" spans="1:44" x14ac:dyDescent="0.25">
      <c r="A114" s="30" t="s">
        <v>61</v>
      </c>
      <c r="B114" s="22">
        <f ca="1">MIN(VLOOKUP($A110,$A$2:$AM$12,B$14+1,FALSE),VLOOKUP($A114,$A$2:$AM$12,B$14+1,FALSE))</f>
        <v>92.501949777214108</v>
      </c>
      <c r="C114" s="22">
        <f t="shared" ref="C114:AM114" ca="1" si="83">MIN(VLOOKUP($A110,$A$2:$AM$12,C$14+1,FALSE),VLOOKUP($A114,$A$2:$AM$12,C$14+1,FALSE))</f>
        <v>98.540361319324859</v>
      </c>
      <c r="D114" s="22">
        <f t="shared" ca="1" si="83"/>
        <v>104.24733544501584</v>
      </c>
      <c r="E114" s="22">
        <f t="shared" ca="1" si="83"/>
        <v>107.5062417080479</v>
      </c>
      <c r="F114" s="22">
        <f t="shared" ca="1" si="83"/>
        <v>91.299950563068123</v>
      </c>
      <c r="G114" s="22">
        <f t="shared" ca="1" si="83"/>
        <v>67.015162843214952</v>
      </c>
      <c r="H114" s="22">
        <f t="shared" ca="1" si="83"/>
        <v>102.000266894866</v>
      </c>
      <c r="I114" s="22">
        <f t="shared" ca="1" si="83"/>
        <v>91.995525611241931</v>
      </c>
      <c r="J114" s="22">
        <f t="shared" ca="1" si="83"/>
        <v>111.78802490275358</v>
      </c>
      <c r="K114" s="22">
        <f t="shared" ca="1" si="83"/>
        <v>109.85691598530569</v>
      </c>
      <c r="L114" s="22">
        <f t="shared" ca="1" si="83"/>
        <v>91.299950563068123</v>
      </c>
      <c r="M114" s="22">
        <f t="shared" ca="1" si="83"/>
        <v>81.146261461701698</v>
      </c>
      <c r="N114" s="22">
        <f t="shared" ca="1" si="83"/>
        <v>93.478502668701722</v>
      </c>
      <c r="O114" s="22">
        <f t="shared" ca="1" si="83"/>
        <v>56.744556779220908</v>
      </c>
      <c r="P114" s="22">
        <f t="shared" ca="1" si="83"/>
        <v>72.829683023663918</v>
      </c>
      <c r="Q114" s="22">
        <f t="shared" ca="1" si="83"/>
        <v>74.008442285594356</v>
      </c>
      <c r="R114" s="22">
        <f t="shared" ca="1" si="83"/>
        <v>60.552361870031746</v>
      </c>
      <c r="S114" s="22">
        <f t="shared" ca="1" si="83"/>
        <v>81.907421252818281</v>
      </c>
      <c r="T114" s="22">
        <f t="shared" ca="1" si="83"/>
        <v>112.43897574707348</v>
      </c>
      <c r="U114" s="22">
        <f t="shared" ca="1" si="83"/>
        <v>56.744556779220908</v>
      </c>
      <c r="V114" s="22">
        <f t="shared" ca="1" si="83"/>
        <v>83.454763823072184</v>
      </c>
      <c r="W114" s="22">
        <f t="shared" ca="1" si="83"/>
        <v>134.2695639820403</v>
      </c>
      <c r="X114" s="22">
        <f t="shared" ca="1" si="83"/>
        <v>91.462929465889289</v>
      </c>
      <c r="Y114" s="22">
        <f t="shared" ca="1" si="83"/>
        <v>69.354458285714443</v>
      </c>
      <c r="Z114" s="22">
        <f t="shared" ca="1" si="83"/>
        <v>80.623931988538516</v>
      </c>
      <c r="AA114" s="22">
        <f t="shared" ca="1" si="83"/>
        <v>75.683413454084274</v>
      </c>
      <c r="AB114" s="22">
        <f t="shared" ca="1" si="83"/>
        <v>67.015162843214952</v>
      </c>
      <c r="AC114" s="22">
        <f t="shared" ca="1" si="83"/>
        <v>74.008442285594356</v>
      </c>
      <c r="AD114" s="22">
        <f t="shared" ca="1" si="83"/>
        <v>60.552361870031746</v>
      </c>
      <c r="AE114" s="22">
        <f t="shared" ca="1" si="83"/>
        <v>89.014057028922565</v>
      </c>
      <c r="AF114" s="22">
        <f t="shared" ca="1" si="83"/>
        <v>76.482411274392319</v>
      </c>
      <c r="AG114" s="22">
        <f t="shared" ca="1" si="83"/>
        <v>69.354458285714443</v>
      </c>
      <c r="AH114" s="22">
        <f t="shared" ca="1" si="83"/>
        <v>74.699959551601182</v>
      </c>
      <c r="AI114" s="22">
        <f t="shared" ca="1" si="83"/>
        <v>99.178764008746526</v>
      </c>
      <c r="AJ114" s="22">
        <f t="shared" ca="1" si="83"/>
        <v>131.39651764316966</v>
      </c>
      <c r="AK114" s="22">
        <f t="shared" ca="1" si="83"/>
        <v>85.293274455012948</v>
      </c>
      <c r="AL114" s="22">
        <f t="shared" ca="1" si="83"/>
        <v>81.907421252818281</v>
      </c>
      <c r="AM114" s="22">
        <f t="shared" ca="1" si="83"/>
        <v>74.699959551601182</v>
      </c>
      <c r="AN114" s="22">
        <f ca="1">AVERAGE(OFFSET($A114,0,Fixtures!$D$6,1,3))</f>
        <v>72.235672860964527</v>
      </c>
      <c r="AO114" s="22">
        <f ca="1">AVERAGE(OFFSET($A114,0,Fixtures!$D$6,1,6))</f>
        <v>73.792641459373371</v>
      </c>
      <c r="AP114" s="22">
        <f ca="1">AVERAGE(OFFSET($A114,0,Fixtures!$D$6,1,9))</f>
        <v>76.221003400255825</v>
      </c>
      <c r="AQ114" s="22">
        <f ca="1">AVERAGE(OFFSET($A114,0,Fixtures!$D$6,1,12))</f>
        <v>82.048853662775272</v>
      </c>
      <c r="AR114" s="22">
        <f ca="1">IF(OR(Fixtures!$D$6&lt;=0,Fixtures!$D$6&gt;39),AVERAGE(A114:AM114),AVERAGE(OFFSET($A114,0,Fixtures!$D$6,1,39-Fixtures!$D$6)))</f>
        <v>81.483554115761862</v>
      </c>
    </row>
    <row r="115" spans="1:44" x14ac:dyDescent="0.25">
      <c r="A115" s="30" t="s">
        <v>53</v>
      </c>
      <c r="B115" s="22">
        <f ca="1">MIN(VLOOKUP($A110,$A$2:$AM$12,B$14+1,FALSE),VLOOKUP($A115,$A$2:$AM$12,B$14+1,FALSE))</f>
        <v>91.995525611241931</v>
      </c>
      <c r="C115" s="22">
        <f t="shared" ref="C115:AM115" ca="1" si="84">MIN(VLOOKUP($A110,$A$2:$AM$12,C$14+1,FALSE),VLOOKUP($A115,$A$2:$AM$12,C$14+1,FALSE))</f>
        <v>91.299950563068123</v>
      </c>
      <c r="D115" s="22">
        <f t="shared" ca="1" si="84"/>
        <v>104.24733544501584</v>
      </c>
      <c r="E115" s="22">
        <f t="shared" ca="1" si="84"/>
        <v>83.454763823072184</v>
      </c>
      <c r="F115" s="22">
        <f t="shared" ca="1" si="84"/>
        <v>91.299950563068123</v>
      </c>
      <c r="G115" s="22">
        <f t="shared" ca="1" si="84"/>
        <v>67.015162843214952</v>
      </c>
      <c r="H115" s="22">
        <f t="shared" ca="1" si="84"/>
        <v>72.829683023663918</v>
      </c>
      <c r="I115" s="22">
        <f t="shared" ca="1" si="84"/>
        <v>99.178764008746526</v>
      </c>
      <c r="J115" s="22">
        <f t="shared" ca="1" si="84"/>
        <v>111.78802490275358</v>
      </c>
      <c r="K115" s="22">
        <f t="shared" ca="1" si="84"/>
        <v>98.540361319324859</v>
      </c>
      <c r="L115" s="22">
        <f t="shared" ca="1" si="84"/>
        <v>109.85691598530569</v>
      </c>
      <c r="M115" s="22">
        <f t="shared" ca="1" si="84"/>
        <v>91.995525611241931</v>
      </c>
      <c r="N115" s="22">
        <f t="shared" ca="1" si="84"/>
        <v>98.540361319324859</v>
      </c>
      <c r="O115" s="22">
        <f t="shared" ca="1" si="84"/>
        <v>76.482411274392319</v>
      </c>
      <c r="P115" s="22">
        <f t="shared" ca="1" si="84"/>
        <v>67.015162843214952</v>
      </c>
      <c r="Q115" s="22">
        <f t="shared" ca="1" si="84"/>
        <v>74.008442285594356</v>
      </c>
      <c r="R115" s="22">
        <f t="shared" ca="1" si="84"/>
        <v>81.146261461701698</v>
      </c>
      <c r="S115" s="22">
        <f t="shared" ca="1" si="84"/>
        <v>74.008442285594356</v>
      </c>
      <c r="T115" s="22">
        <f t="shared" ca="1" si="84"/>
        <v>81.146261461701698</v>
      </c>
      <c r="U115" s="22">
        <f t="shared" ca="1" si="84"/>
        <v>56.744556779220908</v>
      </c>
      <c r="V115" s="22">
        <f t="shared" ca="1" si="84"/>
        <v>84.297179605912177</v>
      </c>
      <c r="W115" s="22">
        <f t="shared" ca="1" si="84"/>
        <v>80.623931988538516</v>
      </c>
      <c r="X115" s="22">
        <f t="shared" ca="1" si="84"/>
        <v>91.462929465889289</v>
      </c>
      <c r="Y115" s="22">
        <f t="shared" ca="1" si="84"/>
        <v>69.354458285714443</v>
      </c>
      <c r="Z115" s="22">
        <f t="shared" ca="1" si="84"/>
        <v>74.699959551601182</v>
      </c>
      <c r="AA115" s="22">
        <f t="shared" ca="1" si="84"/>
        <v>75.683413454084274</v>
      </c>
      <c r="AB115" s="22">
        <f t="shared" ca="1" si="84"/>
        <v>60.552361870031746</v>
      </c>
      <c r="AC115" s="22">
        <f t="shared" ca="1" si="84"/>
        <v>99.178764008746526</v>
      </c>
      <c r="AD115" s="22">
        <f t="shared" ca="1" si="84"/>
        <v>60.552361870031746</v>
      </c>
      <c r="AE115" s="22">
        <f t="shared" ca="1" si="84"/>
        <v>81.907421252818281</v>
      </c>
      <c r="AF115" s="22">
        <f t="shared" ca="1" si="84"/>
        <v>80.623931988538516</v>
      </c>
      <c r="AG115" s="22">
        <f t="shared" ca="1" si="84"/>
        <v>75.683413454084274</v>
      </c>
      <c r="AH115" s="22">
        <f t="shared" ca="1" si="84"/>
        <v>134.2695639820403</v>
      </c>
      <c r="AI115" s="22">
        <f t="shared" ca="1" si="84"/>
        <v>112.43897574707348</v>
      </c>
      <c r="AJ115" s="22">
        <f t="shared" ca="1" si="84"/>
        <v>102.000266894866</v>
      </c>
      <c r="AK115" s="22">
        <f t="shared" ca="1" si="84"/>
        <v>85.293274455012948</v>
      </c>
      <c r="AL115" s="22">
        <f t="shared" ca="1" si="84"/>
        <v>81.907421252818281</v>
      </c>
      <c r="AM115" s="22">
        <f t="shared" ca="1" si="84"/>
        <v>74.699959551601182</v>
      </c>
      <c r="AN115" s="22">
        <f ca="1">AVERAGE(OFFSET($A115,0,Fixtures!$D$6,1,3))</f>
        <v>78.471513110954177</v>
      </c>
      <c r="AO115" s="22">
        <f ca="1">AVERAGE(OFFSET($A115,0,Fixtures!$D$6,1,6))</f>
        <v>76.416375740708517</v>
      </c>
      <c r="AP115" s="22">
        <f ca="1">AVERAGE(OFFSET($A115,0,Fixtures!$D$6,1,9))</f>
        <v>86.765578625272127</v>
      </c>
      <c r="AQ115" s="22">
        <f ca="1">AVERAGE(OFFSET($A115,0,Fixtures!$D$6,1,12))</f>
        <v>87.507597519178873</v>
      </c>
      <c r="AR115" s="22">
        <f ca="1">IF(OR(Fixtures!$D$6&lt;=0,Fixtures!$D$6&gt;39),AVERAGE(A115:AM115),AVERAGE(OFFSET($A115,0,Fixtures!$D$6,1,39-Fixtures!$D$6)))</f>
        <v>86.52239459859598</v>
      </c>
    </row>
    <row r="116" spans="1:44" x14ac:dyDescent="0.25">
      <c r="A116" s="30" t="s">
        <v>2</v>
      </c>
      <c r="B116" s="22">
        <f ca="1">MIN(VLOOKUP($A110,$A$2:$AM$12,B$14+1,FALSE),VLOOKUP($A116,$A$2:$AM$12,B$14+1,FALSE))</f>
        <v>80.623931988538516</v>
      </c>
      <c r="C116" s="22">
        <f t="shared" ref="C116:AM116" ca="1" si="85">MIN(VLOOKUP($A110,$A$2:$AM$12,C$14+1,FALSE),VLOOKUP($A116,$A$2:$AM$12,C$14+1,FALSE))</f>
        <v>89.014057028922565</v>
      </c>
      <c r="D116" s="22">
        <f t="shared" ca="1" si="85"/>
        <v>103.02988618500378</v>
      </c>
      <c r="E116" s="22">
        <f t="shared" ca="1" si="85"/>
        <v>76.482411274392319</v>
      </c>
      <c r="F116" s="22">
        <f t="shared" ca="1" si="85"/>
        <v>91.299950563068123</v>
      </c>
      <c r="G116" s="22">
        <f t="shared" ca="1" si="85"/>
        <v>67.015162843214952</v>
      </c>
      <c r="H116" s="22">
        <f t="shared" ca="1" si="85"/>
        <v>103.02988618500378</v>
      </c>
      <c r="I116" s="22">
        <f t="shared" ca="1" si="85"/>
        <v>107.5062417080479</v>
      </c>
      <c r="J116" s="22">
        <f t="shared" ca="1" si="85"/>
        <v>111.78802490275358</v>
      </c>
      <c r="K116" s="22">
        <f t="shared" ca="1" si="85"/>
        <v>91.462929465889289</v>
      </c>
      <c r="L116" s="22">
        <f t="shared" ca="1" si="85"/>
        <v>99.178764008746526</v>
      </c>
      <c r="M116" s="22">
        <f t="shared" ca="1" si="85"/>
        <v>67.015162843214952</v>
      </c>
      <c r="N116" s="22">
        <f t="shared" ca="1" si="85"/>
        <v>98.540361319324859</v>
      </c>
      <c r="O116" s="22">
        <f t="shared" ca="1" si="85"/>
        <v>76.482411274392319</v>
      </c>
      <c r="P116" s="22">
        <f t="shared" ca="1" si="85"/>
        <v>72.829683023663918</v>
      </c>
      <c r="Q116" s="22">
        <f t="shared" ca="1" si="85"/>
        <v>74.008442285594356</v>
      </c>
      <c r="R116" s="22">
        <f t="shared" ca="1" si="85"/>
        <v>81.146261461701698</v>
      </c>
      <c r="S116" s="22">
        <f t="shared" ca="1" si="85"/>
        <v>56.744556779220908</v>
      </c>
      <c r="T116" s="22">
        <f t="shared" ca="1" si="85"/>
        <v>131.39651764316966</v>
      </c>
      <c r="U116" s="22">
        <f t="shared" ca="1" si="85"/>
        <v>56.744556779220908</v>
      </c>
      <c r="V116" s="22">
        <f t="shared" ca="1" si="85"/>
        <v>84.297179605912177</v>
      </c>
      <c r="W116" s="22">
        <f t="shared" ca="1" si="85"/>
        <v>111.78802490275358</v>
      </c>
      <c r="X116" s="22">
        <f t="shared" ca="1" si="85"/>
        <v>91.462929465889289</v>
      </c>
      <c r="Y116" s="22">
        <f t="shared" ca="1" si="85"/>
        <v>69.354458285714443</v>
      </c>
      <c r="Z116" s="22">
        <f t="shared" ca="1" si="85"/>
        <v>72.829683023663918</v>
      </c>
      <c r="AA116" s="22">
        <f t="shared" ca="1" si="85"/>
        <v>75.683413454084274</v>
      </c>
      <c r="AB116" s="22">
        <f t="shared" ca="1" si="85"/>
        <v>69.354458285714443</v>
      </c>
      <c r="AC116" s="22">
        <f t="shared" ca="1" si="85"/>
        <v>75.683413454084274</v>
      </c>
      <c r="AD116" s="22">
        <f t="shared" ca="1" si="85"/>
        <v>60.552361870031746</v>
      </c>
      <c r="AE116" s="22">
        <f t="shared" ca="1" si="85"/>
        <v>74.699959551601182</v>
      </c>
      <c r="AF116" s="22">
        <f t="shared" ca="1" si="85"/>
        <v>80.623931988538516</v>
      </c>
      <c r="AG116" s="22">
        <f t="shared" ca="1" si="85"/>
        <v>81.907421252818281</v>
      </c>
      <c r="AH116" s="22">
        <f t="shared" ca="1" si="85"/>
        <v>81.146261461701698</v>
      </c>
      <c r="AI116" s="22">
        <f t="shared" ca="1" si="85"/>
        <v>112.43897574707348</v>
      </c>
      <c r="AJ116" s="22">
        <f t="shared" ca="1" si="85"/>
        <v>93.478502668701722</v>
      </c>
      <c r="AK116" s="22">
        <f t="shared" ca="1" si="85"/>
        <v>84.297179605912177</v>
      </c>
      <c r="AL116" s="22">
        <f t="shared" ca="1" si="85"/>
        <v>81.907421252818281</v>
      </c>
      <c r="AM116" s="22">
        <f t="shared" ca="1" si="85"/>
        <v>74.699959551601182</v>
      </c>
      <c r="AN116" s="22">
        <f ca="1">AVERAGE(OFFSET($A116,0,Fixtures!$D$6,1,3))</f>
        <v>73.57376173129434</v>
      </c>
      <c r="AO116" s="22">
        <f ca="1">AVERAGE(OFFSET($A116,0,Fixtures!$D$6,1,6))</f>
        <v>72.766256434009065</v>
      </c>
      <c r="AP116" s="22">
        <f ca="1">AVERAGE(OFFSET($A116,0,Fixtures!$D$6,1,9))</f>
        <v>79.121133007294205</v>
      </c>
      <c r="AQ116" s="22">
        <f ca="1">AVERAGE(OFFSET($A116,0,Fixtures!$D$6,1,12))</f>
        <v>80.981108382756673</v>
      </c>
      <c r="AR116" s="22">
        <f ca="1">IF(OR(Fixtures!$D$6&lt;=0,Fixtures!$D$6&gt;39),AVERAGE(A116:AM116),AVERAGE(OFFSET($A116,0,Fixtures!$D$6,1,39-Fixtures!$D$6)))</f>
        <v>80.497943088052409</v>
      </c>
    </row>
    <row r="117" spans="1:44" x14ac:dyDescent="0.25">
      <c r="A117" s="30" t="s">
        <v>113</v>
      </c>
      <c r="B117" s="22">
        <f ca="1">MIN(VLOOKUP($A110,$A$2:$AM$12,B$14+1,FALSE),VLOOKUP($A117,$A$2:$AM$12,B$14+1,FALSE))</f>
        <v>92.501949777214108</v>
      </c>
      <c r="C117" s="22">
        <f t="shared" ref="C117:AM117" ca="1" si="86">MIN(VLOOKUP($A110,$A$2:$AM$12,C$14+1,FALSE),VLOOKUP($A117,$A$2:$AM$12,C$14+1,FALSE))</f>
        <v>60.552361870031746</v>
      </c>
      <c r="D117" s="22">
        <f t="shared" ca="1" si="86"/>
        <v>104.24733544501584</v>
      </c>
      <c r="E117" s="22">
        <f t="shared" ca="1" si="86"/>
        <v>99.178764008746526</v>
      </c>
      <c r="F117" s="22">
        <f t="shared" ca="1" si="86"/>
        <v>91.299950563068123</v>
      </c>
      <c r="G117" s="22">
        <f t="shared" ca="1" si="86"/>
        <v>67.015162843214952</v>
      </c>
      <c r="H117" s="22">
        <f t="shared" ca="1" si="86"/>
        <v>69.354458285714443</v>
      </c>
      <c r="I117" s="22">
        <f t="shared" ca="1" si="86"/>
        <v>83.454763823072184</v>
      </c>
      <c r="J117" s="22">
        <f t="shared" ca="1" si="86"/>
        <v>81.907421252818281</v>
      </c>
      <c r="K117" s="22">
        <f t="shared" ca="1" si="86"/>
        <v>107.5062417080479</v>
      </c>
      <c r="L117" s="22">
        <f t="shared" ca="1" si="86"/>
        <v>104.24733544501584</v>
      </c>
      <c r="M117" s="22">
        <f t="shared" ca="1" si="86"/>
        <v>76.482411274392319</v>
      </c>
      <c r="N117" s="22">
        <f t="shared" ca="1" si="86"/>
        <v>98.540361319324859</v>
      </c>
      <c r="O117" s="22">
        <f t="shared" ca="1" si="86"/>
        <v>76.482411274392319</v>
      </c>
      <c r="P117" s="22">
        <f t="shared" ca="1" si="86"/>
        <v>72.829683023663918</v>
      </c>
      <c r="Q117" s="22">
        <f t="shared" ca="1" si="86"/>
        <v>74.008442285594356</v>
      </c>
      <c r="R117" s="22">
        <f t="shared" ca="1" si="86"/>
        <v>81.146261461701698</v>
      </c>
      <c r="S117" s="22">
        <f t="shared" ca="1" si="86"/>
        <v>91.462929465889289</v>
      </c>
      <c r="T117" s="22">
        <f t="shared" ca="1" si="86"/>
        <v>102.000266894866</v>
      </c>
      <c r="U117" s="22">
        <f t="shared" ca="1" si="86"/>
        <v>56.744556779220908</v>
      </c>
      <c r="V117" s="22">
        <f t="shared" ca="1" si="86"/>
        <v>56.744556779220908</v>
      </c>
      <c r="W117" s="22">
        <f t="shared" ca="1" si="86"/>
        <v>131.39651764316966</v>
      </c>
      <c r="X117" s="22">
        <f t="shared" ca="1" si="86"/>
        <v>67.015162843214952</v>
      </c>
      <c r="Y117" s="22">
        <f t="shared" ca="1" si="86"/>
        <v>69.354458285714443</v>
      </c>
      <c r="Z117" s="22">
        <f t="shared" ca="1" si="86"/>
        <v>74.008442285594356</v>
      </c>
      <c r="AA117" s="22">
        <f t="shared" ca="1" si="86"/>
        <v>75.683413454084274</v>
      </c>
      <c r="AB117" s="22">
        <f t="shared" ca="1" si="86"/>
        <v>83.454763823072184</v>
      </c>
      <c r="AC117" s="22">
        <f t="shared" ca="1" si="86"/>
        <v>99.178764008746526</v>
      </c>
      <c r="AD117" s="22">
        <f t="shared" ca="1" si="86"/>
        <v>60.552361870031746</v>
      </c>
      <c r="AE117" s="22">
        <f t="shared" ca="1" si="86"/>
        <v>89.014057028922565</v>
      </c>
      <c r="AF117" s="22">
        <f t="shared" ca="1" si="86"/>
        <v>80.623931988538516</v>
      </c>
      <c r="AG117" s="22">
        <f t="shared" ca="1" si="86"/>
        <v>93.478502668701722</v>
      </c>
      <c r="AH117" s="22">
        <f t="shared" ca="1" si="86"/>
        <v>85.293274455012948</v>
      </c>
      <c r="AI117" s="22">
        <f t="shared" ca="1" si="86"/>
        <v>93.478502668701722</v>
      </c>
      <c r="AJ117" s="22">
        <f t="shared" ca="1" si="86"/>
        <v>81.146261461701698</v>
      </c>
      <c r="AK117" s="22">
        <f t="shared" ca="1" si="86"/>
        <v>85.293274455012948</v>
      </c>
      <c r="AL117" s="22">
        <f t="shared" ca="1" si="86"/>
        <v>75.683413454084274</v>
      </c>
      <c r="AM117" s="22">
        <f t="shared" ca="1" si="86"/>
        <v>74.699959551601182</v>
      </c>
      <c r="AN117" s="22">
        <f ca="1">AVERAGE(OFFSET($A117,0,Fixtures!$D$6,1,3))</f>
        <v>86.105647095300995</v>
      </c>
      <c r="AO117" s="22">
        <f ca="1">AVERAGE(OFFSET($A117,0,Fixtures!$D$6,1,6))</f>
        <v>81.417882028899314</v>
      </c>
      <c r="AP117" s="22">
        <f ca="1">AVERAGE(OFFSET($A117,0,Fixtures!$D$6,1,9))</f>
        <v>84.528619107312466</v>
      </c>
      <c r="AQ117" s="22">
        <f ca="1">AVERAGE(OFFSET($A117,0,Fixtures!$D$6,1,12))</f>
        <v>83.573376778050928</v>
      </c>
      <c r="AR117" s="22">
        <f ca="1">IF(OR(Fixtures!$D$6&lt;=0,Fixtures!$D$6&gt;39),AVERAGE(A117:AM117),AVERAGE(OFFSET($A117,0,Fixtures!$D$6,1,39-Fixtures!$D$6)))</f>
        <v>82.89080622217017</v>
      </c>
    </row>
    <row r="118" spans="1:44" x14ac:dyDescent="0.25">
      <c r="A118" s="30" t="s">
        <v>112</v>
      </c>
      <c r="B118" s="22">
        <f ca="1">MIN(VLOOKUP($A110,$A$2:$AM$12,B$14+1,FALSE),VLOOKUP($A118,$A$2:$AM$12,B$14+1,FALSE))</f>
        <v>81.907421252818281</v>
      </c>
      <c r="C118" s="22">
        <f t="shared" ref="C118:AM118" ca="1" si="87">MIN(VLOOKUP($A110,$A$2:$AM$12,C$14+1,FALSE),VLOOKUP($A118,$A$2:$AM$12,C$14+1,FALSE))</f>
        <v>56.744556779220908</v>
      </c>
      <c r="D118" s="22">
        <f t="shared" ca="1" si="87"/>
        <v>104.24733544501584</v>
      </c>
      <c r="E118" s="22">
        <f t="shared" ca="1" si="87"/>
        <v>107.5062417080479</v>
      </c>
      <c r="F118" s="22">
        <f t="shared" ca="1" si="87"/>
        <v>91.299950563068123</v>
      </c>
      <c r="G118" s="22">
        <f t="shared" ca="1" si="87"/>
        <v>67.015162843214952</v>
      </c>
      <c r="H118" s="22">
        <f t="shared" ca="1" si="87"/>
        <v>103.02988618500378</v>
      </c>
      <c r="I118" s="22">
        <f t="shared" ca="1" si="87"/>
        <v>93.478502668701722</v>
      </c>
      <c r="J118" s="22">
        <f t="shared" ca="1" si="87"/>
        <v>80.623931988538516</v>
      </c>
      <c r="K118" s="22">
        <f t="shared" ca="1" si="87"/>
        <v>99.178764008746526</v>
      </c>
      <c r="L118" s="22">
        <f t="shared" ca="1" si="87"/>
        <v>75.683413454084274</v>
      </c>
      <c r="M118" s="22">
        <f t="shared" ca="1" si="87"/>
        <v>91.995525611241931</v>
      </c>
      <c r="N118" s="22">
        <f t="shared" ca="1" si="87"/>
        <v>98.540361319324859</v>
      </c>
      <c r="O118" s="22">
        <f t="shared" ca="1" si="87"/>
        <v>76.482411274392319</v>
      </c>
      <c r="P118" s="22">
        <f t="shared" ca="1" si="87"/>
        <v>60.552361870031746</v>
      </c>
      <c r="Q118" s="22">
        <f t="shared" ca="1" si="87"/>
        <v>74.008442285594356</v>
      </c>
      <c r="R118" s="22">
        <f t="shared" ca="1" si="87"/>
        <v>81.146261461701698</v>
      </c>
      <c r="S118" s="22">
        <f t="shared" ca="1" si="87"/>
        <v>102.000266894866</v>
      </c>
      <c r="T118" s="22">
        <f t="shared" ca="1" si="87"/>
        <v>76.482411274392319</v>
      </c>
      <c r="U118" s="22">
        <f t="shared" ca="1" si="87"/>
        <v>56.744556779220908</v>
      </c>
      <c r="V118" s="22">
        <f t="shared" ca="1" si="87"/>
        <v>84.297179605912177</v>
      </c>
      <c r="W118" s="22">
        <f t="shared" ca="1" si="87"/>
        <v>81.146261461701698</v>
      </c>
      <c r="X118" s="22">
        <f t="shared" ca="1" si="87"/>
        <v>91.462929465889289</v>
      </c>
      <c r="Y118" s="22">
        <f t="shared" ca="1" si="87"/>
        <v>69.354458285714443</v>
      </c>
      <c r="Z118" s="22">
        <f t="shared" ca="1" si="87"/>
        <v>69.354458285714443</v>
      </c>
      <c r="AA118" s="22">
        <f t="shared" ca="1" si="87"/>
        <v>67.015162843214952</v>
      </c>
      <c r="AB118" s="22">
        <f t="shared" ca="1" si="87"/>
        <v>83.454763823072184</v>
      </c>
      <c r="AC118" s="22">
        <f t="shared" ca="1" si="87"/>
        <v>99.178764008746526</v>
      </c>
      <c r="AD118" s="22">
        <f t="shared" ca="1" si="87"/>
        <v>60.552361870031746</v>
      </c>
      <c r="AE118" s="22">
        <f t="shared" ca="1" si="87"/>
        <v>74.008442285594356</v>
      </c>
      <c r="AF118" s="22">
        <f t="shared" ca="1" si="87"/>
        <v>80.623931988538516</v>
      </c>
      <c r="AG118" s="22">
        <f t="shared" ca="1" si="87"/>
        <v>84.297179605912177</v>
      </c>
      <c r="AH118" s="22">
        <f t="shared" ca="1" si="87"/>
        <v>92.501949777214108</v>
      </c>
      <c r="AI118" s="22">
        <f t="shared" ca="1" si="87"/>
        <v>91.462929465889289</v>
      </c>
      <c r="AJ118" s="22">
        <f t="shared" ca="1" si="87"/>
        <v>116.14327597054577</v>
      </c>
      <c r="AK118" s="22">
        <f t="shared" ca="1" si="87"/>
        <v>85.293274455012948</v>
      </c>
      <c r="AL118" s="22">
        <f t="shared" ca="1" si="87"/>
        <v>81.907421252818281</v>
      </c>
      <c r="AM118" s="22">
        <f t="shared" ca="1" si="87"/>
        <v>74.699959551601182</v>
      </c>
      <c r="AN118" s="22">
        <f ca="1">AVERAGE(OFFSET($A118,0,Fixtures!$D$6,1,3))</f>
        <v>83.216230225011216</v>
      </c>
      <c r="AO118" s="22">
        <f ca="1">AVERAGE(OFFSET($A118,0,Fixtures!$D$6,1,6))</f>
        <v>77.472237803199718</v>
      </c>
      <c r="AP118" s="22">
        <f ca="1">AVERAGE(OFFSET($A118,0,Fixtures!$D$6,1,9))</f>
        <v>81.455053963134873</v>
      </c>
      <c r="AQ118" s="22">
        <f ca="1">AVERAGE(OFFSET($A118,0,Fixtures!$D$6,1,12))</f>
        <v>84.703288112215901</v>
      </c>
      <c r="AR118" s="22">
        <f ca="1">IF(OR(Fixtures!$D$6&lt;=0,Fixtures!$D$6&gt;39),AVERAGE(A118:AM118),AVERAGE(OFFSET($A118,0,Fixtures!$D$6,1,39-Fixtures!$D$6)))</f>
        <v>83.933801299860917</v>
      </c>
    </row>
    <row r="119" spans="1:44" x14ac:dyDescent="0.25">
      <c r="A119" s="30" t="s">
        <v>71</v>
      </c>
      <c r="B119" s="22">
        <f ca="1">MIN(VLOOKUP($A110,$A$2:$AM$12,B$14+1,FALSE),VLOOKUP($A119,$A$2:$AM$12,B$14+1,FALSE))</f>
        <v>85.293274455012948</v>
      </c>
      <c r="C119" s="22">
        <f t="shared" ref="C119:AM119" ca="1" si="88">MIN(VLOOKUP($A110,$A$2:$AM$12,C$14+1,FALSE),VLOOKUP($A119,$A$2:$AM$12,C$14+1,FALSE))</f>
        <v>112.43897574707348</v>
      </c>
      <c r="D119" s="22">
        <f t="shared" ca="1" si="88"/>
        <v>81.146261461701698</v>
      </c>
      <c r="E119" s="22">
        <f t="shared" ca="1" si="88"/>
        <v>74.008442285594356</v>
      </c>
      <c r="F119" s="22">
        <f t="shared" ca="1" si="88"/>
        <v>80.623931988538516</v>
      </c>
      <c r="G119" s="22">
        <f t="shared" ca="1" si="88"/>
        <v>67.015162843214952</v>
      </c>
      <c r="H119" s="22">
        <f t="shared" ca="1" si="88"/>
        <v>103.02988618500378</v>
      </c>
      <c r="I119" s="22">
        <f t="shared" ca="1" si="88"/>
        <v>74.699959551601182</v>
      </c>
      <c r="J119" s="22">
        <f t="shared" ca="1" si="88"/>
        <v>103.02988618500378</v>
      </c>
      <c r="K119" s="22">
        <f t="shared" ca="1" si="88"/>
        <v>67.015162843214952</v>
      </c>
      <c r="L119" s="22">
        <f t="shared" ca="1" si="88"/>
        <v>116.14327597054577</v>
      </c>
      <c r="M119" s="22">
        <f t="shared" ca="1" si="88"/>
        <v>89.014057028922565</v>
      </c>
      <c r="N119" s="22">
        <f t="shared" ca="1" si="88"/>
        <v>75.683413454084274</v>
      </c>
      <c r="O119" s="22">
        <f t="shared" ca="1" si="88"/>
        <v>76.482411274392319</v>
      </c>
      <c r="P119" s="22">
        <f t="shared" ca="1" si="88"/>
        <v>72.829683023663918</v>
      </c>
      <c r="Q119" s="22">
        <f t="shared" ca="1" si="88"/>
        <v>56.744556779220908</v>
      </c>
      <c r="R119" s="22">
        <f t="shared" ca="1" si="88"/>
        <v>81.146261461701698</v>
      </c>
      <c r="S119" s="22">
        <f t="shared" ca="1" si="88"/>
        <v>102.000266894866</v>
      </c>
      <c r="T119" s="22">
        <f t="shared" ca="1" si="88"/>
        <v>91.299950563068123</v>
      </c>
      <c r="U119" s="22">
        <f t="shared" ca="1" si="88"/>
        <v>56.744556779220908</v>
      </c>
      <c r="V119" s="22">
        <f t="shared" ca="1" si="88"/>
        <v>84.297179605912177</v>
      </c>
      <c r="W119" s="22">
        <f t="shared" ca="1" si="88"/>
        <v>81.907421252818281</v>
      </c>
      <c r="X119" s="22">
        <f t="shared" ca="1" si="88"/>
        <v>84.297179605912177</v>
      </c>
      <c r="Y119" s="22">
        <f t="shared" ca="1" si="88"/>
        <v>69.354458285714443</v>
      </c>
      <c r="Z119" s="22">
        <f t="shared" ca="1" si="88"/>
        <v>91.995525611241931</v>
      </c>
      <c r="AA119" s="22">
        <f t="shared" ca="1" si="88"/>
        <v>75.683413454084274</v>
      </c>
      <c r="AB119" s="22">
        <f t="shared" ca="1" si="88"/>
        <v>83.454763823072184</v>
      </c>
      <c r="AC119" s="22">
        <f t="shared" ca="1" si="88"/>
        <v>99.178764008746526</v>
      </c>
      <c r="AD119" s="22">
        <f t="shared" ca="1" si="88"/>
        <v>60.552361870031746</v>
      </c>
      <c r="AE119" s="22">
        <f t="shared" ca="1" si="88"/>
        <v>89.014057028922565</v>
      </c>
      <c r="AF119" s="22">
        <f t="shared" ca="1" si="88"/>
        <v>80.623931988538516</v>
      </c>
      <c r="AG119" s="22">
        <f t="shared" ca="1" si="88"/>
        <v>93.478502668701722</v>
      </c>
      <c r="AH119" s="22">
        <f t="shared" ca="1" si="88"/>
        <v>141.95289285288928</v>
      </c>
      <c r="AI119" s="22">
        <f t="shared" ca="1" si="88"/>
        <v>72.829683023663918</v>
      </c>
      <c r="AJ119" s="22">
        <f t="shared" ca="1" si="88"/>
        <v>60.552361870031746</v>
      </c>
      <c r="AK119" s="22">
        <f t="shared" ca="1" si="88"/>
        <v>85.293274455012948</v>
      </c>
      <c r="AL119" s="22">
        <f t="shared" ca="1" si="88"/>
        <v>81.907421252818281</v>
      </c>
      <c r="AM119" s="22">
        <f t="shared" ca="1" si="88"/>
        <v>74.699959551601182</v>
      </c>
      <c r="AN119" s="22">
        <f ca="1">AVERAGE(OFFSET($A119,0,Fixtures!$D$6,1,3))</f>
        <v>86.105647095300995</v>
      </c>
      <c r="AO119" s="22">
        <f ca="1">AVERAGE(OFFSET($A119,0,Fixtures!$D$6,1,6))</f>
        <v>81.417882028899314</v>
      </c>
      <c r="AP119" s="22">
        <f ca="1">AVERAGE(OFFSET($A119,0,Fixtures!$D$6,1,9))</f>
        <v>88.529818968738979</v>
      </c>
      <c r="AQ119" s="22">
        <f ca="1">AVERAGE(OFFSET($A119,0,Fixtures!$D$6,1,12))</f>
        <v>85.376785691376142</v>
      </c>
      <c r="AR119" s="22">
        <f ca="1">IF(OR(Fixtures!$D$6&lt;=0,Fixtures!$D$6&gt;39),AVERAGE(A119:AM119),AVERAGE(OFFSET($A119,0,Fixtures!$D$6,1,39-Fixtures!$D$6)))</f>
        <v>84.555491372931911</v>
      </c>
    </row>
    <row r="120" spans="1:44" x14ac:dyDescent="0.25">
      <c r="A120" s="30" t="s">
        <v>63</v>
      </c>
      <c r="B120" s="22">
        <f ca="1">MIN(VLOOKUP($A110,$A$2:$AM$12,B$14+1,FALSE),VLOOKUP($A120,$A$2:$AM$12,B$14+1,FALSE))</f>
        <v>92.501949777214108</v>
      </c>
      <c r="C120" s="22">
        <f t="shared" ref="C120:AM120" ca="1" si="89">MIN(VLOOKUP($A110,$A$2:$AM$12,C$14+1,FALSE),VLOOKUP($A120,$A$2:$AM$12,C$14+1,FALSE))</f>
        <v>104.24733544501584</v>
      </c>
      <c r="D120" s="22">
        <f t="shared" ca="1" si="89"/>
        <v>93.478502668701722</v>
      </c>
      <c r="E120" s="22">
        <f t="shared" ca="1" si="89"/>
        <v>72.829683023663918</v>
      </c>
      <c r="F120" s="22">
        <f t="shared" ca="1" si="89"/>
        <v>91.299950563068123</v>
      </c>
      <c r="G120" s="22">
        <f t="shared" ca="1" si="89"/>
        <v>67.015162843214952</v>
      </c>
      <c r="H120" s="22">
        <f t="shared" ca="1" si="89"/>
        <v>81.907421252818281</v>
      </c>
      <c r="I120" s="22">
        <f t="shared" ca="1" si="89"/>
        <v>56.744556779220908</v>
      </c>
      <c r="J120" s="22">
        <f t="shared" ca="1" si="89"/>
        <v>111.78802490275358</v>
      </c>
      <c r="K120" s="22">
        <f t="shared" ca="1" si="89"/>
        <v>74.699959551601182</v>
      </c>
      <c r="L120" s="22">
        <f t="shared" ca="1" si="89"/>
        <v>60.552361870031746</v>
      </c>
      <c r="M120" s="22">
        <f t="shared" ca="1" si="89"/>
        <v>91.995525611241931</v>
      </c>
      <c r="N120" s="22">
        <f t="shared" ca="1" si="89"/>
        <v>84.297179605912177</v>
      </c>
      <c r="O120" s="22">
        <f t="shared" ca="1" si="89"/>
        <v>76.482411274392319</v>
      </c>
      <c r="P120" s="22">
        <f t="shared" ca="1" si="89"/>
        <v>72.829683023663918</v>
      </c>
      <c r="Q120" s="22">
        <f t="shared" ca="1" si="89"/>
        <v>74.008442285594356</v>
      </c>
      <c r="R120" s="22">
        <f t="shared" ca="1" si="89"/>
        <v>81.146261461701698</v>
      </c>
      <c r="S120" s="22">
        <f t="shared" ca="1" si="89"/>
        <v>102.000266894866</v>
      </c>
      <c r="T120" s="22">
        <f t="shared" ca="1" si="89"/>
        <v>69.354458285714443</v>
      </c>
      <c r="U120" s="22">
        <f t="shared" ca="1" si="89"/>
        <v>56.744556779220908</v>
      </c>
      <c r="V120" s="22">
        <f t="shared" ca="1" si="89"/>
        <v>67.015162843214952</v>
      </c>
      <c r="W120" s="22">
        <f t="shared" ca="1" si="89"/>
        <v>91.299950563068123</v>
      </c>
      <c r="X120" s="22">
        <f t="shared" ca="1" si="89"/>
        <v>91.462929465889289</v>
      </c>
      <c r="Y120" s="22">
        <f t="shared" ca="1" si="89"/>
        <v>69.354458285714443</v>
      </c>
      <c r="Z120" s="22">
        <f t="shared" ca="1" si="89"/>
        <v>85.293274455012948</v>
      </c>
      <c r="AA120" s="22">
        <f t="shared" ca="1" si="89"/>
        <v>75.683413454084274</v>
      </c>
      <c r="AB120" s="22">
        <f t="shared" ca="1" si="89"/>
        <v>83.454763823072184</v>
      </c>
      <c r="AC120" s="22">
        <f t="shared" ca="1" si="89"/>
        <v>95.306933623920543</v>
      </c>
      <c r="AD120" s="22">
        <f t="shared" ca="1" si="89"/>
        <v>60.552361870031746</v>
      </c>
      <c r="AE120" s="22">
        <f t="shared" ca="1" si="89"/>
        <v>89.014057028922565</v>
      </c>
      <c r="AF120" s="22">
        <f t="shared" ca="1" si="89"/>
        <v>80.623931988538516</v>
      </c>
      <c r="AG120" s="22">
        <f t="shared" ca="1" si="89"/>
        <v>93.478502668701722</v>
      </c>
      <c r="AH120" s="22">
        <f t="shared" ca="1" si="89"/>
        <v>74.008442285594356</v>
      </c>
      <c r="AI120" s="22">
        <f t="shared" ca="1" si="89"/>
        <v>75.683413454084274</v>
      </c>
      <c r="AJ120" s="22">
        <f t="shared" ca="1" si="89"/>
        <v>89.014057028922565</v>
      </c>
      <c r="AK120" s="22">
        <f t="shared" ca="1" si="89"/>
        <v>76.482411274392319</v>
      </c>
      <c r="AL120" s="22">
        <f t="shared" ca="1" si="89"/>
        <v>81.907421252818281</v>
      </c>
      <c r="AM120" s="22">
        <f t="shared" ca="1" si="89"/>
        <v>74.699959551601182</v>
      </c>
      <c r="AN120" s="22">
        <f ca="1">AVERAGE(OFFSET($A120,0,Fixtures!$D$6,1,3))</f>
        <v>84.815036967025662</v>
      </c>
      <c r="AO120" s="22">
        <f ca="1">AVERAGE(OFFSET($A120,0,Fixtures!$D$6,1,6))</f>
        <v>80.77257696476164</v>
      </c>
      <c r="AP120" s="22">
        <f ca="1">AVERAGE(OFFSET($A120,0,Fixtures!$D$6,1,9))</f>
        <v>80.867313355216695</v>
      </c>
      <c r="AQ120" s="22">
        <f ca="1">AVERAGE(OFFSET($A120,0,Fixtures!$D$6,1,12))</f>
        <v>81.267475812756956</v>
      </c>
      <c r="AR120" s="22">
        <f ca="1">IF(OR(Fixtures!$D$6&lt;=0,Fixtures!$D$6&gt;39),AVERAGE(A120:AM120),AVERAGE(OFFSET($A120,0,Fixtures!$D$6,1,39-Fixtures!$D$6)))</f>
        <v>80.762282254206497</v>
      </c>
    </row>
    <row r="122" spans="1:44" x14ac:dyDescent="0.25">
      <c r="A122" s="31" t="s">
        <v>71</v>
      </c>
      <c r="B122" s="2">
        <v>1</v>
      </c>
      <c r="C122" s="2">
        <v>2</v>
      </c>
      <c r="D122" s="2">
        <v>3</v>
      </c>
      <c r="E122" s="2">
        <v>4</v>
      </c>
      <c r="F122" s="2">
        <v>5</v>
      </c>
      <c r="G122" s="2">
        <v>6</v>
      </c>
      <c r="H122" s="2">
        <v>7</v>
      </c>
      <c r="I122" s="2">
        <v>8</v>
      </c>
      <c r="J122" s="2">
        <v>9</v>
      </c>
      <c r="K122" s="2">
        <v>10</v>
      </c>
      <c r="L122" s="2">
        <v>11</v>
      </c>
      <c r="M122" s="2">
        <v>12</v>
      </c>
      <c r="N122" s="2">
        <v>13</v>
      </c>
      <c r="O122" s="2">
        <v>14</v>
      </c>
      <c r="P122" s="2">
        <v>15</v>
      </c>
      <c r="Q122" s="2">
        <v>16</v>
      </c>
      <c r="R122" s="2">
        <v>17</v>
      </c>
      <c r="S122" s="2">
        <v>18</v>
      </c>
      <c r="T122" s="2">
        <v>19</v>
      </c>
      <c r="U122" s="2">
        <v>20</v>
      </c>
      <c r="V122" s="2">
        <v>21</v>
      </c>
      <c r="W122" s="2">
        <v>22</v>
      </c>
      <c r="X122" s="2">
        <v>23</v>
      </c>
      <c r="Y122" s="2">
        <v>24</v>
      </c>
      <c r="Z122" s="2">
        <v>25</v>
      </c>
      <c r="AA122" s="2">
        <v>26</v>
      </c>
      <c r="AB122" s="2">
        <v>27</v>
      </c>
      <c r="AC122" s="2">
        <v>28</v>
      </c>
      <c r="AD122" s="2">
        <v>29</v>
      </c>
      <c r="AE122" s="2">
        <v>30</v>
      </c>
      <c r="AF122" s="2">
        <v>31</v>
      </c>
      <c r="AG122" s="2">
        <v>32</v>
      </c>
      <c r="AH122" s="2">
        <v>33</v>
      </c>
      <c r="AI122" s="2">
        <v>34</v>
      </c>
      <c r="AJ122" s="2">
        <v>35</v>
      </c>
      <c r="AK122" s="2">
        <v>36</v>
      </c>
      <c r="AL122" s="2">
        <v>37</v>
      </c>
      <c r="AM122" s="2">
        <v>38</v>
      </c>
      <c r="AN122" s="31" t="s">
        <v>56</v>
      </c>
      <c r="AO122" s="31" t="s">
        <v>57</v>
      </c>
      <c r="AP122" s="31" t="s">
        <v>58</v>
      </c>
      <c r="AQ122" s="31" t="s">
        <v>82</v>
      </c>
      <c r="AR122" s="31" t="s">
        <v>59</v>
      </c>
    </row>
    <row r="123" spans="1:44" x14ac:dyDescent="0.25">
      <c r="A123" s="30" t="s">
        <v>111</v>
      </c>
      <c r="B123" s="22">
        <f t="shared" ref="B123:AM123" ca="1" si="90">MIN(VLOOKUP($A122,$A$2:$AM$12,B$14+1,FALSE),VLOOKUP($A123,$A$2:$AM$12,B$14+1,FALSE))</f>
        <v>85.293274455012948</v>
      </c>
      <c r="C123" s="22">
        <f t="shared" ca="1" si="90"/>
        <v>67.015162843214952</v>
      </c>
      <c r="D123" s="22">
        <f t="shared" ca="1" si="90"/>
        <v>81.146261461701698</v>
      </c>
      <c r="E123" s="22">
        <f t="shared" ca="1" si="90"/>
        <v>69.354458285714443</v>
      </c>
      <c r="F123" s="22">
        <f t="shared" ca="1" si="90"/>
        <v>80.623931988538516</v>
      </c>
      <c r="G123" s="22">
        <f t="shared" ca="1" si="90"/>
        <v>98.540361319324859</v>
      </c>
      <c r="H123" s="22">
        <f t="shared" ca="1" si="90"/>
        <v>75.683413454084274</v>
      </c>
      <c r="I123" s="22">
        <f t="shared" ca="1" si="90"/>
        <v>74.699959551601182</v>
      </c>
      <c r="J123" s="22">
        <f t="shared" ca="1" si="90"/>
        <v>85.293274455012948</v>
      </c>
      <c r="K123" s="22">
        <f t="shared" ca="1" si="90"/>
        <v>67.015162843214952</v>
      </c>
      <c r="L123" s="22">
        <f t="shared" ca="1" si="90"/>
        <v>116.14327597054577</v>
      </c>
      <c r="M123" s="22">
        <f t="shared" ca="1" si="90"/>
        <v>89.014057028922565</v>
      </c>
      <c r="N123" s="22">
        <f t="shared" ca="1" si="90"/>
        <v>60.552361870031746</v>
      </c>
      <c r="O123" s="22">
        <f t="shared" ca="1" si="90"/>
        <v>116.486252207014</v>
      </c>
      <c r="P123" s="22">
        <f t="shared" ca="1" si="90"/>
        <v>134.2695639820403</v>
      </c>
      <c r="Q123" s="22">
        <f t="shared" ca="1" si="90"/>
        <v>56.744556779220908</v>
      </c>
      <c r="R123" s="22">
        <f t="shared" ca="1" si="90"/>
        <v>91.299950563068123</v>
      </c>
      <c r="S123" s="22">
        <f t="shared" ca="1" si="90"/>
        <v>95.306933623920543</v>
      </c>
      <c r="T123" s="22">
        <f t="shared" ca="1" si="90"/>
        <v>72.829683023663918</v>
      </c>
      <c r="U123" s="22">
        <f t="shared" ca="1" si="90"/>
        <v>83.454763823072184</v>
      </c>
      <c r="V123" s="22">
        <f t="shared" ca="1" si="90"/>
        <v>91.462929465889289</v>
      </c>
      <c r="W123" s="22">
        <f t="shared" ca="1" si="90"/>
        <v>81.907421252818281</v>
      </c>
      <c r="X123" s="22">
        <f t="shared" ca="1" si="90"/>
        <v>84.297179605912177</v>
      </c>
      <c r="Y123" s="22">
        <f t="shared" ca="1" si="90"/>
        <v>76.482411274392319</v>
      </c>
      <c r="Z123" s="22">
        <f t="shared" ca="1" si="90"/>
        <v>81.907421252818281</v>
      </c>
      <c r="AA123" s="22">
        <f t="shared" ca="1" si="90"/>
        <v>84.297179605912177</v>
      </c>
      <c r="AB123" s="22">
        <f t="shared" ca="1" si="90"/>
        <v>116.486252207014</v>
      </c>
      <c r="AC123" s="22">
        <f t="shared" ca="1" si="90"/>
        <v>74.699959551601182</v>
      </c>
      <c r="AD123" s="22">
        <f t="shared" ca="1" si="90"/>
        <v>69.354458285714443</v>
      </c>
      <c r="AE123" s="22">
        <f t="shared" ca="1" si="90"/>
        <v>109.85691598530569</v>
      </c>
      <c r="AF123" s="22">
        <f t="shared" ca="1" si="90"/>
        <v>74.008442285594356</v>
      </c>
      <c r="AG123" s="22">
        <f t="shared" ca="1" si="90"/>
        <v>91.462929465889289</v>
      </c>
      <c r="AH123" s="22">
        <f t="shared" ca="1" si="90"/>
        <v>141.95289285288928</v>
      </c>
      <c r="AI123" s="22">
        <f t="shared" ca="1" si="90"/>
        <v>72.829683023663918</v>
      </c>
      <c r="AJ123" s="22">
        <f t="shared" ca="1" si="90"/>
        <v>56.744556779220908</v>
      </c>
      <c r="AK123" s="22">
        <f t="shared" ca="1" si="90"/>
        <v>99.178764008746526</v>
      </c>
      <c r="AL123" s="22">
        <f t="shared" ca="1" si="90"/>
        <v>80.623931988538516</v>
      </c>
      <c r="AM123" s="22">
        <f t="shared" ca="1" si="90"/>
        <v>98.540361319324859</v>
      </c>
      <c r="AN123" s="22">
        <f ca="1">AVERAGE(OFFSET($A123,0,Fixtures!$D$6,1,3))</f>
        <v>91.827797121509136</v>
      </c>
      <c r="AO123" s="22">
        <f ca="1">AVERAGE(OFFSET($A123,0,Fixtures!$D$6,1,6))</f>
        <v>88.117201320190318</v>
      </c>
      <c r="AP123" s="22">
        <f ca="1">AVERAGE(OFFSET($A123,0,Fixtures!$D$6,1,9))</f>
        <v>92.772079251509382</v>
      </c>
      <c r="AQ123" s="22">
        <f ca="1">AVERAGE(OFFSET($A123,0,Fixtures!$D$6,1,12))</f>
        <v>89.291330503340873</v>
      </c>
      <c r="AR123" s="22">
        <f ca="1">IF(OR(Fixtures!$D$6&lt;=0,Fixtures!$D$6&gt;39),AVERAGE(A123:AM123),AVERAGE(OFFSET($A123,0,Fixtures!$D$6,1,39-Fixtures!$D$6)))</f>
        <v>90.002794412262716</v>
      </c>
    </row>
    <row r="124" spans="1:44" x14ac:dyDescent="0.25">
      <c r="A124" s="30" t="s">
        <v>121</v>
      </c>
      <c r="B124" s="22">
        <f ca="1">MIN(VLOOKUP($A122,$A$2:$AM$12,B$14+1,FALSE),VLOOKUP($A124,$A$2:$AM$12,B$14+1,FALSE))</f>
        <v>85.293274455012948</v>
      </c>
      <c r="C124" s="22">
        <f t="shared" ref="C124:AM124" ca="1" si="91">MIN(VLOOKUP($A122,$A$2:$AM$12,C$14+1,FALSE),VLOOKUP($A124,$A$2:$AM$12,C$14+1,FALSE))</f>
        <v>81.146261461701698</v>
      </c>
      <c r="D124" s="22">
        <f t="shared" ca="1" si="91"/>
        <v>81.146261461701698</v>
      </c>
      <c r="E124" s="22">
        <f t="shared" ca="1" si="91"/>
        <v>74.008442285594356</v>
      </c>
      <c r="F124" s="22">
        <f t="shared" ca="1" si="91"/>
        <v>75.683413454084274</v>
      </c>
      <c r="G124" s="22">
        <f t="shared" ca="1" si="91"/>
        <v>74.008442285594356</v>
      </c>
      <c r="H124" s="22">
        <f t="shared" ca="1" si="91"/>
        <v>111.78802490275358</v>
      </c>
      <c r="I124" s="22">
        <f t="shared" ca="1" si="91"/>
        <v>74.699959551601182</v>
      </c>
      <c r="J124" s="22">
        <f t="shared" ca="1" si="91"/>
        <v>102.000266894866</v>
      </c>
      <c r="K124" s="22">
        <f t="shared" ca="1" si="91"/>
        <v>67.015162843214952</v>
      </c>
      <c r="L124" s="22">
        <f t="shared" ca="1" si="91"/>
        <v>72.829683023663918</v>
      </c>
      <c r="M124" s="22">
        <f t="shared" ca="1" si="91"/>
        <v>89.014057028922565</v>
      </c>
      <c r="N124" s="22">
        <f t="shared" ca="1" si="91"/>
        <v>75.683413454084274</v>
      </c>
      <c r="O124" s="22">
        <f t="shared" ca="1" si="91"/>
        <v>116.486252207014</v>
      </c>
      <c r="P124" s="22">
        <f t="shared" ca="1" si="91"/>
        <v>98.540361319324859</v>
      </c>
      <c r="Q124" s="22">
        <f t="shared" ca="1" si="91"/>
        <v>56.744556779220908</v>
      </c>
      <c r="R124" s="22">
        <f t="shared" ca="1" si="91"/>
        <v>69.354458285714443</v>
      </c>
      <c r="S124" s="22">
        <f t="shared" ca="1" si="91"/>
        <v>74.699959551601182</v>
      </c>
      <c r="T124" s="22">
        <f t="shared" ca="1" si="91"/>
        <v>91.299950563068123</v>
      </c>
      <c r="U124" s="22">
        <f t="shared" ca="1" si="91"/>
        <v>67.015162843214952</v>
      </c>
      <c r="V124" s="22">
        <f t="shared" ca="1" si="91"/>
        <v>91.462929465889289</v>
      </c>
      <c r="W124" s="22">
        <f t="shared" ca="1" si="91"/>
        <v>81.907421252818281</v>
      </c>
      <c r="X124" s="22">
        <f t="shared" ca="1" si="91"/>
        <v>83.454763823072184</v>
      </c>
      <c r="Y124" s="22">
        <f t="shared" ca="1" si="91"/>
        <v>81.907421252818281</v>
      </c>
      <c r="Z124" s="22">
        <f t="shared" ca="1" si="91"/>
        <v>91.995525611241931</v>
      </c>
      <c r="AA124" s="22">
        <f t="shared" ca="1" si="91"/>
        <v>76.482411274392319</v>
      </c>
      <c r="AB124" s="22">
        <f t="shared" ca="1" si="91"/>
        <v>91.299950563068123</v>
      </c>
      <c r="AC124" s="22">
        <f t="shared" ca="1" si="91"/>
        <v>56.744556779220908</v>
      </c>
      <c r="AD124" s="22">
        <f t="shared" ca="1" si="91"/>
        <v>69.354458285714443</v>
      </c>
      <c r="AE124" s="22">
        <f t="shared" ca="1" si="91"/>
        <v>80.623931988538516</v>
      </c>
      <c r="AF124" s="22">
        <f t="shared" ca="1" si="91"/>
        <v>92.501949777214108</v>
      </c>
      <c r="AG124" s="22">
        <f t="shared" ca="1" si="91"/>
        <v>95.306933623920543</v>
      </c>
      <c r="AH124" s="22">
        <f t="shared" ca="1" si="91"/>
        <v>89.014057028922565</v>
      </c>
      <c r="AI124" s="22">
        <f t="shared" ca="1" si="91"/>
        <v>72.829683023663918</v>
      </c>
      <c r="AJ124" s="22">
        <f t="shared" ca="1" si="91"/>
        <v>60.552361870031746</v>
      </c>
      <c r="AK124" s="22">
        <f t="shared" ca="1" si="91"/>
        <v>99.178764008746526</v>
      </c>
      <c r="AL124" s="22">
        <f t="shared" ca="1" si="91"/>
        <v>60.552361870031746</v>
      </c>
      <c r="AM124" s="22">
        <f t="shared" ca="1" si="91"/>
        <v>92.501949777214108</v>
      </c>
      <c r="AN124" s="22">
        <f ca="1">AVERAGE(OFFSET($A124,0,Fixtures!$D$6,1,3))</f>
        <v>74.842306205560448</v>
      </c>
      <c r="AO124" s="22">
        <f ca="1">AVERAGE(OFFSET($A124,0,Fixtures!$D$6,1,6))</f>
        <v>77.834543111358073</v>
      </c>
      <c r="AP124" s="22">
        <f ca="1">AVERAGE(OFFSET($A124,0,Fixtures!$D$6,1,9))</f>
        <v>80.461992482739504</v>
      </c>
      <c r="AQ124" s="22">
        <f ca="1">AVERAGE(OFFSET($A124,0,Fixtures!$D$6,1,12))</f>
        <v>78.703451674455465</v>
      </c>
      <c r="AR124" s="22">
        <f ca="1">IF(OR(Fixtures!$D$6&lt;=0,Fixtures!$D$6&gt;39),AVERAGE(A124:AM124),AVERAGE(OFFSET($A124,0,Fixtures!$D$6,1,39-Fixtures!$D$6)))</f>
        <v>79.764874605436887</v>
      </c>
    </row>
    <row r="125" spans="1:44" x14ac:dyDescent="0.25">
      <c r="A125" s="30" t="s">
        <v>73</v>
      </c>
      <c r="B125" s="22">
        <f ca="1">MIN(VLOOKUP($A122,$A$2:$AM$12,B$14+1,FALSE),VLOOKUP($A125,$A$2:$AM$12,B$14+1,FALSE))</f>
        <v>74.699959551601182</v>
      </c>
      <c r="C125" s="22">
        <f t="shared" ref="C125:AM125" ca="1" si="92">MIN(VLOOKUP($A122,$A$2:$AM$12,C$14+1,FALSE),VLOOKUP($A125,$A$2:$AM$12,C$14+1,FALSE))</f>
        <v>102.000266894866</v>
      </c>
      <c r="D125" s="22">
        <f t="shared" ca="1" si="92"/>
        <v>81.146261461701698</v>
      </c>
      <c r="E125" s="22">
        <f t="shared" ca="1" si="92"/>
        <v>74.008442285594356</v>
      </c>
      <c r="F125" s="22">
        <f t="shared" ca="1" si="92"/>
        <v>80.623931988538516</v>
      </c>
      <c r="G125" s="22">
        <f t="shared" ca="1" si="92"/>
        <v>116.486252207014</v>
      </c>
      <c r="H125" s="22">
        <f t="shared" ca="1" si="92"/>
        <v>81.146261461701698</v>
      </c>
      <c r="I125" s="22">
        <f t="shared" ca="1" si="92"/>
        <v>74.699959551601182</v>
      </c>
      <c r="J125" s="22">
        <f t="shared" ca="1" si="92"/>
        <v>72.829683023663918</v>
      </c>
      <c r="K125" s="22">
        <f t="shared" ca="1" si="92"/>
        <v>67.015162843214952</v>
      </c>
      <c r="L125" s="22">
        <f t="shared" ca="1" si="92"/>
        <v>107.5062417080479</v>
      </c>
      <c r="M125" s="22">
        <f t="shared" ca="1" si="92"/>
        <v>74.008442285594356</v>
      </c>
      <c r="N125" s="22">
        <f t="shared" ca="1" si="92"/>
        <v>75.683413454084274</v>
      </c>
      <c r="O125" s="22">
        <f t="shared" ca="1" si="92"/>
        <v>103.02988618500378</v>
      </c>
      <c r="P125" s="22">
        <f t="shared" ca="1" si="92"/>
        <v>69.354458285714443</v>
      </c>
      <c r="Q125" s="22">
        <f t="shared" ca="1" si="92"/>
        <v>56.744556779220908</v>
      </c>
      <c r="R125" s="22">
        <f t="shared" ca="1" si="92"/>
        <v>141.95289285288928</v>
      </c>
      <c r="S125" s="22">
        <f t="shared" ca="1" si="92"/>
        <v>75.683413454084274</v>
      </c>
      <c r="T125" s="22">
        <f t="shared" ca="1" si="92"/>
        <v>80.623931988538516</v>
      </c>
      <c r="U125" s="22">
        <f t="shared" ca="1" si="92"/>
        <v>83.454763823072184</v>
      </c>
      <c r="V125" s="22">
        <f t="shared" ca="1" si="92"/>
        <v>91.462929465889289</v>
      </c>
      <c r="W125" s="22">
        <f t="shared" ca="1" si="92"/>
        <v>76.482411274392319</v>
      </c>
      <c r="X125" s="22">
        <f t="shared" ca="1" si="92"/>
        <v>84.297179605912177</v>
      </c>
      <c r="Y125" s="22">
        <f t="shared" ca="1" si="92"/>
        <v>85.293274455012948</v>
      </c>
      <c r="Z125" s="22">
        <f t="shared" ca="1" si="92"/>
        <v>83.454763823072184</v>
      </c>
      <c r="AA125" s="22">
        <f t="shared" ca="1" si="92"/>
        <v>91.299950563068123</v>
      </c>
      <c r="AB125" s="22">
        <f t="shared" ca="1" si="92"/>
        <v>92.501949777214108</v>
      </c>
      <c r="AC125" s="22">
        <f t="shared" ca="1" si="92"/>
        <v>116.14327597054577</v>
      </c>
      <c r="AD125" s="22">
        <f t="shared" ca="1" si="92"/>
        <v>69.354458285714443</v>
      </c>
      <c r="AE125" s="22">
        <f t="shared" ca="1" si="92"/>
        <v>56.744556779220908</v>
      </c>
      <c r="AF125" s="22">
        <f t="shared" ca="1" si="92"/>
        <v>92.501949777214108</v>
      </c>
      <c r="AG125" s="22">
        <f t="shared" ca="1" si="92"/>
        <v>60.552361870031746</v>
      </c>
      <c r="AH125" s="22">
        <f t="shared" ca="1" si="92"/>
        <v>131.39651764316966</v>
      </c>
      <c r="AI125" s="22">
        <f t="shared" ca="1" si="92"/>
        <v>72.829683023663918</v>
      </c>
      <c r="AJ125" s="22">
        <f t="shared" ca="1" si="92"/>
        <v>60.552361870031746</v>
      </c>
      <c r="AK125" s="22">
        <f t="shared" ca="1" si="92"/>
        <v>99.178764008746526</v>
      </c>
      <c r="AL125" s="22">
        <f t="shared" ca="1" si="92"/>
        <v>95.306933623920543</v>
      </c>
      <c r="AM125" s="22">
        <f t="shared" ca="1" si="92"/>
        <v>98.540361319324859</v>
      </c>
      <c r="AN125" s="22">
        <f ca="1">AVERAGE(OFFSET($A125,0,Fixtures!$D$6,1,3))</f>
        <v>99.981725436942668</v>
      </c>
      <c r="AO125" s="22">
        <f ca="1">AVERAGE(OFFSET($A125,0,Fixtures!$D$6,1,6))</f>
        <v>86.424356858829569</v>
      </c>
      <c r="AP125" s="22">
        <f ca="1">AVERAGE(OFFSET($A125,0,Fixtures!$D$6,1,9))</f>
        <v>87.03607818776031</v>
      </c>
      <c r="AQ125" s="22">
        <f ca="1">AVERAGE(OFFSET($A125,0,Fixtures!$D$6,1,12))</f>
        <v>86.530230266045123</v>
      </c>
      <c r="AR125" s="22">
        <f ca="1">IF(OR(Fixtures!$D$6&lt;=0,Fixtures!$D$6&gt;39),AVERAGE(A125:AM125),AVERAGE(OFFSET($A125,0,Fixtures!$D$6,1,39-Fixtures!$D$6)))</f>
        <v>87.454086500912794</v>
      </c>
    </row>
    <row r="126" spans="1:44" x14ac:dyDescent="0.25">
      <c r="A126" s="30" t="s">
        <v>61</v>
      </c>
      <c r="B126" s="22">
        <f ca="1">MIN(VLOOKUP($A122,$A$2:$AM$12,B$14+1,FALSE),VLOOKUP($A126,$A$2:$AM$12,B$14+1,FALSE))</f>
        <v>85.293274455012948</v>
      </c>
      <c r="C126" s="22">
        <f t="shared" ref="C126:AM126" ca="1" si="93">MIN(VLOOKUP($A122,$A$2:$AM$12,C$14+1,FALSE),VLOOKUP($A126,$A$2:$AM$12,C$14+1,FALSE))</f>
        <v>98.540361319324859</v>
      </c>
      <c r="D126" s="22">
        <f t="shared" ca="1" si="93"/>
        <v>81.146261461701698</v>
      </c>
      <c r="E126" s="22">
        <f t="shared" ca="1" si="93"/>
        <v>74.008442285594356</v>
      </c>
      <c r="F126" s="22">
        <f t="shared" ca="1" si="93"/>
        <v>80.623931988538516</v>
      </c>
      <c r="G126" s="22">
        <f t="shared" ca="1" si="93"/>
        <v>72.829683023663918</v>
      </c>
      <c r="H126" s="22">
        <f t="shared" ca="1" si="93"/>
        <v>102.000266894866</v>
      </c>
      <c r="I126" s="22">
        <f t="shared" ca="1" si="93"/>
        <v>74.699959551601182</v>
      </c>
      <c r="J126" s="22">
        <f t="shared" ca="1" si="93"/>
        <v>103.02988618500378</v>
      </c>
      <c r="K126" s="22">
        <f t="shared" ca="1" si="93"/>
        <v>67.015162843214952</v>
      </c>
      <c r="L126" s="22">
        <f t="shared" ca="1" si="93"/>
        <v>91.299950563068123</v>
      </c>
      <c r="M126" s="22">
        <f t="shared" ca="1" si="93"/>
        <v>81.146261461701698</v>
      </c>
      <c r="N126" s="22">
        <f t="shared" ca="1" si="93"/>
        <v>75.683413454084274</v>
      </c>
      <c r="O126" s="22">
        <f t="shared" ca="1" si="93"/>
        <v>56.744556779220908</v>
      </c>
      <c r="P126" s="22">
        <f t="shared" ca="1" si="93"/>
        <v>134.2695639820403</v>
      </c>
      <c r="Q126" s="22">
        <f t="shared" ca="1" si="93"/>
        <v>56.744556779220908</v>
      </c>
      <c r="R126" s="22">
        <f t="shared" ca="1" si="93"/>
        <v>60.552361870031746</v>
      </c>
      <c r="S126" s="22">
        <f t="shared" ca="1" si="93"/>
        <v>81.907421252818281</v>
      </c>
      <c r="T126" s="22">
        <f t="shared" ca="1" si="93"/>
        <v>91.299950563068123</v>
      </c>
      <c r="U126" s="22">
        <f t="shared" ca="1" si="93"/>
        <v>83.454763823072184</v>
      </c>
      <c r="V126" s="22">
        <f t="shared" ca="1" si="93"/>
        <v>83.454763823072184</v>
      </c>
      <c r="W126" s="22">
        <f t="shared" ca="1" si="93"/>
        <v>81.907421252818281</v>
      </c>
      <c r="X126" s="22">
        <f t="shared" ca="1" si="93"/>
        <v>84.297179605912177</v>
      </c>
      <c r="Y126" s="22">
        <f t="shared" ca="1" si="93"/>
        <v>102.000266894866</v>
      </c>
      <c r="Z126" s="22">
        <f t="shared" ca="1" si="93"/>
        <v>80.623931988538516</v>
      </c>
      <c r="AA126" s="22">
        <f t="shared" ca="1" si="93"/>
        <v>104.24733544501584</v>
      </c>
      <c r="AB126" s="22">
        <f t="shared" ca="1" si="93"/>
        <v>67.015162843214952</v>
      </c>
      <c r="AC126" s="22">
        <f t="shared" ca="1" si="93"/>
        <v>74.008442285594356</v>
      </c>
      <c r="AD126" s="22">
        <f t="shared" ca="1" si="93"/>
        <v>69.354458285714443</v>
      </c>
      <c r="AE126" s="22">
        <f t="shared" ca="1" si="93"/>
        <v>109.85691598530569</v>
      </c>
      <c r="AF126" s="22">
        <f t="shared" ca="1" si="93"/>
        <v>76.482411274392319</v>
      </c>
      <c r="AG126" s="22">
        <f t="shared" ca="1" si="93"/>
        <v>69.354458285714443</v>
      </c>
      <c r="AH126" s="22">
        <f t="shared" ca="1" si="93"/>
        <v>74.699959551601182</v>
      </c>
      <c r="AI126" s="22">
        <f t="shared" ca="1" si="93"/>
        <v>72.829683023663918</v>
      </c>
      <c r="AJ126" s="22">
        <f t="shared" ca="1" si="93"/>
        <v>60.552361870031746</v>
      </c>
      <c r="AK126" s="22">
        <f t="shared" ca="1" si="93"/>
        <v>91.462929465889289</v>
      </c>
      <c r="AL126" s="22">
        <f t="shared" ca="1" si="93"/>
        <v>89.014057028922565</v>
      </c>
      <c r="AM126" s="22">
        <f t="shared" ca="1" si="93"/>
        <v>85.293274455012948</v>
      </c>
      <c r="AN126" s="22">
        <f ca="1">AVERAGE(OFFSET($A126,0,Fixtures!$D$6,1,3))</f>
        <v>81.756980191275048</v>
      </c>
      <c r="AO126" s="22">
        <f ca="1">AVERAGE(OFFSET($A126,0,Fixtures!$D$6,1,6))</f>
        <v>83.494121019872935</v>
      </c>
      <c r="AP126" s="22">
        <f ca="1">AVERAGE(OFFSET($A126,0,Fixtures!$D$6,1,9))</f>
        <v>79.760980775579696</v>
      </c>
      <c r="AQ126" s="22">
        <f ca="1">AVERAGE(OFFSET($A126,0,Fixtures!$D$6,1,12))</f>
        <v>79.906514612088401</v>
      </c>
      <c r="AR126" s="22">
        <f ca="1">IF(OR(Fixtures!$D$6&lt;=0,Fixtures!$D$6&gt;39),AVERAGE(A126:AM126),AVERAGE(OFFSET($A126,0,Fixtures!$D$6,1,39-Fixtures!$D$6)))</f>
        <v>80.320880753851824</v>
      </c>
    </row>
    <row r="127" spans="1:44" x14ac:dyDescent="0.25">
      <c r="A127" s="30" t="s">
        <v>53</v>
      </c>
      <c r="B127" s="22">
        <f ca="1">MIN(VLOOKUP($A122,$A$2:$AM$12,B$14+1,FALSE),VLOOKUP($A127,$A$2:$AM$12,B$14+1,FALSE))</f>
        <v>85.293274455012948</v>
      </c>
      <c r="C127" s="22">
        <f t="shared" ref="C127:AM127" ca="1" si="94">MIN(VLOOKUP($A122,$A$2:$AM$12,C$14+1,FALSE),VLOOKUP($A127,$A$2:$AM$12,C$14+1,FALSE))</f>
        <v>91.299950563068123</v>
      </c>
      <c r="D127" s="22">
        <f t="shared" ca="1" si="94"/>
        <v>81.146261461701698</v>
      </c>
      <c r="E127" s="22">
        <f t="shared" ca="1" si="94"/>
        <v>74.008442285594356</v>
      </c>
      <c r="F127" s="22">
        <f t="shared" ca="1" si="94"/>
        <v>80.623931988538516</v>
      </c>
      <c r="G127" s="22">
        <f t="shared" ca="1" si="94"/>
        <v>91.462929465889289</v>
      </c>
      <c r="H127" s="22">
        <f t="shared" ca="1" si="94"/>
        <v>72.829683023663918</v>
      </c>
      <c r="I127" s="22">
        <f t="shared" ca="1" si="94"/>
        <v>74.699959551601182</v>
      </c>
      <c r="J127" s="22">
        <f t="shared" ca="1" si="94"/>
        <v>103.02988618500378</v>
      </c>
      <c r="K127" s="22">
        <f t="shared" ca="1" si="94"/>
        <v>67.015162843214952</v>
      </c>
      <c r="L127" s="22">
        <f t="shared" ca="1" si="94"/>
        <v>109.85691598530569</v>
      </c>
      <c r="M127" s="22">
        <f t="shared" ca="1" si="94"/>
        <v>89.014057028922565</v>
      </c>
      <c r="N127" s="22">
        <f t="shared" ca="1" si="94"/>
        <v>75.683413454084274</v>
      </c>
      <c r="O127" s="22">
        <f t="shared" ca="1" si="94"/>
        <v>92.501949777214108</v>
      </c>
      <c r="P127" s="22">
        <f t="shared" ca="1" si="94"/>
        <v>67.015162843214952</v>
      </c>
      <c r="Q127" s="22">
        <f t="shared" ca="1" si="94"/>
        <v>56.744556779220908</v>
      </c>
      <c r="R127" s="22">
        <f t="shared" ca="1" si="94"/>
        <v>85.293274455012948</v>
      </c>
      <c r="S127" s="22">
        <f t="shared" ca="1" si="94"/>
        <v>74.008442285594356</v>
      </c>
      <c r="T127" s="22">
        <f t="shared" ca="1" si="94"/>
        <v>81.146261461701698</v>
      </c>
      <c r="U127" s="22">
        <f t="shared" ca="1" si="94"/>
        <v>83.454763823072184</v>
      </c>
      <c r="V127" s="22">
        <f t="shared" ca="1" si="94"/>
        <v>89.014057028922565</v>
      </c>
      <c r="W127" s="22">
        <f t="shared" ca="1" si="94"/>
        <v>80.623931988538516</v>
      </c>
      <c r="X127" s="22">
        <f t="shared" ca="1" si="94"/>
        <v>84.297179605912177</v>
      </c>
      <c r="Y127" s="22">
        <f t="shared" ca="1" si="94"/>
        <v>95.306933623920543</v>
      </c>
      <c r="Z127" s="22">
        <f t="shared" ca="1" si="94"/>
        <v>74.699959551601182</v>
      </c>
      <c r="AA127" s="22">
        <f t="shared" ca="1" si="94"/>
        <v>104.24733544501584</v>
      </c>
      <c r="AB127" s="22">
        <f t="shared" ca="1" si="94"/>
        <v>60.552361870031746</v>
      </c>
      <c r="AC127" s="22">
        <f t="shared" ca="1" si="94"/>
        <v>104.24733544501584</v>
      </c>
      <c r="AD127" s="22">
        <f t="shared" ca="1" si="94"/>
        <v>69.354458285714443</v>
      </c>
      <c r="AE127" s="22">
        <f t="shared" ca="1" si="94"/>
        <v>81.907421252818281</v>
      </c>
      <c r="AF127" s="22">
        <f t="shared" ca="1" si="94"/>
        <v>92.501949777214108</v>
      </c>
      <c r="AG127" s="22">
        <f t="shared" ca="1" si="94"/>
        <v>75.683413454084274</v>
      </c>
      <c r="AH127" s="22">
        <f t="shared" ca="1" si="94"/>
        <v>134.2695639820403</v>
      </c>
      <c r="AI127" s="22">
        <f t="shared" ca="1" si="94"/>
        <v>72.829683023663918</v>
      </c>
      <c r="AJ127" s="22">
        <f t="shared" ca="1" si="94"/>
        <v>60.552361870031746</v>
      </c>
      <c r="AK127" s="22">
        <f t="shared" ca="1" si="94"/>
        <v>99.178764008746526</v>
      </c>
      <c r="AL127" s="22">
        <f t="shared" ca="1" si="94"/>
        <v>111.78802490275358</v>
      </c>
      <c r="AM127" s="22">
        <f t="shared" ca="1" si="94"/>
        <v>84.297179605912177</v>
      </c>
      <c r="AN127" s="22">
        <f ca="1">AVERAGE(OFFSET($A127,0,Fixtures!$D$6,1,3))</f>
        <v>89.682344253354472</v>
      </c>
      <c r="AO127" s="22">
        <f ca="1">AVERAGE(OFFSET($A127,0,Fixtures!$D$6,1,6))</f>
        <v>85.468477012635034</v>
      </c>
      <c r="AP127" s="22">
        <f ca="1">AVERAGE(OFFSET($A127,0,Fixtures!$D$6,1,9))</f>
        <v>88.399280281733184</v>
      </c>
      <c r="AQ127" s="22">
        <f ca="1">AVERAGE(OFFSET($A127,0,Fixtures!$D$6,1,12))</f>
        <v>88.926056109760864</v>
      </c>
      <c r="AR127" s="22">
        <f ca="1">IF(OR(Fixtures!$D$6&lt;=0,Fixtures!$D$6&gt;39),AVERAGE(A127:AM127),AVERAGE(OFFSET($A127,0,Fixtures!$D$6,1,39-Fixtures!$D$6)))</f>
        <v>88.569988686387887</v>
      </c>
    </row>
    <row r="128" spans="1:44" x14ac:dyDescent="0.25">
      <c r="A128" s="30" t="s">
        <v>2</v>
      </c>
      <c r="B128" s="22">
        <f ca="1">MIN(VLOOKUP($A122,$A$2:$AM$12,B$14+1,FALSE),VLOOKUP($A128,$A$2:$AM$12,B$14+1,FALSE))</f>
        <v>80.623931988538516</v>
      </c>
      <c r="C128" s="22">
        <f t="shared" ref="C128:AM128" ca="1" si="95">MIN(VLOOKUP($A122,$A$2:$AM$12,C$14+1,FALSE),VLOOKUP($A128,$A$2:$AM$12,C$14+1,FALSE))</f>
        <v>89.014057028922565</v>
      </c>
      <c r="D128" s="22">
        <f t="shared" ca="1" si="95"/>
        <v>81.146261461701698</v>
      </c>
      <c r="E128" s="22">
        <f t="shared" ca="1" si="95"/>
        <v>74.008442285594356</v>
      </c>
      <c r="F128" s="22">
        <f t="shared" ca="1" si="95"/>
        <v>80.623931988538516</v>
      </c>
      <c r="G128" s="22">
        <f t="shared" ca="1" si="95"/>
        <v>85.293274455012948</v>
      </c>
      <c r="H128" s="22">
        <f t="shared" ca="1" si="95"/>
        <v>111.78802490275358</v>
      </c>
      <c r="I128" s="22">
        <f t="shared" ca="1" si="95"/>
        <v>74.699959551601182</v>
      </c>
      <c r="J128" s="22">
        <f t="shared" ca="1" si="95"/>
        <v>103.02988618500378</v>
      </c>
      <c r="K128" s="22">
        <f t="shared" ca="1" si="95"/>
        <v>67.015162843214952</v>
      </c>
      <c r="L128" s="22">
        <f t="shared" ca="1" si="95"/>
        <v>99.178764008746526</v>
      </c>
      <c r="M128" s="22">
        <f t="shared" ca="1" si="95"/>
        <v>67.015162843214952</v>
      </c>
      <c r="N128" s="22">
        <f t="shared" ca="1" si="95"/>
        <v>75.683413454084274</v>
      </c>
      <c r="O128" s="22">
        <f t="shared" ca="1" si="95"/>
        <v>116.486252207014</v>
      </c>
      <c r="P128" s="22">
        <f t="shared" ca="1" si="95"/>
        <v>91.299950563068123</v>
      </c>
      <c r="Q128" s="22">
        <f t="shared" ca="1" si="95"/>
        <v>56.744556779220908</v>
      </c>
      <c r="R128" s="22">
        <f t="shared" ca="1" si="95"/>
        <v>92.501949777214108</v>
      </c>
      <c r="S128" s="22">
        <f t="shared" ca="1" si="95"/>
        <v>56.744556779220908</v>
      </c>
      <c r="T128" s="22">
        <f t="shared" ca="1" si="95"/>
        <v>91.299950563068123</v>
      </c>
      <c r="U128" s="22">
        <f t="shared" ca="1" si="95"/>
        <v>83.454763823072184</v>
      </c>
      <c r="V128" s="22">
        <f t="shared" ca="1" si="95"/>
        <v>91.462929465889289</v>
      </c>
      <c r="W128" s="22">
        <f t="shared" ca="1" si="95"/>
        <v>81.907421252818281</v>
      </c>
      <c r="X128" s="22">
        <f t="shared" ca="1" si="95"/>
        <v>84.297179605912177</v>
      </c>
      <c r="Y128" s="22">
        <f t="shared" ca="1" si="95"/>
        <v>102.000266894866</v>
      </c>
      <c r="Z128" s="22">
        <f t="shared" ca="1" si="95"/>
        <v>72.829683023663918</v>
      </c>
      <c r="AA128" s="22">
        <f t="shared" ca="1" si="95"/>
        <v>98.540361319324859</v>
      </c>
      <c r="AB128" s="22">
        <f t="shared" ca="1" si="95"/>
        <v>69.354458285714443</v>
      </c>
      <c r="AC128" s="22">
        <f t="shared" ca="1" si="95"/>
        <v>75.683413454084274</v>
      </c>
      <c r="AD128" s="22">
        <f t="shared" ca="1" si="95"/>
        <v>69.354458285714443</v>
      </c>
      <c r="AE128" s="22">
        <f t="shared" ca="1" si="95"/>
        <v>74.699959551601182</v>
      </c>
      <c r="AF128" s="22">
        <f t="shared" ca="1" si="95"/>
        <v>83.454763823072184</v>
      </c>
      <c r="AG128" s="22">
        <f t="shared" ca="1" si="95"/>
        <v>81.907421252818281</v>
      </c>
      <c r="AH128" s="22">
        <f t="shared" ca="1" si="95"/>
        <v>81.146261461701698</v>
      </c>
      <c r="AI128" s="22">
        <f t="shared" ca="1" si="95"/>
        <v>72.829683023663918</v>
      </c>
      <c r="AJ128" s="22">
        <f t="shared" ca="1" si="95"/>
        <v>60.552361870031746</v>
      </c>
      <c r="AK128" s="22">
        <f t="shared" ca="1" si="95"/>
        <v>84.297179605912177</v>
      </c>
      <c r="AL128" s="22">
        <f t="shared" ca="1" si="95"/>
        <v>104.24733544501584</v>
      </c>
      <c r="AM128" s="22">
        <f t="shared" ca="1" si="95"/>
        <v>98.540361319324859</v>
      </c>
      <c r="AN128" s="22">
        <f ca="1">AVERAGE(OFFSET($A128,0,Fixtures!$D$6,1,3))</f>
        <v>81.192744353041192</v>
      </c>
      <c r="AO128" s="22">
        <f ca="1">AVERAGE(OFFSET($A128,0,Fixtures!$D$6,1,6))</f>
        <v>78.514569119918562</v>
      </c>
      <c r="AP128" s="22">
        <f ca="1">AVERAGE(OFFSET($A128,0,Fixtures!$D$6,1,9))</f>
        <v>78.552308939743924</v>
      </c>
      <c r="AQ128" s="22">
        <f ca="1">AVERAGE(OFFSET($A128,0,Fixtures!$D$6,1,12))</f>
        <v>79.672304781554601</v>
      </c>
      <c r="AR128" s="22">
        <f ca="1">IF(OR(Fixtures!$D$6&lt;=0,Fixtures!$D$6&gt;39),AVERAGE(A128:AM128),AVERAGE(OFFSET($A128,0,Fixtures!$D$6,1,39-Fixtures!$D$6)))</f>
        <v>81.123693745998466</v>
      </c>
    </row>
    <row r="129" spans="1:44" x14ac:dyDescent="0.25">
      <c r="A129" s="30" t="s">
        <v>113</v>
      </c>
      <c r="B129" s="22">
        <f ca="1">MIN(VLOOKUP($A122,$A$2:$AM$12,B$14+1,FALSE),VLOOKUP($A129,$A$2:$AM$12,B$14+1,FALSE))</f>
        <v>85.293274455012948</v>
      </c>
      <c r="C129" s="22">
        <f t="shared" ref="C129:AM129" ca="1" si="96">MIN(VLOOKUP($A122,$A$2:$AM$12,C$14+1,FALSE),VLOOKUP($A129,$A$2:$AM$12,C$14+1,FALSE))</f>
        <v>60.552361870031746</v>
      </c>
      <c r="D129" s="22">
        <f t="shared" ca="1" si="96"/>
        <v>81.146261461701698</v>
      </c>
      <c r="E129" s="22">
        <f t="shared" ca="1" si="96"/>
        <v>74.008442285594356</v>
      </c>
      <c r="F129" s="22">
        <f t="shared" ca="1" si="96"/>
        <v>80.623931988538516</v>
      </c>
      <c r="G129" s="22">
        <f t="shared" ca="1" si="96"/>
        <v>92.501949777214108</v>
      </c>
      <c r="H129" s="22">
        <f t="shared" ca="1" si="96"/>
        <v>69.354458285714443</v>
      </c>
      <c r="I129" s="22">
        <f t="shared" ca="1" si="96"/>
        <v>74.699959551601182</v>
      </c>
      <c r="J129" s="22">
        <f t="shared" ca="1" si="96"/>
        <v>81.907421252818281</v>
      </c>
      <c r="K129" s="22">
        <f t="shared" ca="1" si="96"/>
        <v>67.015162843214952</v>
      </c>
      <c r="L129" s="22">
        <f t="shared" ca="1" si="96"/>
        <v>104.24733544501584</v>
      </c>
      <c r="M129" s="22">
        <f t="shared" ca="1" si="96"/>
        <v>76.482411274392319</v>
      </c>
      <c r="N129" s="22">
        <f t="shared" ca="1" si="96"/>
        <v>75.683413454084274</v>
      </c>
      <c r="O129" s="22">
        <f t="shared" ca="1" si="96"/>
        <v>80.623931988538516</v>
      </c>
      <c r="P129" s="22">
        <f t="shared" ca="1" si="96"/>
        <v>116.486252207014</v>
      </c>
      <c r="Q129" s="22">
        <f t="shared" ca="1" si="96"/>
        <v>56.744556779220908</v>
      </c>
      <c r="R129" s="22">
        <f t="shared" ca="1" si="96"/>
        <v>134.2695639820403</v>
      </c>
      <c r="S129" s="22">
        <f t="shared" ca="1" si="96"/>
        <v>91.462929465889289</v>
      </c>
      <c r="T129" s="22">
        <f t="shared" ca="1" si="96"/>
        <v>91.299950563068123</v>
      </c>
      <c r="U129" s="22">
        <f t="shared" ca="1" si="96"/>
        <v>83.454763823072184</v>
      </c>
      <c r="V129" s="22">
        <f t="shared" ca="1" si="96"/>
        <v>56.744556779220908</v>
      </c>
      <c r="W129" s="22">
        <f t="shared" ca="1" si="96"/>
        <v>81.907421252818281</v>
      </c>
      <c r="X129" s="22">
        <f t="shared" ca="1" si="96"/>
        <v>67.015162843214952</v>
      </c>
      <c r="Y129" s="22">
        <f t="shared" ca="1" si="96"/>
        <v>102.000266894866</v>
      </c>
      <c r="Z129" s="22">
        <f t="shared" ca="1" si="96"/>
        <v>74.008442285594356</v>
      </c>
      <c r="AA129" s="22">
        <f t="shared" ca="1" si="96"/>
        <v>104.24733544501584</v>
      </c>
      <c r="AB129" s="22">
        <f t="shared" ca="1" si="96"/>
        <v>111.78802490275358</v>
      </c>
      <c r="AC129" s="22">
        <f t="shared" ca="1" si="96"/>
        <v>109.85691598530569</v>
      </c>
      <c r="AD129" s="22">
        <f t="shared" ca="1" si="96"/>
        <v>69.354458285714443</v>
      </c>
      <c r="AE129" s="22">
        <f t="shared" ca="1" si="96"/>
        <v>95.306933623920543</v>
      </c>
      <c r="AF129" s="22">
        <f t="shared" ca="1" si="96"/>
        <v>91.995525611241931</v>
      </c>
      <c r="AG129" s="22">
        <f t="shared" ca="1" si="96"/>
        <v>95.306933623920543</v>
      </c>
      <c r="AH129" s="22">
        <f t="shared" ca="1" si="96"/>
        <v>85.293274455012948</v>
      </c>
      <c r="AI129" s="22">
        <f t="shared" ca="1" si="96"/>
        <v>72.829683023663918</v>
      </c>
      <c r="AJ129" s="22">
        <f t="shared" ca="1" si="96"/>
        <v>60.552361870031746</v>
      </c>
      <c r="AK129" s="22">
        <f t="shared" ca="1" si="96"/>
        <v>99.178764008746526</v>
      </c>
      <c r="AL129" s="22">
        <f t="shared" ca="1" si="96"/>
        <v>75.683413454084274</v>
      </c>
      <c r="AM129" s="22">
        <f t="shared" ca="1" si="96"/>
        <v>98.540361319324859</v>
      </c>
      <c r="AN129" s="22">
        <f ca="1">AVERAGE(OFFSET($A129,0,Fixtures!$D$6,1,3))</f>
        <v>108.63075877769171</v>
      </c>
      <c r="AO129" s="22">
        <f ca="1">AVERAGE(OFFSET($A129,0,Fixtures!$D$6,1,6))</f>
        <v>97.091532308992001</v>
      </c>
      <c r="AP129" s="22">
        <f ca="1">AVERAGE(OFFSET($A129,0,Fixtures!$D$6,1,9))</f>
        <v>92.886564995172165</v>
      </c>
      <c r="AQ129" s="22">
        <f ca="1">AVERAGE(OFFSET($A129,0,Fixtures!$D$6,1,12))</f>
        <v>89.282802024117657</v>
      </c>
      <c r="AR129" s="22">
        <f ca="1">IF(OR(Fixtures!$D$6&lt;=0,Fixtures!$D$6&gt;39),AVERAGE(A129:AM129),AVERAGE(OFFSET($A129,0,Fixtures!$D$6,1,39-Fixtures!$D$6)))</f>
        <v>89.994921969902833</v>
      </c>
    </row>
    <row r="130" spans="1:44" x14ac:dyDescent="0.25">
      <c r="A130" s="30" t="s">
        <v>112</v>
      </c>
      <c r="B130" s="22">
        <f ca="1">MIN(VLOOKUP($A122,$A$2:$AM$12,B$14+1,FALSE),VLOOKUP($A130,$A$2:$AM$12,B$14+1,FALSE))</f>
        <v>81.907421252818281</v>
      </c>
      <c r="C130" s="22">
        <f t="shared" ref="C130:AM130" ca="1" si="97">MIN(VLOOKUP($A122,$A$2:$AM$12,C$14+1,FALSE),VLOOKUP($A130,$A$2:$AM$12,C$14+1,FALSE))</f>
        <v>56.744556779220908</v>
      </c>
      <c r="D130" s="22">
        <f t="shared" ca="1" si="97"/>
        <v>81.146261461701698</v>
      </c>
      <c r="E130" s="22">
        <f t="shared" ca="1" si="97"/>
        <v>74.008442285594356</v>
      </c>
      <c r="F130" s="22">
        <f t="shared" ca="1" si="97"/>
        <v>80.623931988538516</v>
      </c>
      <c r="G130" s="22">
        <f t="shared" ca="1" si="97"/>
        <v>112.43897574707348</v>
      </c>
      <c r="H130" s="22">
        <f t="shared" ca="1" si="97"/>
        <v>111.78802490275358</v>
      </c>
      <c r="I130" s="22">
        <f t="shared" ca="1" si="97"/>
        <v>74.699959551601182</v>
      </c>
      <c r="J130" s="22">
        <f t="shared" ca="1" si="97"/>
        <v>80.623931988538516</v>
      </c>
      <c r="K130" s="22">
        <f t="shared" ca="1" si="97"/>
        <v>67.015162843214952</v>
      </c>
      <c r="L130" s="22">
        <f t="shared" ca="1" si="97"/>
        <v>75.683413454084274</v>
      </c>
      <c r="M130" s="22">
        <f t="shared" ca="1" si="97"/>
        <v>89.014057028922565</v>
      </c>
      <c r="N130" s="22">
        <f t="shared" ca="1" si="97"/>
        <v>75.683413454084274</v>
      </c>
      <c r="O130" s="22">
        <f t="shared" ca="1" si="97"/>
        <v>111.78802490275358</v>
      </c>
      <c r="P130" s="22">
        <f t="shared" ca="1" si="97"/>
        <v>60.552361870031746</v>
      </c>
      <c r="Q130" s="22">
        <f t="shared" ca="1" si="97"/>
        <v>56.744556779220908</v>
      </c>
      <c r="R130" s="22">
        <f t="shared" ca="1" si="97"/>
        <v>83.454763823072184</v>
      </c>
      <c r="S130" s="22">
        <f t="shared" ca="1" si="97"/>
        <v>104.24733544501584</v>
      </c>
      <c r="T130" s="22">
        <f t="shared" ca="1" si="97"/>
        <v>76.482411274392319</v>
      </c>
      <c r="U130" s="22">
        <f t="shared" ca="1" si="97"/>
        <v>83.454763823072184</v>
      </c>
      <c r="V130" s="22">
        <f t="shared" ca="1" si="97"/>
        <v>91.462929465889289</v>
      </c>
      <c r="W130" s="22">
        <f t="shared" ca="1" si="97"/>
        <v>81.146261461701698</v>
      </c>
      <c r="X130" s="22">
        <f t="shared" ca="1" si="97"/>
        <v>84.297179605912177</v>
      </c>
      <c r="Y130" s="22">
        <f t="shared" ca="1" si="97"/>
        <v>102.000266894866</v>
      </c>
      <c r="Z130" s="22">
        <f t="shared" ca="1" si="97"/>
        <v>69.354458285714443</v>
      </c>
      <c r="AA130" s="22">
        <f t="shared" ca="1" si="97"/>
        <v>67.015162843214952</v>
      </c>
      <c r="AB130" s="22">
        <f t="shared" ca="1" si="97"/>
        <v>85.293274455012948</v>
      </c>
      <c r="AC130" s="22">
        <f t="shared" ca="1" si="97"/>
        <v>102.000266894866</v>
      </c>
      <c r="AD130" s="22">
        <f t="shared" ca="1" si="97"/>
        <v>69.354458285714443</v>
      </c>
      <c r="AE130" s="22">
        <f t="shared" ca="1" si="97"/>
        <v>74.008442285594356</v>
      </c>
      <c r="AF130" s="22">
        <f t="shared" ca="1" si="97"/>
        <v>92.501949777214108</v>
      </c>
      <c r="AG130" s="22">
        <f t="shared" ca="1" si="97"/>
        <v>84.297179605912177</v>
      </c>
      <c r="AH130" s="22">
        <f t="shared" ca="1" si="97"/>
        <v>92.501949777214108</v>
      </c>
      <c r="AI130" s="22">
        <f t="shared" ca="1" si="97"/>
        <v>72.829683023663918</v>
      </c>
      <c r="AJ130" s="22">
        <f t="shared" ca="1" si="97"/>
        <v>60.552361870031746</v>
      </c>
      <c r="AK130" s="22">
        <f t="shared" ca="1" si="97"/>
        <v>99.178764008746526</v>
      </c>
      <c r="AL130" s="22">
        <f t="shared" ca="1" si="97"/>
        <v>91.995525611241931</v>
      </c>
      <c r="AM130" s="22">
        <f t="shared" ca="1" si="97"/>
        <v>98.540361319324859</v>
      </c>
      <c r="AN130" s="22">
        <f ca="1">AVERAGE(OFFSET($A130,0,Fixtures!$D$6,1,3))</f>
        <v>84.769568064364634</v>
      </c>
      <c r="AO130" s="22">
        <f ca="1">AVERAGE(OFFSET($A130,0,Fixtures!$D$6,1,6))</f>
        <v>81.695592423602804</v>
      </c>
      <c r="AP130" s="22">
        <f ca="1">AVERAGE(OFFSET($A130,0,Fixtures!$D$6,1,9))</f>
        <v>82.200262994267462</v>
      </c>
      <c r="AQ130" s="22">
        <f ca="1">AVERAGE(OFFSET($A130,0,Fixtures!$D$6,1,12))</f>
        <v>82.627418203202282</v>
      </c>
      <c r="AR130" s="22">
        <f ca="1">IF(OR(Fixtures!$D$6&lt;=0,Fixtures!$D$6&gt;39),AVERAGE(A130:AM130),AVERAGE(OFFSET($A130,0,Fixtures!$D$6,1,39-Fixtures!$D$6)))</f>
        <v>83.851490750596312</v>
      </c>
    </row>
    <row r="131" spans="1:44" x14ac:dyDescent="0.25">
      <c r="A131" s="30" t="s">
        <v>10</v>
      </c>
      <c r="B131" s="22">
        <f ca="1">MIN(VLOOKUP($A122,$A$2:$AM$12,B$14+1,FALSE),VLOOKUP($A131,$A$2:$AM$12,B$14+1,FALSE))</f>
        <v>85.293274455012948</v>
      </c>
      <c r="C131" s="22">
        <f t="shared" ref="C131:AM131" ca="1" si="98">MIN(VLOOKUP($A122,$A$2:$AM$12,C$14+1,FALSE),VLOOKUP($A131,$A$2:$AM$12,C$14+1,FALSE))</f>
        <v>112.43897574707348</v>
      </c>
      <c r="D131" s="22">
        <f t="shared" ca="1" si="98"/>
        <v>81.146261461701698</v>
      </c>
      <c r="E131" s="22">
        <f t="shared" ca="1" si="98"/>
        <v>74.008442285594356</v>
      </c>
      <c r="F131" s="22">
        <f t="shared" ca="1" si="98"/>
        <v>80.623931988538516</v>
      </c>
      <c r="G131" s="22">
        <f t="shared" ca="1" si="98"/>
        <v>67.015162843214952</v>
      </c>
      <c r="H131" s="22">
        <f t="shared" ca="1" si="98"/>
        <v>103.02988618500378</v>
      </c>
      <c r="I131" s="22">
        <f t="shared" ca="1" si="98"/>
        <v>74.699959551601182</v>
      </c>
      <c r="J131" s="22">
        <f t="shared" ca="1" si="98"/>
        <v>103.02988618500378</v>
      </c>
      <c r="K131" s="22">
        <f t="shared" ca="1" si="98"/>
        <v>67.015162843214952</v>
      </c>
      <c r="L131" s="22">
        <f t="shared" ca="1" si="98"/>
        <v>116.14327597054577</v>
      </c>
      <c r="M131" s="22">
        <f t="shared" ca="1" si="98"/>
        <v>89.014057028922565</v>
      </c>
      <c r="N131" s="22">
        <f t="shared" ca="1" si="98"/>
        <v>75.683413454084274</v>
      </c>
      <c r="O131" s="22">
        <f t="shared" ca="1" si="98"/>
        <v>76.482411274392319</v>
      </c>
      <c r="P131" s="22">
        <f t="shared" ca="1" si="98"/>
        <v>72.829683023663918</v>
      </c>
      <c r="Q131" s="22">
        <f t="shared" ca="1" si="98"/>
        <v>56.744556779220908</v>
      </c>
      <c r="R131" s="22">
        <f t="shared" ca="1" si="98"/>
        <v>81.146261461701698</v>
      </c>
      <c r="S131" s="22">
        <f t="shared" ca="1" si="98"/>
        <v>102.000266894866</v>
      </c>
      <c r="T131" s="22">
        <f t="shared" ca="1" si="98"/>
        <v>91.299950563068123</v>
      </c>
      <c r="U131" s="22">
        <f t="shared" ca="1" si="98"/>
        <v>56.744556779220908</v>
      </c>
      <c r="V131" s="22">
        <f t="shared" ca="1" si="98"/>
        <v>84.297179605912177</v>
      </c>
      <c r="W131" s="22">
        <f t="shared" ca="1" si="98"/>
        <v>81.907421252818281</v>
      </c>
      <c r="X131" s="22">
        <f t="shared" ca="1" si="98"/>
        <v>84.297179605912177</v>
      </c>
      <c r="Y131" s="22">
        <f t="shared" ca="1" si="98"/>
        <v>69.354458285714443</v>
      </c>
      <c r="Z131" s="22">
        <f t="shared" ca="1" si="98"/>
        <v>91.995525611241931</v>
      </c>
      <c r="AA131" s="22">
        <f t="shared" ca="1" si="98"/>
        <v>75.683413454084274</v>
      </c>
      <c r="AB131" s="22">
        <f t="shared" ca="1" si="98"/>
        <v>83.454763823072184</v>
      </c>
      <c r="AC131" s="22">
        <f t="shared" ca="1" si="98"/>
        <v>99.178764008746526</v>
      </c>
      <c r="AD131" s="22">
        <f t="shared" ca="1" si="98"/>
        <v>60.552361870031746</v>
      </c>
      <c r="AE131" s="22">
        <f t="shared" ca="1" si="98"/>
        <v>89.014057028922565</v>
      </c>
      <c r="AF131" s="22">
        <f t="shared" ca="1" si="98"/>
        <v>80.623931988538516</v>
      </c>
      <c r="AG131" s="22">
        <f t="shared" ca="1" si="98"/>
        <v>93.478502668701722</v>
      </c>
      <c r="AH131" s="22">
        <f t="shared" ca="1" si="98"/>
        <v>141.95289285288928</v>
      </c>
      <c r="AI131" s="22">
        <f t="shared" ca="1" si="98"/>
        <v>72.829683023663918</v>
      </c>
      <c r="AJ131" s="22">
        <f t="shared" ca="1" si="98"/>
        <v>60.552361870031746</v>
      </c>
      <c r="AK131" s="22">
        <f t="shared" ca="1" si="98"/>
        <v>85.293274455012948</v>
      </c>
      <c r="AL131" s="22">
        <f t="shared" ca="1" si="98"/>
        <v>81.907421252818281</v>
      </c>
      <c r="AM131" s="22">
        <f t="shared" ca="1" si="98"/>
        <v>74.699959551601182</v>
      </c>
      <c r="AN131" s="22">
        <f ca="1">AVERAGE(OFFSET($A131,0,Fixtures!$D$6,1,3))</f>
        <v>86.105647095300995</v>
      </c>
      <c r="AO131" s="22">
        <f ca="1">AVERAGE(OFFSET($A131,0,Fixtures!$D$6,1,6))</f>
        <v>81.417882028899314</v>
      </c>
      <c r="AP131" s="22">
        <f ca="1">AVERAGE(OFFSET($A131,0,Fixtures!$D$6,1,9))</f>
        <v>88.529818968738979</v>
      </c>
      <c r="AQ131" s="22">
        <f ca="1">AVERAGE(OFFSET($A131,0,Fixtures!$D$6,1,12))</f>
        <v>85.376785691376142</v>
      </c>
      <c r="AR131" s="22">
        <f ca="1">IF(OR(Fixtures!$D$6&lt;=0,Fixtures!$D$6&gt;39),AVERAGE(A131:AM131),AVERAGE(OFFSET($A131,0,Fixtures!$D$6,1,39-Fixtures!$D$6)))</f>
        <v>84.555491372931911</v>
      </c>
    </row>
    <row r="132" spans="1:44" x14ac:dyDescent="0.25">
      <c r="A132" s="30" t="s">
        <v>63</v>
      </c>
      <c r="B132" s="22">
        <f ca="1">MIN(VLOOKUP($A122,$A$2:$AM$12,B$14+1,FALSE),VLOOKUP($A132,$A$2:$AM$12,B$14+1,FALSE))</f>
        <v>85.293274455012948</v>
      </c>
      <c r="C132" s="22">
        <f t="shared" ref="C132:AM132" ca="1" si="99">MIN(VLOOKUP($A122,$A$2:$AM$12,C$14+1,FALSE),VLOOKUP($A132,$A$2:$AM$12,C$14+1,FALSE))</f>
        <v>104.24733544501584</v>
      </c>
      <c r="D132" s="22">
        <f t="shared" ca="1" si="99"/>
        <v>81.146261461701698</v>
      </c>
      <c r="E132" s="22">
        <f t="shared" ca="1" si="99"/>
        <v>72.829683023663918</v>
      </c>
      <c r="F132" s="22">
        <f t="shared" ca="1" si="99"/>
        <v>80.623931988538516</v>
      </c>
      <c r="G132" s="22">
        <f t="shared" ca="1" si="99"/>
        <v>107.5062417080479</v>
      </c>
      <c r="H132" s="22">
        <f t="shared" ca="1" si="99"/>
        <v>81.907421252818281</v>
      </c>
      <c r="I132" s="22">
        <f t="shared" ca="1" si="99"/>
        <v>56.744556779220908</v>
      </c>
      <c r="J132" s="22">
        <f t="shared" ca="1" si="99"/>
        <v>103.02988618500378</v>
      </c>
      <c r="K132" s="22">
        <f t="shared" ca="1" si="99"/>
        <v>67.015162843214952</v>
      </c>
      <c r="L132" s="22">
        <f t="shared" ca="1" si="99"/>
        <v>60.552361870031746</v>
      </c>
      <c r="M132" s="22">
        <f t="shared" ca="1" si="99"/>
        <v>89.014057028922565</v>
      </c>
      <c r="N132" s="22">
        <f t="shared" ca="1" si="99"/>
        <v>75.683413454084274</v>
      </c>
      <c r="O132" s="22">
        <f t="shared" ca="1" si="99"/>
        <v>116.486252207014</v>
      </c>
      <c r="P132" s="22">
        <f t="shared" ca="1" si="99"/>
        <v>111.78802490275358</v>
      </c>
      <c r="Q132" s="22">
        <f t="shared" ca="1" si="99"/>
        <v>56.744556779220908</v>
      </c>
      <c r="R132" s="22">
        <f t="shared" ca="1" si="99"/>
        <v>116.486252207014</v>
      </c>
      <c r="S132" s="22">
        <f t="shared" ca="1" si="99"/>
        <v>107.5062417080479</v>
      </c>
      <c r="T132" s="22">
        <f t="shared" ca="1" si="99"/>
        <v>69.354458285714443</v>
      </c>
      <c r="U132" s="22">
        <f t="shared" ca="1" si="99"/>
        <v>83.454763823072184</v>
      </c>
      <c r="V132" s="22">
        <f t="shared" ca="1" si="99"/>
        <v>67.015162843214952</v>
      </c>
      <c r="W132" s="22">
        <f t="shared" ca="1" si="99"/>
        <v>81.907421252818281</v>
      </c>
      <c r="X132" s="22">
        <f t="shared" ca="1" si="99"/>
        <v>84.297179605912177</v>
      </c>
      <c r="Y132" s="22">
        <f t="shared" ca="1" si="99"/>
        <v>102.000266894866</v>
      </c>
      <c r="Z132" s="22">
        <f t="shared" ca="1" si="99"/>
        <v>85.293274455012948</v>
      </c>
      <c r="AA132" s="22">
        <f t="shared" ca="1" si="99"/>
        <v>104.24733544501584</v>
      </c>
      <c r="AB132" s="22">
        <f t="shared" ca="1" si="99"/>
        <v>131.39651764316966</v>
      </c>
      <c r="AC132" s="22">
        <f t="shared" ca="1" si="99"/>
        <v>95.306933623920543</v>
      </c>
      <c r="AD132" s="22">
        <f t="shared" ca="1" si="99"/>
        <v>69.354458285714443</v>
      </c>
      <c r="AE132" s="22">
        <f t="shared" ca="1" si="99"/>
        <v>91.462929465889289</v>
      </c>
      <c r="AF132" s="22">
        <f t="shared" ca="1" si="99"/>
        <v>92.501949777214108</v>
      </c>
      <c r="AG132" s="22">
        <f t="shared" ca="1" si="99"/>
        <v>95.306933623920543</v>
      </c>
      <c r="AH132" s="22">
        <f t="shared" ca="1" si="99"/>
        <v>74.008442285594356</v>
      </c>
      <c r="AI132" s="22">
        <f t="shared" ca="1" si="99"/>
        <v>72.829683023663918</v>
      </c>
      <c r="AJ132" s="22">
        <f t="shared" ca="1" si="99"/>
        <v>60.552361870031746</v>
      </c>
      <c r="AK132" s="22">
        <f t="shared" ca="1" si="99"/>
        <v>76.482411274392319</v>
      </c>
      <c r="AL132" s="22">
        <f t="shared" ca="1" si="99"/>
        <v>131.39651764316966</v>
      </c>
      <c r="AM132" s="22">
        <f t="shared" ca="1" si="99"/>
        <v>83.454763823072184</v>
      </c>
      <c r="AN132" s="22">
        <f ca="1">AVERAGE(OFFSET($A132,0,Fixtures!$D$6,1,3))</f>
        <v>110.31692890403535</v>
      </c>
      <c r="AO132" s="22">
        <f ca="1">AVERAGE(OFFSET($A132,0,Fixtures!$D$6,1,6))</f>
        <v>97.37835404015398</v>
      </c>
      <c r="AP132" s="22">
        <f ca="1">AVERAGE(OFFSET($A132,0,Fixtures!$D$6,1,9))</f>
        <v>91.823909241566966</v>
      </c>
      <c r="AQ132" s="22">
        <f ca="1">AVERAGE(OFFSET($A132,0,Fixtures!$D$6,1,12))</f>
        <v>91.23720616347471</v>
      </c>
      <c r="AR132" s="22">
        <f ca="1">IF(OR(Fixtures!$D$6&lt;=0,Fixtures!$D$6&gt;39),AVERAGE(A132:AM132),AVERAGE(OFFSET($A132,0,Fixtures!$D$6,1,39-Fixtures!$D$6)))</f>
        <v>90.638556752674518</v>
      </c>
    </row>
    <row r="134" spans="1:44" x14ac:dyDescent="0.25">
      <c r="A134" s="31" t="s">
        <v>63</v>
      </c>
      <c r="B134" s="2">
        <v>1</v>
      </c>
      <c r="C134" s="2">
        <v>2</v>
      </c>
      <c r="D134" s="2">
        <v>3</v>
      </c>
      <c r="E134" s="2">
        <v>4</v>
      </c>
      <c r="F134" s="2">
        <v>5</v>
      </c>
      <c r="G134" s="2">
        <v>6</v>
      </c>
      <c r="H134" s="2">
        <v>7</v>
      </c>
      <c r="I134" s="2">
        <v>8</v>
      </c>
      <c r="J134" s="2">
        <v>9</v>
      </c>
      <c r="K134" s="2">
        <v>10</v>
      </c>
      <c r="L134" s="2">
        <v>11</v>
      </c>
      <c r="M134" s="2">
        <v>12</v>
      </c>
      <c r="N134" s="2">
        <v>13</v>
      </c>
      <c r="O134" s="2">
        <v>14</v>
      </c>
      <c r="P134" s="2">
        <v>15</v>
      </c>
      <c r="Q134" s="2">
        <v>16</v>
      </c>
      <c r="R134" s="2">
        <v>17</v>
      </c>
      <c r="S134" s="2">
        <v>18</v>
      </c>
      <c r="T134" s="2">
        <v>19</v>
      </c>
      <c r="U134" s="2">
        <v>20</v>
      </c>
      <c r="V134" s="2">
        <v>21</v>
      </c>
      <c r="W134" s="2">
        <v>22</v>
      </c>
      <c r="X134" s="2">
        <v>23</v>
      </c>
      <c r="Y134" s="2">
        <v>24</v>
      </c>
      <c r="Z134" s="2">
        <v>25</v>
      </c>
      <c r="AA134" s="2">
        <v>26</v>
      </c>
      <c r="AB134" s="2">
        <v>27</v>
      </c>
      <c r="AC134" s="2">
        <v>28</v>
      </c>
      <c r="AD134" s="2">
        <v>29</v>
      </c>
      <c r="AE134" s="2">
        <v>30</v>
      </c>
      <c r="AF134" s="2">
        <v>31</v>
      </c>
      <c r="AG134" s="2">
        <v>32</v>
      </c>
      <c r="AH134" s="2">
        <v>33</v>
      </c>
      <c r="AI134" s="2">
        <v>34</v>
      </c>
      <c r="AJ134" s="2">
        <v>35</v>
      </c>
      <c r="AK134" s="2">
        <v>36</v>
      </c>
      <c r="AL134" s="2">
        <v>37</v>
      </c>
      <c r="AM134" s="2">
        <v>38</v>
      </c>
      <c r="AN134" s="31" t="s">
        <v>56</v>
      </c>
      <c r="AO134" s="31" t="s">
        <v>57</v>
      </c>
      <c r="AP134" s="31" t="s">
        <v>58</v>
      </c>
      <c r="AQ134" s="31" t="s">
        <v>82</v>
      </c>
      <c r="AR134" s="31" t="s">
        <v>59</v>
      </c>
    </row>
    <row r="135" spans="1:44" x14ac:dyDescent="0.25">
      <c r="A135" s="30" t="s">
        <v>111</v>
      </c>
      <c r="B135" s="22">
        <f t="shared" ref="B135:AM135" ca="1" si="100">MIN(VLOOKUP($A134,$A$2:$AM$12,B$14+1,FALSE),VLOOKUP($A135,$A$2:$AM$12,B$14+1,FALSE))</f>
        <v>103.02988618500378</v>
      </c>
      <c r="C135" s="22">
        <f t="shared" ca="1" si="100"/>
        <v>67.015162843214952</v>
      </c>
      <c r="D135" s="22">
        <f t="shared" ca="1" si="100"/>
        <v>91.995525611241931</v>
      </c>
      <c r="E135" s="22">
        <f t="shared" ca="1" si="100"/>
        <v>69.354458285714443</v>
      </c>
      <c r="F135" s="22">
        <f t="shared" ca="1" si="100"/>
        <v>81.146261461701698</v>
      </c>
      <c r="G135" s="22">
        <f t="shared" ca="1" si="100"/>
        <v>98.540361319324859</v>
      </c>
      <c r="H135" s="22">
        <f t="shared" ca="1" si="100"/>
        <v>75.683413454084274</v>
      </c>
      <c r="I135" s="22">
        <f t="shared" ca="1" si="100"/>
        <v>56.744556779220908</v>
      </c>
      <c r="J135" s="22">
        <f t="shared" ca="1" si="100"/>
        <v>85.293274455012948</v>
      </c>
      <c r="K135" s="22">
        <f t="shared" ca="1" si="100"/>
        <v>74.699959551601182</v>
      </c>
      <c r="L135" s="22">
        <f t="shared" ca="1" si="100"/>
        <v>60.552361870031746</v>
      </c>
      <c r="M135" s="22">
        <f t="shared" ca="1" si="100"/>
        <v>92.501949777214108</v>
      </c>
      <c r="N135" s="22">
        <f t="shared" ca="1" si="100"/>
        <v>60.552361870031746</v>
      </c>
      <c r="O135" s="22">
        <f t="shared" ca="1" si="100"/>
        <v>131.39651764316966</v>
      </c>
      <c r="P135" s="22">
        <f t="shared" ca="1" si="100"/>
        <v>111.78802490275358</v>
      </c>
      <c r="Q135" s="22">
        <f t="shared" ca="1" si="100"/>
        <v>80.623931988538516</v>
      </c>
      <c r="R135" s="22">
        <f t="shared" ca="1" si="100"/>
        <v>91.299950563068123</v>
      </c>
      <c r="S135" s="22">
        <f t="shared" ca="1" si="100"/>
        <v>95.306933623920543</v>
      </c>
      <c r="T135" s="22">
        <f t="shared" ca="1" si="100"/>
        <v>69.354458285714443</v>
      </c>
      <c r="U135" s="22">
        <f t="shared" ca="1" si="100"/>
        <v>93.478502668701722</v>
      </c>
      <c r="V135" s="22">
        <f t="shared" ca="1" si="100"/>
        <v>67.015162843214952</v>
      </c>
      <c r="W135" s="22">
        <f t="shared" ca="1" si="100"/>
        <v>91.299950563068123</v>
      </c>
      <c r="X135" s="22">
        <f t="shared" ca="1" si="100"/>
        <v>91.995525611241931</v>
      </c>
      <c r="Y135" s="22">
        <f t="shared" ca="1" si="100"/>
        <v>76.482411274392319</v>
      </c>
      <c r="Z135" s="22">
        <f t="shared" ca="1" si="100"/>
        <v>81.907421252818281</v>
      </c>
      <c r="AA135" s="22">
        <f t="shared" ca="1" si="100"/>
        <v>84.297179605912177</v>
      </c>
      <c r="AB135" s="22">
        <f t="shared" ca="1" si="100"/>
        <v>116.486252207014</v>
      </c>
      <c r="AC135" s="22">
        <f t="shared" ca="1" si="100"/>
        <v>74.699959551601182</v>
      </c>
      <c r="AD135" s="22">
        <f t="shared" ca="1" si="100"/>
        <v>98.540361319324859</v>
      </c>
      <c r="AE135" s="22">
        <f t="shared" ca="1" si="100"/>
        <v>91.462929465889289</v>
      </c>
      <c r="AF135" s="22">
        <f t="shared" ca="1" si="100"/>
        <v>74.008442285594356</v>
      </c>
      <c r="AG135" s="22">
        <f t="shared" ca="1" si="100"/>
        <v>91.462929465889289</v>
      </c>
      <c r="AH135" s="22">
        <f t="shared" ca="1" si="100"/>
        <v>74.008442285594356</v>
      </c>
      <c r="AI135" s="22">
        <f t="shared" ca="1" si="100"/>
        <v>75.683413454084274</v>
      </c>
      <c r="AJ135" s="22">
        <f t="shared" ca="1" si="100"/>
        <v>56.744556779220908</v>
      </c>
      <c r="AK135" s="22">
        <f t="shared" ca="1" si="100"/>
        <v>76.482411274392319</v>
      </c>
      <c r="AL135" s="22">
        <f t="shared" ca="1" si="100"/>
        <v>80.623931988538516</v>
      </c>
      <c r="AM135" s="22">
        <f t="shared" ca="1" si="100"/>
        <v>83.454763823072184</v>
      </c>
      <c r="AN135" s="22">
        <f ca="1">AVERAGE(OFFSET($A135,0,Fixtures!$D$6,1,3))</f>
        <v>91.827797121509136</v>
      </c>
      <c r="AO135" s="22">
        <f ca="1">AVERAGE(OFFSET($A135,0,Fixtures!$D$6,1,6))</f>
        <v>89.915854072555987</v>
      </c>
      <c r="AP135" s="22">
        <f ca="1">AVERAGE(OFFSET($A135,0,Fixtures!$D$6,1,9))</f>
        <v>86.738878848989316</v>
      </c>
      <c r="AQ135" s="22">
        <f ca="1">AVERAGE(OFFSET($A135,0,Fixtures!$D$6,1,12))</f>
        <v>82.875067473587976</v>
      </c>
      <c r="AR135" s="22">
        <f ca="1">IF(OR(Fixtures!$D$6&lt;=0,Fixtures!$D$6&gt;39),AVERAGE(A135:AM135),AVERAGE(OFFSET($A135,0,Fixtures!$D$6,1,39-Fixtures!$D$6)))</f>
        <v>82.919659500471369</v>
      </c>
    </row>
    <row r="136" spans="1:44" x14ac:dyDescent="0.25">
      <c r="A136" s="30" t="s">
        <v>121</v>
      </c>
      <c r="B136" s="22">
        <f ca="1">MIN(VLOOKUP($A134,$A$2:$AM$12,B$14+1,FALSE),VLOOKUP($A136,$A$2:$AM$12,B$14+1,FALSE))</f>
        <v>93.478502668701722</v>
      </c>
      <c r="C136" s="22">
        <f t="shared" ref="C136:AM136" ca="1" si="101">MIN(VLOOKUP($A134,$A$2:$AM$12,C$14+1,FALSE),VLOOKUP($A136,$A$2:$AM$12,C$14+1,FALSE))</f>
        <v>81.146261461701698</v>
      </c>
      <c r="D136" s="22">
        <f t="shared" ca="1" si="101"/>
        <v>93.478502668701722</v>
      </c>
      <c r="E136" s="22">
        <f t="shared" ca="1" si="101"/>
        <v>72.829683023663918</v>
      </c>
      <c r="F136" s="22">
        <f t="shared" ca="1" si="101"/>
        <v>75.683413454084274</v>
      </c>
      <c r="G136" s="22">
        <f t="shared" ca="1" si="101"/>
        <v>74.008442285594356</v>
      </c>
      <c r="H136" s="22">
        <f t="shared" ca="1" si="101"/>
        <v>81.907421252818281</v>
      </c>
      <c r="I136" s="22">
        <f t="shared" ca="1" si="101"/>
        <v>56.744556779220908</v>
      </c>
      <c r="J136" s="22">
        <f t="shared" ca="1" si="101"/>
        <v>102.000266894866</v>
      </c>
      <c r="K136" s="22">
        <f t="shared" ca="1" si="101"/>
        <v>74.699959551601182</v>
      </c>
      <c r="L136" s="22">
        <f t="shared" ca="1" si="101"/>
        <v>60.552361870031746</v>
      </c>
      <c r="M136" s="22">
        <f t="shared" ca="1" si="101"/>
        <v>92.501949777214108</v>
      </c>
      <c r="N136" s="22">
        <f t="shared" ca="1" si="101"/>
        <v>84.297179605912177</v>
      </c>
      <c r="O136" s="22">
        <f t="shared" ca="1" si="101"/>
        <v>141.95289285288928</v>
      </c>
      <c r="P136" s="22">
        <f t="shared" ca="1" si="101"/>
        <v>98.540361319324859</v>
      </c>
      <c r="Q136" s="22">
        <f t="shared" ca="1" si="101"/>
        <v>80.623931988538516</v>
      </c>
      <c r="R136" s="22">
        <f t="shared" ca="1" si="101"/>
        <v>69.354458285714443</v>
      </c>
      <c r="S136" s="22">
        <f t="shared" ca="1" si="101"/>
        <v>74.699959551601182</v>
      </c>
      <c r="T136" s="22">
        <f t="shared" ca="1" si="101"/>
        <v>69.354458285714443</v>
      </c>
      <c r="U136" s="22">
        <f t="shared" ca="1" si="101"/>
        <v>67.015162843214952</v>
      </c>
      <c r="V136" s="22">
        <f t="shared" ca="1" si="101"/>
        <v>67.015162843214952</v>
      </c>
      <c r="W136" s="22">
        <f t="shared" ca="1" si="101"/>
        <v>91.299950563068123</v>
      </c>
      <c r="X136" s="22">
        <f t="shared" ca="1" si="101"/>
        <v>83.454763823072184</v>
      </c>
      <c r="Y136" s="22">
        <f t="shared" ca="1" si="101"/>
        <v>81.907421252818281</v>
      </c>
      <c r="Z136" s="22">
        <f t="shared" ca="1" si="101"/>
        <v>85.293274455012948</v>
      </c>
      <c r="AA136" s="22">
        <f t="shared" ca="1" si="101"/>
        <v>76.482411274392319</v>
      </c>
      <c r="AB136" s="22">
        <f t="shared" ca="1" si="101"/>
        <v>91.299950563068123</v>
      </c>
      <c r="AC136" s="22">
        <f t="shared" ca="1" si="101"/>
        <v>56.744556779220908</v>
      </c>
      <c r="AD136" s="22">
        <f t="shared" ca="1" si="101"/>
        <v>98.540361319324859</v>
      </c>
      <c r="AE136" s="22">
        <f t="shared" ca="1" si="101"/>
        <v>80.623931988538516</v>
      </c>
      <c r="AF136" s="22">
        <f t="shared" ca="1" si="101"/>
        <v>103.02988618500378</v>
      </c>
      <c r="AG136" s="22">
        <f t="shared" ca="1" si="101"/>
        <v>107.5062417080479</v>
      </c>
      <c r="AH136" s="22">
        <f t="shared" ca="1" si="101"/>
        <v>74.008442285594356</v>
      </c>
      <c r="AI136" s="22">
        <f t="shared" ca="1" si="101"/>
        <v>75.683413454084274</v>
      </c>
      <c r="AJ136" s="22">
        <f t="shared" ca="1" si="101"/>
        <v>89.014057028922565</v>
      </c>
      <c r="AK136" s="22">
        <f t="shared" ca="1" si="101"/>
        <v>76.482411274392319</v>
      </c>
      <c r="AL136" s="22">
        <f t="shared" ca="1" si="101"/>
        <v>60.552361870031746</v>
      </c>
      <c r="AM136" s="22">
        <f t="shared" ca="1" si="101"/>
        <v>83.454763823072184</v>
      </c>
      <c r="AN136" s="22">
        <f ca="1">AVERAGE(OFFSET($A136,0,Fixtures!$D$6,1,3))</f>
        <v>74.842306205560448</v>
      </c>
      <c r="AO136" s="22">
        <f ca="1">AVERAGE(OFFSET($A136,0,Fixtures!$D$6,1,6))</f>
        <v>84.453516351591418</v>
      </c>
      <c r="AP136" s="22">
        <f ca="1">AVERAGE(OFFSET($A136,0,Fixtures!$D$6,1,9))</f>
        <v>84.879910617475005</v>
      </c>
      <c r="AQ136" s="22">
        <f ca="1">AVERAGE(OFFSET($A136,0,Fixtures!$D$6,1,12))</f>
        <v>82.497335477551815</v>
      </c>
      <c r="AR136" s="22">
        <f ca="1">IF(OR(Fixtures!$D$6&lt;=0,Fixtures!$D$6&gt;39),AVERAGE(A136:AM136),AVERAGE(OFFSET($A136,0,Fixtures!$D$6,1,39-Fixtures!$D$6)))</f>
        <v>82.570983811822614</v>
      </c>
    </row>
    <row r="137" spans="1:44" x14ac:dyDescent="0.25">
      <c r="A137" s="30" t="s">
        <v>73</v>
      </c>
      <c r="B137" s="22">
        <f ca="1">MIN(VLOOKUP($A134,$A$2:$AM$12,B$14+1,FALSE),VLOOKUP($A137,$A$2:$AM$12,B$14+1,FALSE))</f>
        <v>74.699959551601182</v>
      </c>
      <c r="C137" s="22">
        <f t="shared" ref="C137:AM137" ca="1" si="102">MIN(VLOOKUP($A134,$A$2:$AM$12,C$14+1,FALSE),VLOOKUP($A137,$A$2:$AM$12,C$14+1,FALSE))</f>
        <v>102.000266894866</v>
      </c>
      <c r="D137" s="22">
        <f t="shared" ca="1" si="102"/>
        <v>93.478502668701722</v>
      </c>
      <c r="E137" s="22">
        <f t="shared" ca="1" si="102"/>
        <v>72.829683023663918</v>
      </c>
      <c r="F137" s="22">
        <f t="shared" ca="1" si="102"/>
        <v>91.995525611241931</v>
      </c>
      <c r="G137" s="22">
        <f t="shared" ca="1" si="102"/>
        <v>107.5062417080479</v>
      </c>
      <c r="H137" s="22">
        <f t="shared" ca="1" si="102"/>
        <v>81.146261461701698</v>
      </c>
      <c r="I137" s="22">
        <f t="shared" ca="1" si="102"/>
        <v>56.744556779220908</v>
      </c>
      <c r="J137" s="22">
        <f t="shared" ca="1" si="102"/>
        <v>72.829683023663918</v>
      </c>
      <c r="K137" s="22">
        <f t="shared" ca="1" si="102"/>
        <v>74.699959551601182</v>
      </c>
      <c r="L137" s="22">
        <f t="shared" ca="1" si="102"/>
        <v>60.552361870031746</v>
      </c>
      <c r="M137" s="22">
        <f t="shared" ca="1" si="102"/>
        <v>74.008442285594356</v>
      </c>
      <c r="N137" s="22">
        <f t="shared" ca="1" si="102"/>
        <v>84.297179605912177</v>
      </c>
      <c r="O137" s="22">
        <f t="shared" ca="1" si="102"/>
        <v>103.02988618500378</v>
      </c>
      <c r="P137" s="22">
        <f t="shared" ca="1" si="102"/>
        <v>69.354458285714443</v>
      </c>
      <c r="Q137" s="22">
        <f t="shared" ca="1" si="102"/>
        <v>80.623931988538516</v>
      </c>
      <c r="R137" s="22">
        <f t="shared" ca="1" si="102"/>
        <v>116.486252207014</v>
      </c>
      <c r="S137" s="22">
        <f t="shared" ca="1" si="102"/>
        <v>75.683413454084274</v>
      </c>
      <c r="T137" s="22">
        <f t="shared" ca="1" si="102"/>
        <v>69.354458285714443</v>
      </c>
      <c r="U137" s="22">
        <f t="shared" ca="1" si="102"/>
        <v>104.24733544501584</v>
      </c>
      <c r="V137" s="22">
        <f t="shared" ca="1" si="102"/>
        <v>67.015162843214952</v>
      </c>
      <c r="W137" s="22">
        <f t="shared" ca="1" si="102"/>
        <v>76.482411274392319</v>
      </c>
      <c r="X137" s="22">
        <f t="shared" ca="1" si="102"/>
        <v>89.014057028922565</v>
      </c>
      <c r="Y137" s="22">
        <f t="shared" ca="1" si="102"/>
        <v>85.293274455012948</v>
      </c>
      <c r="Z137" s="22">
        <f t="shared" ca="1" si="102"/>
        <v>83.454763823072184</v>
      </c>
      <c r="AA137" s="22">
        <f t="shared" ca="1" si="102"/>
        <v>91.299950563068123</v>
      </c>
      <c r="AB137" s="22">
        <f t="shared" ca="1" si="102"/>
        <v>92.501949777214108</v>
      </c>
      <c r="AC137" s="22">
        <f t="shared" ca="1" si="102"/>
        <v>95.306933623920543</v>
      </c>
      <c r="AD137" s="22">
        <f t="shared" ca="1" si="102"/>
        <v>98.540361319324859</v>
      </c>
      <c r="AE137" s="22">
        <f t="shared" ca="1" si="102"/>
        <v>56.744556779220908</v>
      </c>
      <c r="AF137" s="22">
        <f t="shared" ca="1" si="102"/>
        <v>103.02988618500378</v>
      </c>
      <c r="AG137" s="22">
        <f t="shared" ca="1" si="102"/>
        <v>60.552361870031746</v>
      </c>
      <c r="AH137" s="22">
        <f t="shared" ca="1" si="102"/>
        <v>74.008442285594356</v>
      </c>
      <c r="AI137" s="22">
        <f t="shared" ca="1" si="102"/>
        <v>75.683413454084274</v>
      </c>
      <c r="AJ137" s="22">
        <f t="shared" ca="1" si="102"/>
        <v>89.014057028922565</v>
      </c>
      <c r="AK137" s="22">
        <f t="shared" ca="1" si="102"/>
        <v>76.482411274392319</v>
      </c>
      <c r="AL137" s="22">
        <f t="shared" ca="1" si="102"/>
        <v>95.306933623920543</v>
      </c>
      <c r="AM137" s="22">
        <f t="shared" ca="1" si="102"/>
        <v>83.454763823072184</v>
      </c>
      <c r="AN137" s="22">
        <f ca="1">AVERAGE(OFFSET($A137,0,Fixtures!$D$6,1,3))</f>
        <v>93.036277988067582</v>
      </c>
      <c r="AO137" s="22">
        <f ca="1">AVERAGE(OFFSET($A137,0,Fixtures!$D$6,1,6))</f>
        <v>89.57060637462537</v>
      </c>
      <c r="AP137" s="22">
        <f ca="1">AVERAGE(OFFSET($A137,0,Fixtures!$D$6,1,9))</f>
        <v>83.074206206384744</v>
      </c>
      <c r="AQ137" s="22">
        <f ca="1">AVERAGE(OFFSET($A137,0,Fixtures!$D$6,1,12))</f>
        <v>84.039271482058169</v>
      </c>
      <c r="AR137" s="22">
        <f ca="1">IF(OR(Fixtures!$D$6&lt;=0,Fixtures!$D$6&gt;39),AVERAGE(A137:AM137),AVERAGE(OFFSET($A137,0,Fixtures!$D$6,1,39-Fixtures!$D$6)))</f>
        <v>83.994309354443871</v>
      </c>
    </row>
    <row r="138" spans="1:44" x14ac:dyDescent="0.25">
      <c r="A138" s="30" t="s">
        <v>61</v>
      </c>
      <c r="B138" s="22">
        <f ca="1">MIN(VLOOKUP($A134,$A$2:$AM$12,B$14+1,FALSE),VLOOKUP($A138,$A$2:$AM$12,B$14+1,FALSE))</f>
        <v>95.306933623920543</v>
      </c>
      <c r="C138" s="22">
        <f t="shared" ref="C138:AM138" ca="1" si="103">MIN(VLOOKUP($A134,$A$2:$AM$12,C$14+1,FALSE),VLOOKUP($A138,$A$2:$AM$12,C$14+1,FALSE))</f>
        <v>98.540361319324859</v>
      </c>
      <c r="D138" s="22">
        <f t="shared" ca="1" si="103"/>
        <v>93.478502668701722</v>
      </c>
      <c r="E138" s="22">
        <f t="shared" ca="1" si="103"/>
        <v>72.829683023663918</v>
      </c>
      <c r="F138" s="22">
        <f t="shared" ca="1" si="103"/>
        <v>102.000266894866</v>
      </c>
      <c r="G138" s="22">
        <f t="shared" ca="1" si="103"/>
        <v>72.829683023663918</v>
      </c>
      <c r="H138" s="22">
        <f t="shared" ca="1" si="103"/>
        <v>81.907421252818281</v>
      </c>
      <c r="I138" s="22">
        <f t="shared" ca="1" si="103"/>
        <v>56.744556779220908</v>
      </c>
      <c r="J138" s="22">
        <f t="shared" ca="1" si="103"/>
        <v>112.43897574707348</v>
      </c>
      <c r="K138" s="22">
        <f t="shared" ca="1" si="103"/>
        <v>74.699959551601182</v>
      </c>
      <c r="L138" s="22">
        <f t="shared" ca="1" si="103"/>
        <v>60.552361870031746</v>
      </c>
      <c r="M138" s="22">
        <f t="shared" ca="1" si="103"/>
        <v>81.146261461701698</v>
      </c>
      <c r="N138" s="22">
        <f t="shared" ca="1" si="103"/>
        <v>84.297179605912177</v>
      </c>
      <c r="O138" s="22">
        <f t="shared" ca="1" si="103"/>
        <v>56.744556779220908</v>
      </c>
      <c r="P138" s="22">
        <f t="shared" ca="1" si="103"/>
        <v>111.78802490275358</v>
      </c>
      <c r="Q138" s="22">
        <f t="shared" ca="1" si="103"/>
        <v>80.623931988538516</v>
      </c>
      <c r="R138" s="22">
        <f t="shared" ca="1" si="103"/>
        <v>60.552361870031746</v>
      </c>
      <c r="S138" s="22">
        <f t="shared" ca="1" si="103"/>
        <v>81.907421252818281</v>
      </c>
      <c r="T138" s="22">
        <f t="shared" ca="1" si="103"/>
        <v>69.354458285714443</v>
      </c>
      <c r="U138" s="22">
        <f t="shared" ca="1" si="103"/>
        <v>107.5062417080479</v>
      </c>
      <c r="V138" s="22">
        <f t="shared" ca="1" si="103"/>
        <v>67.015162843214952</v>
      </c>
      <c r="W138" s="22">
        <f t="shared" ca="1" si="103"/>
        <v>91.299950563068123</v>
      </c>
      <c r="X138" s="22">
        <f t="shared" ca="1" si="103"/>
        <v>91.995525611241931</v>
      </c>
      <c r="Y138" s="22">
        <f t="shared" ca="1" si="103"/>
        <v>131.39651764316966</v>
      </c>
      <c r="Z138" s="22">
        <f t="shared" ca="1" si="103"/>
        <v>80.623931988538516</v>
      </c>
      <c r="AA138" s="22">
        <f t="shared" ca="1" si="103"/>
        <v>116.486252207014</v>
      </c>
      <c r="AB138" s="22">
        <f t="shared" ca="1" si="103"/>
        <v>67.015162843214952</v>
      </c>
      <c r="AC138" s="22">
        <f t="shared" ca="1" si="103"/>
        <v>74.008442285594356</v>
      </c>
      <c r="AD138" s="22">
        <f t="shared" ca="1" si="103"/>
        <v>84.297179605912177</v>
      </c>
      <c r="AE138" s="22">
        <f t="shared" ca="1" si="103"/>
        <v>91.462929465889289</v>
      </c>
      <c r="AF138" s="22">
        <f t="shared" ca="1" si="103"/>
        <v>76.482411274392319</v>
      </c>
      <c r="AG138" s="22">
        <f t="shared" ca="1" si="103"/>
        <v>69.354458285714443</v>
      </c>
      <c r="AH138" s="22">
        <f t="shared" ca="1" si="103"/>
        <v>74.008442285594356</v>
      </c>
      <c r="AI138" s="22">
        <f t="shared" ca="1" si="103"/>
        <v>75.683413454084274</v>
      </c>
      <c r="AJ138" s="22">
        <f t="shared" ca="1" si="103"/>
        <v>89.014057028922565</v>
      </c>
      <c r="AK138" s="22">
        <f t="shared" ca="1" si="103"/>
        <v>76.482411274392319</v>
      </c>
      <c r="AL138" s="22">
        <f t="shared" ca="1" si="103"/>
        <v>89.014057028922565</v>
      </c>
      <c r="AM138" s="22">
        <f t="shared" ca="1" si="103"/>
        <v>83.454763823072184</v>
      </c>
      <c r="AN138" s="22">
        <f ca="1">AVERAGE(OFFSET($A138,0,Fixtures!$D$6,1,3))</f>
        <v>85.836619111941104</v>
      </c>
      <c r="AO138" s="22">
        <f ca="1">AVERAGE(OFFSET($A138,0,Fixtures!$D$6,1,6))</f>
        <v>84.958729613669519</v>
      </c>
      <c r="AP138" s="22">
        <f ca="1">AVERAGE(OFFSET($A138,0,Fixtures!$D$6,1,9))</f>
        <v>80.977632411934479</v>
      </c>
      <c r="AQ138" s="22">
        <f ca="1">AVERAGE(OFFSET($A138,0,Fixtures!$D$6,1,12))</f>
        <v>81.942434753303985</v>
      </c>
      <c r="AR138" s="22">
        <f ca="1">IF(OR(Fixtures!$D$6&lt;=0,Fixtures!$D$6&gt;39),AVERAGE(A138:AM138),AVERAGE(OFFSET($A138,0,Fixtures!$D$6,1,39-Fixtures!$D$6)))</f>
        <v>82.058767758670768</v>
      </c>
    </row>
    <row r="139" spans="1:44" x14ac:dyDescent="0.25">
      <c r="A139" s="30" t="s">
        <v>53</v>
      </c>
      <c r="B139" s="22">
        <f ca="1">MIN(VLOOKUP($A134,$A$2:$AM$12,B$14+1,FALSE),VLOOKUP($A139,$A$2:$AM$12,B$14+1,FALSE))</f>
        <v>91.995525611241931</v>
      </c>
      <c r="C139" s="22">
        <f t="shared" ref="C139:AM139" ca="1" si="104">MIN(VLOOKUP($A134,$A$2:$AM$12,C$14+1,FALSE),VLOOKUP($A139,$A$2:$AM$12,C$14+1,FALSE))</f>
        <v>91.299950563068123</v>
      </c>
      <c r="D139" s="22">
        <f t="shared" ca="1" si="104"/>
        <v>93.478502668701722</v>
      </c>
      <c r="E139" s="22">
        <f t="shared" ca="1" si="104"/>
        <v>72.829683023663918</v>
      </c>
      <c r="F139" s="22">
        <f t="shared" ca="1" si="104"/>
        <v>102.000266894866</v>
      </c>
      <c r="G139" s="22">
        <f t="shared" ca="1" si="104"/>
        <v>91.462929465889289</v>
      </c>
      <c r="H139" s="22">
        <f t="shared" ca="1" si="104"/>
        <v>72.829683023663918</v>
      </c>
      <c r="I139" s="22">
        <f t="shared" ca="1" si="104"/>
        <v>56.744556779220908</v>
      </c>
      <c r="J139" s="22">
        <f t="shared" ca="1" si="104"/>
        <v>112.43897574707348</v>
      </c>
      <c r="K139" s="22">
        <f t="shared" ca="1" si="104"/>
        <v>74.699959551601182</v>
      </c>
      <c r="L139" s="22">
        <f t="shared" ca="1" si="104"/>
        <v>60.552361870031746</v>
      </c>
      <c r="M139" s="22">
        <f t="shared" ca="1" si="104"/>
        <v>92.501949777214108</v>
      </c>
      <c r="N139" s="22">
        <f t="shared" ca="1" si="104"/>
        <v>84.297179605912177</v>
      </c>
      <c r="O139" s="22">
        <f t="shared" ca="1" si="104"/>
        <v>92.501949777214108</v>
      </c>
      <c r="P139" s="22">
        <f t="shared" ca="1" si="104"/>
        <v>67.015162843214952</v>
      </c>
      <c r="Q139" s="22">
        <f t="shared" ca="1" si="104"/>
        <v>80.623931988538516</v>
      </c>
      <c r="R139" s="22">
        <f t="shared" ca="1" si="104"/>
        <v>85.293274455012948</v>
      </c>
      <c r="S139" s="22">
        <f t="shared" ca="1" si="104"/>
        <v>74.008442285594356</v>
      </c>
      <c r="T139" s="22">
        <f t="shared" ca="1" si="104"/>
        <v>69.354458285714443</v>
      </c>
      <c r="U139" s="22">
        <f t="shared" ca="1" si="104"/>
        <v>109.85691598530569</v>
      </c>
      <c r="V139" s="22">
        <f t="shared" ca="1" si="104"/>
        <v>67.015162843214952</v>
      </c>
      <c r="W139" s="22">
        <f t="shared" ca="1" si="104"/>
        <v>80.623931988538516</v>
      </c>
      <c r="X139" s="22">
        <f t="shared" ca="1" si="104"/>
        <v>91.995525611241931</v>
      </c>
      <c r="Y139" s="22">
        <f t="shared" ca="1" si="104"/>
        <v>95.306933623920543</v>
      </c>
      <c r="Z139" s="22">
        <f t="shared" ca="1" si="104"/>
        <v>74.699959551601182</v>
      </c>
      <c r="AA139" s="22">
        <f t="shared" ca="1" si="104"/>
        <v>112.43897574707348</v>
      </c>
      <c r="AB139" s="22">
        <f t="shared" ca="1" si="104"/>
        <v>60.552361870031746</v>
      </c>
      <c r="AC139" s="22">
        <f t="shared" ca="1" si="104"/>
        <v>95.306933623920543</v>
      </c>
      <c r="AD139" s="22">
        <f t="shared" ca="1" si="104"/>
        <v>76.482411274392319</v>
      </c>
      <c r="AE139" s="22">
        <f t="shared" ca="1" si="104"/>
        <v>81.907421252818281</v>
      </c>
      <c r="AF139" s="22">
        <f t="shared" ca="1" si="104"/>
        <v>103.02988618500378</v>
      </c>
      <c r="AG139" s="22">
        <f t="shared" ca="1" si="104"/>
        <v>75.683413454084274</v>
      </c>
      <c r="AH139" s="22">
        <f t="shared" ca="1" si="104"/>
        <v>74.008442285594356</v>
      </c>
      <c r="AI139" s="22">
        <f t="shared" ca="1" si="104"/>
        <v>75.683413454084274</v>
      </c>
      <c r="AJ139" s="22">
        <f t="shared" ca="1" si="104"/>
        <v>89.014057028922565</v>
      </c>
      <c r="AK139" s="22">
        <f t="shared" ca="1" si="104"/>
        <v>76.482411274392319</v>
      </c>
      <c r="AL139" s="22">
        <f t="shared" ca="1" si="104"/>
        <v>111.78802490275358</v>
      </c>
      <c r="AM139" s="22">
        <f t="shared" ca="1" si="104"/>
        <v>83.454763823072184</v>
      </c>
      <c r="AN139" s="22">
        <f ca="1">AVERAGE(OFFSET($A139,0,Fixtures!$D$6,1,3))</f>
        <v>89.432757080341915</v>
      </c>
      <c r="AO139" s="22">
        <f ca="1">AVERAGE(OFFSET($A139,0,Fixtures!$D$6,1,6))</f>
        <v>88.286331658873351</v>
      </c>
      <c r="AP139" s="22">
        <f ca="1">AVERAGE(OFFSET($A139,0,Fixtures!$D$6,1,9))</f>
        <v>83.899251016333679</v>
      </c>
      <c r="AQ139" s="22">
        <f ca="1">AVERAGE(OFFSET($A139,0,Fixtures!$D$6,1,12))</f>
        <v>86.031479362755974</v>
      </c>
      <c r="AR139" s="22">
        <f ca="1">IF(OR(Fixtures!$D$6&lt;=0,Fixtures!$D$6&gt;39),AVERAGE(A139:AM139),AVERAGE(OFFSET($A139,0,Fixtures!$D$6,1,39-Fixtures!$D$6)))</f>
        <v>85.833270475087986</v>
      </c>
    </row>
    <row r="140" spans="1:44" x14ac:dyDescent="0.25">
      <c r="A140" s="30" t="s">
        <v>2</v>
      </c>
      <c r="B140" s="22">
        <f ca="1">MIN(VLOOKUP($A134,$A$2:$AM$12,B$14+1,FALSE),VLOOKUP($A140,$A$2:$AM$12,B$14+1,FALSE))</f>
        <v>80.623931988538516</v>
      </c>
      <c r="C140" s="22">
        <f t="shared" ref="C140:AM140" ca="1" si="105">MIN(VLOOKUP($A134,$A$2:$AM$12,C$14+1,FALSE),VLOOKUP($A140,$A$2:$AM$12,C$14+1,FALSE))</f>
        <v>89.014057028922565</v>
      </c>
      <c r="D140" s="22">
        <f t="shared" ca="1" si="105"/>
        <v>93.478502668701722</v>
      </c>
      <c r="E140" s="22">
        <f t="shared" ca="1" si="105"/>
        <v>72.829683023663918</v>
      </c>
      <c r="F140" s="22">
        <f t="shared" ca="1" si="105"/>
        <v>102.000266894866</v>
      </c>
      <c r="G140" s="22">
        <f t="shared" ca="1" si="105"/>
        <v>85.293274455012948</v>
      </c>
      <c r="H140" s="22">
        <f t="shared" ca="1" si="105"/>
        <v>81.907421252818281</v>
      </c>
      <c r="I140" s="22">
        <f t="shared" ca="1" si="105"/>
        <v>56.744556779220908</v>
      </c>
      <c r="J140" s="22">
        <f t="shared" ca="1" si="105"/>
        <v>112.43897574707348</v>
      </c>
      <c r="K140" s="22">
        <f t="shared" ca="1" si="105"/>
        <v>74.699959551601182</v>
      </c>
      <c r="L140" s="22">
        <f t="shared" ca="1" si="105"/>
        <v>60.552361870031746</v>
      </c>
      <c r="M140" s="22">
        <f t="shared" ca="1" si="105"/>
        <v>67.015162843214952</v>
      </c>
      <c r="N140" s="22">
        <f t="shared" ca="1" si="105"/>
        <v>84.297179605912177</v>
      </c>
      <c r="O140" s="22">
        <f t="shared" ca="1" si="105"/>
        <v>141.95289285288928</v>
      </c>
      <c r="P140" s="22">
        <f t="shared" ca="1" si="105"/>
        <v>91.299950563068123</v>
      </c>
      <c r="Q140" s="22">
        <f t="shared" ca="1" si="105"/>
        <v>80.623931988538516</v>
      </c>
      <c r="R140" s="22">
        <f t="shared" ca="1" si="105"/>
        <v>92.501949777214108</v>
      </c>
      <c r="S140" s="22">
        <f t="shared" ca="1" si="105"/>
        <v>56.744556779220908</v>
      </c>
      <c r="T140" s="22">
        <f t="shared" ca="1" si="105"/>
        <v>69.354458285714443</v>
      </c>
      <c r="U140" s="22">
        <f t="shared" ca="1" si="105"/>
        <v>91.995525611241931</v>
      </c>
      <c r="V140" s="22">
        <f t="shared" ca="1" si="105"/>
        <v>67.015162843214952</v>
      </c>
      <c r="W140" s="22">
        <f t="shared" ca="1" si="105"/>
        <v>91.299950563068123</v>
      </c>
      <c r="X140" s="22">
        <f t="shared" ca="1" si="105"/>
        <v>91.995525611241931</v>
      </c>
      <c r="Y140" s="22">
        <f t="shared" ca="1" si="105"/>
        <v>112.43897574707348</v>
      </c>
      <c r="Z140" s="22">
        <f t="shared" ca="1" si="105"/>
        <v>72.829683023663918</v>
      </c>
      <c r="AA140" s="22">
        <f t="shared" ca="1" si="105"/>
        <v>98.540361319324859</v>
      </c>
      <c r="AB140" s="22">
        <f t="shared" ca="1" si="105"/>
        <v>69.354458285714443</v>
      </c>
      <c r="AC140" s="22">
        <f t="shared" ca="1" si="105"/>
        <v>75.683413454084274</v>
      </c>
      <c r="AD140" s="22">
        <f t="shared" ca="1" si="105"/>
        <v>98.540361319324859</v>
      </c>
      <c r="AE140" s="22">
        <f t="shared" ca="1" si="105"/>
        <v>74.699959551601182</v>
      </c>
      <c r="AF140" s="22">
        <f t="shared" ca="1" si="105"/>
        <v>83.454763823072184</v>
      </c>
      <c r="AG140" s="22">
        <f t="shared" ca="1" si="105"/>
        <v>81.907421252818281</v>
      </c>
      <c r="AH140" s="22">
        <f t="shared" ca="1" si="105"/>
        <v>74.008442285594356</v>
      </c>
      <c r="AI140" s="22">
        <f t="shared" ca="1" si="105"/>
        <v>75.683413454084274</v>
      </c>
      <c r="AJ140" s="22">
        <f t="shared" ca="1" si="105"/>
        <v>89.014057028922565</v>
      </c>
      <c r="AK140" s="22">
        <f t="shared" ca="1" si="105"/>
        <v>76.482411274392319</v>
      </c>
      <c r="AL140" s="22">
        <f t="shared" ca="1" si="105"/>
        <v>104.24733544501584</v>
      </c>
      <c r="AM140" s="22">
        <f t="shared" ca="1" si="105"/>
        <v>83.454763823072184</v>
      </c>
      <c r="AN140" s="22">
        <f ca="1">AVERAGE(OFFSET($A140,0,Fixtures!$D$6,1,3))</f>
        <v>81.192744353041192</v>
      </c>
      <c r="AO140" s="22">
        <f ca="1">AVERAGE(OFFSET($A140,0,Fixtures!$D$6,1,6))</f>
        <v>83.378886292186962</v>
      </c>
      <c r="AP140" s="22">
        <f ca="1">AVERAGE(OFFSET($A140,0,Fixtures!$D$6,1,9))</f>
        <v>81.319177193957628</v>
      </c>
      <c r="AQ140" s="22">
        <f ca="1">AVERAGE(OFFSET($A140,0,Fixtures!$D$6,1,12))</f>
        <v>83.468033207829123</v>
      </c>
      <c r="AR140" s="22">
        <f ca="1">IF(OR(Fixtures!$D$6&lt;=0,Fixtures!$D$6&gt;39),AVERAGE(A140:AM140),AVERAGE(OFFSET($A140,0,Fixtures!$D$6,1,39-Fixtures!$D$6)))</f>
        <v>83.467012485924741</v>
      </c>
    </row>
    <row r="141" spans="1:44" x14ac:dyDescent="0.25">
      <c r="A141" s="30" t="s">
        <v>113</v>
      </c>
      <c r="B141" s="22">
        <f ca="1">MIN(VLOOKUP($A134,$A$2:$AM$12,B$14+1,FALSE),VLOOKUP($A141,$A$2:$AM$12,B$14+1,FALSE))</f>
        <v>155.85812957683984</v>
      </c>
      <c r="C141" s="22">
        <f t="shared" ref="C141:AM141" ca="1" si="106">MIN(VLOOKUP($A134,$A$2:$AM$12,C$14+1,FALSE),VLOOKUP($A141,$A$2:$AM$12,C$14+1,FALSE))</f>
        <v>60.552361870031746</v>
      </c>
      <c r="D141" s="22">
        <f t="shared" ca="1" si="106"/>
        <v>93.478502668701722</v>
      </c>
      <c r="E141" s="22">
        <f t="shared" ca="1" si="106"/>
        <v>72.829683023663918</v>
      </c>
      <c r="F141" s="22">
        <f t="shared" ca="1" si="106"/>
        <v>102.000266894866</v>
      </c>
      <c r="G141" s="22">
        <f t="shared" ca="1" si="106"/>
        <v>92.501949777214108</v>
      </c>
      <c r="H141" s="22">
        <f t="shared" ca="1" si="106"/>
        <v>69.354458285714443</v>
      </c>
      <c r="I141" s="22">
        <f t="shared" ca="1" si="106"/>
        <v>56.744556779220908</v>
      </c>
      <c r="J141" s="22">
        <f t="shared" ca="1" si="106"/>
        <v>81.907421252818281</v>
      </c>
      <c r="K141" s="22">
        <f t="shared" ca="1" si="106"/>
        <v>74.699959551601182</v>
      </c>
      <c r="L141" s="22">
        <f t="shared" ca="1" si="106"/>
        <v>60.552361870031746</v>
      </c>
      <c r="M141" s="22">
        <f t="shared" ca="1" si="106"/>
        <v>76.482411274392319</v>
      </c>
      <c r="N141" s="22">
        <f t="shared" ca="1" si="106"/>
        <v>84.297179605912177</v>
      </c>
      <c r="O141" s="22">
        <f t="shared" ca="1" si="106"/>
        <v>80.623931988538516</v>
      </c>
      <c r="P141" s="22">
        <f t="shared" ca="1" si="106"/>
        <v>111.78802490275358</v>
      </c>
      <c r="Q141" s="22">
        <f t="shared" ca="1" si="106"/>
        <v>74.699959551601182</v>
      </c>
      <c r="R141" s="22">
        <f t="shared" ca="1" si="106"/>
        <v>116.486252207014</v>
      </c>
      <c r="S141" s="22">
        <f t="shared" ca="1" si="106"/>
        <v>91.462929465889289</v>
      </c>
      <c r="T141" s="22">
        <f t="shared" ca="1" si="106"/>
        <v>69.354458285714443</v>
      </c>
      <c r="U141" s="22">
        <f t="shared" ca="1" si="106"/>
        <v>84.297179605912177</v>
      </c>
      <c r="V141" s="22">
        <f t="shared" ca="1" si="106"/>
        <v>56.744556779220908</v>
      </c>
      <c r="W141" s="22">
        <f t="shared" ca="1" si="106"/>
        <v>91.299950563068123</v>
      </c>
      <c r="X141" s="22">
        <f t="shared" ca="1" si="106"/>
        <v>67.015162843214952</v>
      </c>
      <c r="Y141" s="22">
        <f t="shared" ca="1" si="106"/>
        <v>103.02988618500378</v>
      </c>
      <c r="Z141" s="22">
        <f t="shared" ca="1" si="106"/>
        <v>74.008442285594356</v>
      </c>
      <c r="AA141" s="22">
        <f t="shared" ca="1" si="106"/>
        <v>132.6532312009476</v>
      </c>
      <c r="AB141" s="22">
        <f t="shared" ca="1" si="106"/>
        <v>111.78802490275358</v>
      </c>
      <c r="AC141" s="22">
        <f t="shared" ca="1" si="106"/>
        <v>95.306933623920543</v>
      </c>
      <c r="AD141" s="22">
        <f t="shared" ca="1" si="106"/>
        <v>91.299950563068123</v>
      </c>
      <c r="AE141" s="22">
        <f t="shared" ca="1" si="106"/>
        <v>91.462929465889289</v>
      </c>
      <c r="AF141" s="22">
        <f t="shared" ca="1" si="106"/>
        <v>91.995525611241931</v>
      </c>
      <c r="AG141" s="22">
        <f t="shared" ca="1" si="106"/>
        <v>98.540361319324859</v>
      </c>
      <c r="AH141" s="22">
        <f t="shared" ca="1" si="106"/>
        <v>74.008442285594356</v>
      </c>
      <c r="AI141" s="22">
        <f t="shared" ca="1" si="106"/>
        <v>75.683413454084274</v>
      </c>
      <c r="AJ141" s="22">
        <f t="shared" ca="1" si="106"/>
        <v>81.146261461701698</v>
      </c>
      <c r="AK141" s="22">
        <f t="shared" ca="1" si="106"/>
        <v>76.482411274392319</v>
      </c>
      <c r="AL141" s="22">
        <f t="shared" ca="1" si="106"/>
        <v>75.683413454084274</v>
      </c>
      <c r="AM141" s="22">
        <f t="shared" ca="1" si="106"/>
        <v>83.454763823072184</v>
      </c>
      <c r="AN141" s="22">
        <f ca="1">AVERAGE(OFFSET($A141,0,Fixtures!$D$6,1,3))</f>
        <v>113.2493965758739</v>
      </c>
      <c r="AO141" s="22">
        <f ca="1">AVERAGE(OFFSET($A141,0,Fixtures!$D$6,1,6))</f>
        <v>102.41776589463684</v>
      </c>
      <c r="AP141" s="22">
        <f ca="1">AVERAGE(OFFSET($A141,0,Fixtures!$D$6,1,9))</f>
        <v>95.859868047424953</v>
      </c>
      <c r="AQ141" s="22">
        <f ca="1">AVERAGE(OFFSET($A141,0,Fixtures!$D$6,1,12))</f>
        <v>91.337574884750225</v>
      </c>
      <c r="AR141" s="22">
        <f ca="1">IF(OR(Fixtures!$D$6&lt;=0,Fixtures!$D$6&gt;39),AVERAGE(A141:AM141),AVERAGE(OFFSET($A141,0,Fixtures!$D$6,1,39-Fixtures!$D$6)))</f>
        <v>90.73120480308269</v>
      </c>
    </row>
    <row r="142" spans="1:44" x14ac:dyDescent="0.25">
      <c r="A142" s="30" t="s">
        <v>112</v>
      </c>
      <c r="B142" s="22">
        <f ca="1">MIN(VLOOKUP($A134,$A$2:$AM$12,B$14+1,FALSE),VLOOKUP($A142,$A$2:$AM$12,B$14+1,FALSE))</f>
        <v>81.907421252818281</v>
      </c>
      <c r="C142" s="22">
        <f t="shared" ref="C142:AM142" ca="1" si="107">MIN(VLOOKUP($A134,$A$2:$AM$12,C$14+1,FALSE),VLOOKUP($A142,$A$2:$AM$12,C$14+1,FALSE))</f>
        <v>56.744556779220908</v>
      </c>
      <c r="D142" s="22">
        <f t="shared" ca="1" si="107"/>
        <v>93.478502668701722</v>
      </c>
      <c r="E142" s="22">
        <f t="shared" ca="1" si="107"/>
        <v>72.829683023663918</v>
      </c>
      <c r="F142" s="22">
        <f t="shared" ca="1" si="107"/>
        <v>95.306933623920543</v>
      </c>
      <c r="G142" s="22">
        <f t="shared" ca="1" si="107"/>
        <v>107.5062417080479</v>
      </c>
      <c r="H142" s="22">
        <f t="shared" ca="1" si="107"/>
        <v>81.907421252818281</v>
      </c>
      <c r="I142" s="22">
        <f t="shared" ca="1" si="107"/>
        <v>56.744556779220908</v>
      </c>
      <c r="J142" s="22">
        <f t="shared" ca="1" si="107"/>
        <v>80.623931988538516</v>
      </c>
      <c r="K142" s="22">
        <f t="shared" ca="1" si="107"/>
        <v>74.699959551601182</v>
      </c>
      <c r="L142" s="22">
        <f t="shared" ca="1" si="107"/>
        <v>60.552361870031746</v>
      </c>
      <c r="M142" s="22">
        <f t="shared" ca="1" si="107"/>
        <v>92.501949777214108</v>
      </c>
      <c r="N142" s="22">
        <f t="shared" ca="1" si="107"/>
        <v>84.297179605912177</v>
      </c>
      <c r="O142" s="22">
        <f t="shared" ca="1" si="107"/>
        <v>111.78802490275358</v>
      </c>
      <c r="P142" s="22">
        <f t="shared" ca="1" si="107"/>
        <v>60.552361870031746</v>
      </c>
      <c r="Q142" s="22">
        <f t="shared" ca="1" si="107"/>
        <v>80.623931988538516</v>
      </c>
      <c r="R142" s="22">
        <f t="shared" ca="1" si="107"/>
        <v>83.454763823072184</v>
      </c>
      <c r="S142" s="22">
        <f t="shared" ca="1" si="107"/>
        <v>104.24733544501584</v>
      </c>
      <c r="T142" s="22">
        <f t="shared" ca="1" si="107"/>
        <v>69.354458285714443</v>
      </c>
      <c r="U142" s="22">
        <f t="shared" ca="1" si="107"/>
        <v>109.85691598530569</v>
      </c>
      <c r="V142" s="22">
        <f t="shared" ca="1" si="107"/>
        <v>67.015162843214952</v>
      </c>
      <c r="W142" s="22">
        <f t="shared" ca="1" si="107"/>
        <v>81.146261461701698</v>
      </c>
      <c r="X142" s="22">
        <f t="shared" ca="1" si="107"/>
        <v>91.995525611241931</v>
      </c>
      <c r="Y142" s="22">
        <f t="shared" ca="1" si="107"/>
        <v>134.2695639820403</v>
      </c>
      <c r="Z142" s="22">
        <f t="shared" ca="1" si="107"/>
        <v>69.354458285714443</v>
      </c>
      <c r="AA142" s="22">
        <f t="shared" ca="1" si="107"/>
        <v>67.015162843214952</v>
      </c>
      <c r="AB142" s="22">
        <f t="shared" ca="1" si="107"/>
        <v>85.293274455012948</v>
      </c>
      <c r="AC142" s="22">
        <f t="shared" ca="1" si="107"/>
        <v>95.306933623920543</v>
      </c>
      <c r="AD142" s="22">
        <f t="shared" ca="1" si="107"/>
        <v>72.829683023663918</v>
      </c>
      <c r="AE142" s="22">
        <f t="shared" ca="1" si="107"/>
        <v>74.008442285594356</v>
      </c>
      <c r="AF142" s="22">
        <f t="shared" ca="1" si="107"/>
        <v>103.02988618500378</v>
      </c>
      <c r="AG142" s="22">
        <f t="shared" ca="1" si="107"/>
        <v>84.297179605912177</v>
      </c>
      <c r="AH142" s="22">
        <f t="shared" ca="1" si="107"/>
        <v>74.008442285594356</v>
      </c>
      <c r="AI142" s="22">
        <f t="shared" ca="1" si="107"/>
        <v>75.683413454084274</v>
      </c>
      <c r="AJ142" s="22">
        <f t="shared" ca="1" si="107"/>
        <v>89.014057028922565</v>
      </c>
      <c r="AK142" s="22">
        <f t="shared" ca="1" si="107"/>
        <v>76.482411274392319</v>
      </c>
      <c r="AL142" s="22">
        <f t="shared" ca="1" si="107"/>
        <v>91.995525611241931</v>
      </c>
      <c r="AM142" s="22">
        <f t="shared" ca="1" si="107"/>
        <v>83.454763823072184</v>
      </c>
      <c r="AN142" s="22">
        <f ca="1">AVERAGE(OFFSET($A142,0,Fixtures!$D$6,1,3))</f>
        <v>82.538456974049481</v>
      </c>
      <c r="AO142" s="22">
        <f ca="1">AVERAGE(OFFSET($A142,0,Fixtures!$D$6,1,6))</f>
        <v>82.913897069401742</v>
      </c>
      <c r="AP142" s="22">
        <f ca="1">AVERAGE(OFFSET($A142,0,Fixtures!$D$6,1,9))</f>
        <v>81.274713084666814</v>
      </c>
      <c r="AQ142" s="22">
        <f ca="1">AVERAGE(OFFSET($A142,0,Fixtures!$D$6,1,12))</f>
        <v>82.413700973046517</v>
      </c>
      <c r="AR142" s="22">
        <f ca="1">IF(OR(Fixtures!$D$6&lt;=0,Fixtures!$D$6&gt;39),AVERAGE(A142:AM142),AVERAGE(OFFSET($A142,0,Fixtures!$D$6,1,39-Fixtures!$D$6)))</f>
        <v>82.493782730740804</v>
      </c>
    </row>
    <row r="143" spans="1:44" x14ac:dyDescent="0.25">
      <c r="A143" s="30" t="s">
        <v>10</v>
      </c>
      <c r="B143" s="22">
        <f ca="1">MIN(VLOOKUP($A134,$A$2:$AM$12,B$14+1,FALSE),VLOOKUP($A143,$A$2:$AM$12,B$14+1,FALSE))</f>
        <v>92.501949777214108</v>
      </c>
      <c r="C143" s="22">
        <f t="shared" ref="C143:AM143" ca="1" si="108">MIN(VLOOKUP($A134,$A$2:$AM$12,C$14+1,FALSE),VLOOKUP($A143,$A$2:$AM$12,C$14+1,FALSE))</f>
        <v>104.24733544501584</v>
      </c>
      <c r="D143" s="22">
        <f t="shared" ca="1" si="108"/>
        <v>93.478502668701722</v>
      </c>
      <c r="E143" s="22">
        <f t="shared" ca="1" si="108"/>
        <v>72.829683023663918</v>
      </c>
      <c r="F143" s="22">
        <f t="shared" ca="1" si="108"/>
        <v>91.299950563068123</v>
      </c>
      <c r="G143" s="22">
        <f t="shared" ca="1" si="108"/>
        <v>67.015162843214952</v>
      </c>
      <c r="H143" s="22">
        <f t="shared" ca="1" si="108"/>
        <v>81.907421252818281</v>
      </c>
      <c r="I143" s="22">
        <f t="shared" ca="1" si="108"/>
        <v>56.744556779220908</v>
      </c>
      <c r="J143" s="22">
        <f t="shared" ca="1" si="108"/>
        <v>111.78802490275358</v>
      </c>
      <c r="K143" s="22">
        <f t="shared" ca="1" si="108"/>
        <v>74.699959551601182</v>
      </c>
      <c r="L143" s="22">
        <f t="shared" ca="1" si="108"/>
        <v>60.552361870031746</v>
      </c>
      <c r="M143" s="22">
        <f t="shared" ca="1" si="108"/>
        <v>91.995525611241931</v>
      </c>
      <c r="N143" s="22">
        <f t="shared" ca="1" si="108"/>
        <v>84.297179605912177</v>
      </c>
      <c r="O143" s="22">
        <f t="shared" ca="1" si="108"/>
        <v>76.482411274392319</v>
      </c>
      <c r="P143" s="22">
        <f t="shared" ca="1" si="108"/>
        <v>72.829683023663918</v>
      </c>
      <c r="Q143" s="22">
        <f t="shared" ca="1" si="108"/>
        <v>74.008442285594356</v>
      </c>
      <c r="R143" s="22">
        <f t="shared" ca="1" si="108"/>
        <v>81.146261461701698</v>
      </c>
      <c r="S143" s="22">
        <f t="shared" ca="1" si="108"/>
        <v>102.000266894866</v>
      </c>
      <c r="T143" s="22">
        <f t="shared" ca="1" si="108"/>
        <v>69.354458285714443</v>
      </c>
      <c r="U143" s="22">
        <f t="shared" ca="1" si="108"/>
        <v>56.744556779220908</v>
      </c>
      <c r="V143" s="22">
        <f t="shared" ca="1" si="108"/>
        <v>67.015162843214952</v>
      </c>
      <c r="W143" s="22">
        <f t="shared" ca="1" si="108"/>
        <v>91.299950563068123</v>
      </c>
      <c r="X143" s="22">
        <f t="shared" ca="1" si="108"/>
        <v>91.462929465889289</v>
      </c>
      <c r="Y143" s="22">
        <f t="shared" ca="1" si="108"/>
        <v>69.354458285714443</v>
      </c>
      <c r="Z143" s="22">
        <f t="shared" ca="1" si="108"/>
        <v>85.293274455012948</v>
      </c>
      <c r="AA143" s="22">
        <f t="shared" ca="1" si="108"/>
        <v>75.683413454084274</v>
      </c>
      <c r="AB143" s="22">
        <f t="shared" ca="1" si="108"/>
        <v>83.454763823072184</v>
      </c>
      <c r="AC143" s="22">
        <f t="shared" ca="1" si="108"/>
        <v>95.306933623920543</v>
      </c>
      <c r="AD143" s="22">
        <f t="shared" ca="1" si="108"/>
        <v>60.552361870031746</v>
      </c>
      <c r="AE143" s="22">
        <f t="shared" ca="1" si="108"/>
        <v>89.014057028922565</v>
      </c>
      <c r="AF143" s="22">
        <f t="shared" ca="1" si="108"/>
        <v>80.623931988538516</v>
      </c>
      <c r="AG143" s="22">
        <f t="shared" ca="1" si="108"/>
        <v>93.478502668701722</v>
      </c>
      <c r="AH143" s="22">
        <f t="shared" ca="1" si="108"/>
        <v>74.008442285594356</v>
      </c>
      <c r="AI143" s="22">
        <f t="shared" ca="1" si="108"/>
        <v>75.683413454084274</v>
      </c>
      <c r="AJ143" s="22">
        <f t="shared" ca="1" si="108"/>
        <v>89.014057028922565</v>
      </c>
      <c r="AK143" s="22">
        <f t="shared" ca="1" si="108"/>
        <v>76.482411274392319</v>
      </c>
      <c r="AL143" s="22">
        <f t="shared" ca="1" si="108"/>
        <v>81.907421252818281</v>
      </c>
      <c r="AM143" s="22">
        <f t="shared" ca="1" si="108"/>
        <v>74.699959551601182</v>
      </c>
      <c r="AN143" s="22">
        <f ca="1">AVERAGE(OFFSET($A143,0,Fixtures!$D$6,1,3))</f>
        <v>84.815036967025662</v>
      </c>
      <c r="AO143" s="22">
        <f ca="1">AVERAGE(OFFSET($A143,0,Fixtures!$D$6,1,6))</f>
        <v>80.77257696476164</v>
      </c>
      <c r="AP143" s="22">
        <f ca="1">AVERAGE(OFFSET($A143,0,Fixtures!$D$6,1,9))</f>
        <v>80.867313355216695</v>
      </c>
      <c r="AQ143" s="22">
        <f ca="1">AVERAGE(OFFSET($A143,0,Fixtures!$D$6,1,12))</f>
        <v>81.267475812756956</v>
      </c>
      <c r="AR143" s="22">
        <f ca="1">IF(OR(Fixtures!$D$6&lt;=0,Fixtures!$D$6&gt;39),AVERAGE(A143:AM143),AVERAGE(OFFSET($A143,0,Fixtures!$D$6,1,39-Fixtures!$D$6)))</f>
        <v>80.762282254206497</v>
      </c>
    </row>
    <row r="144" spans="1:44" x14ac:dyDescent="0.25">
      <c r="A144" s="30" t="s">
        <v>71</v>
      </c>
      <c r="B144" s="22">
        <f ca="1">MIN(VLOOKUP($A134,$A$2:$AM$12,B$14+1,FALSE),VLOOKUP($A144,$A$2:$AM$12,B$14+1,FALSE))</f>
        <v>85.293274455012948</v>
      </c>
      <c r="C144" s="22">
        <f t="shared" ref="C144:AM144" ca="1" si="109">MIN(VLOOKUP($A134,$A$2:$AM$12,C$14+1,FALSE),VLOOKUP($A144,$A$2:$AM$12,C$14+1,FALSE))</f>
        <v>104.24733544501584</v>
      </c>
      <c r="D144" s="22">
        <f t="shared" ca="1" si="109"/>
        <v>81.146261461701698</v>
      </c>
      <c r="E144" s="22">
        <f t="shared" ca="1" si="109"/>
        <v>72.829683023663918</v>
      </c>
      <c r="F144" s="22">
        <f t="shared" ca="1" si="109"/>
        <v>80.623931988538516</v>
      </c>
      <c r="G144" s="22">
        <f t="shared" ca="1" si="109"/>
        <v>107.5062417080479</v>
      </c>
      <c r="H144" s="22">
        <f t="shared" ca="1" si="109"/>
        <v>81.907421252818281</v>
      </c>
      <c r="I144" s="22">
        <f t="shared" ca="1" si="109"/>
        <v>56.744556779220908</v>
      </c>
      <c r="J144" s="22">
        <f t="shared" ca="1" si="109"/>
        <v>103.02988618500378</v>
      </c>
      <c r="K144" s="22">
        <f t="shared" ca="1" si="109"/>
        <v>67.015162843214952</v>
      </c>
      <c r="L144" s="22">
        <f t="shared" ca="1" si="109"/>
        <v>60.552361870031746</v>
      </c>
      <c r="M144" s="22">
        <f t="shared" ca="1" si="109"/>
        <v>89.014057028922565</v>
      </c>
      <c r="N144" s="22">
        <f t="shared" ca="1" si="109"/>
        <v>75.683413454084274</v>
      </c>
      <c r="O144" s="22">
        <f t="shared" ca="1" si="109"/>
        <v>116.486252207014</v>
      </c>
      <c r="P144" s="22">
        <f t="shared" ca="1" si="109"/>
        <v>111.78802490275358</v>
      </c>
      <c r="Q144" s="22">
        <f t="shared" ca="1" si="109"/>
        <v>56.744556779220908</v>
      </c>
      <c r="R144" s="22">
        <f t="shared" ca="1" si="109"/>
        <v>116.486252207014</v>
      </c>
      <c r="S144" s="22">
        <f t="shared" ca="1" si="109"/>
        <v>107.5062417080479</v>
      </c>
      <c r="T144" s="22">
        <f t="shared" ca="1" si="109"/>
        <v>69.354458285714443</v>
      </c>
      <c r="U144" s="22">
        <f t="shared" ca="1" si="109"/>
        <v>83.454763823072184</v>
      </c>
      <c r="V144" s="22">
        <f t="shared" ca="1" si="109"/>
        <v>67.015162843214952</v>
      </c>
      <c r="W144" s="22">
        <f t="shared" ca="1" si="109"/>
        <v>81.907421252818281</v>
      </c>
      <c r="X144" s="22">
        <f t="shared" ca="1" si="109"/>
        <v>84.297179605912177</v>
      </c>
      <c r="Y144" s="22">
        <f t="shared" ca="1" si="109"/>
        <v>102.000266894866</v>
      </c>
      <c r="Z144" s="22">
        <f t="shared" ca="1" si="109"/>
        <v>85.293274455012948</v>
      </c>
      <c r="AA144" s="22">
        <f t="shared" ca="1" si="109"/>
        <v>104.24733544501584</v>
      </c>
      <c r="AB144" s="22">
        <f t="shared" ca="1" si="109"/>
        <v>131.39651764316966</v>
      </c>
      <c r="AC144" s="22">
        <f t="shared" ca="1" si="109"/>
        <v>95.306933623920543</v>
      </c>
      <c r="AD144" s="22">
        <f t="shared" ca="1" si="109"/>
        <v>69.354458285714443</v>
      </c>
      <c r="AE144" s="22">
        <f t="shared" ca="1" si="109"/>
        <v>91.462929465889289</v>
      </c>
      <c r="AF144" s="22">
        <f t="shared" ca="1" si="109"/>
        <v>92.501949777214108</v>
      </c>
      <c r="AG144" s="22">
        <f t="shared" ca="1" si="109"/>
        <v>95.306933623920543</v>
      </c>
      <c r="AH144" s="22">
        <f t="shared" ca="1" si="109"/>
        <v>74.008442285594356</v>
      </c>
      <c r="AI144" s="22">
        <f t="shared" ca="1" si="109"/>
        <v>72.829683023663918</v>
      </c>
      <c r="AJ144" s="22">
        <f t="shared" ca="1" si="109"/>
        <v>60.552361870031746</v>
      </c>
      <c r="AK144" s="22">
        <f t="shared" ca="1" si="109"/>
        <v>76.482411274392319</v>
      </c>
      <c r="AL144" s="22">
        <f t="shared" ca="1" si="109"/>
        <v>131.39651764316966</v>
      </c>
      <c r="AM144" s="22">
        <f t="shared" ca="1" si="109"/>
        <v>83.454763823072184</v>
      </c>
      <c r="AN144" s="22">
        <f ca="1">AVERAGE(OFFSET($A144,0,Fixtures!$D$6,1,3))</f>
        <v>110.31692890403535</v>
      </c>
      <c r="AO144" s="22">
        <f ca="1">AVERAGE(OFFSET($A144,0,Fixtures!$D$6,1,6))</f>
        <v>97.37835404015398</v>
      </c>
      <c r="AP144" s="22">
        <f ca="1">AVERAGE(OFFSET($A144,0,Fixtures!$D$6,1,9))</f>
        <v>91.823909241566966</v>
      </c>
      <c r="AQ144" s="22">
        <f ca="1">AVERAGE(OFFSET($A144,0,Fixtures!$D$6,1,12))</f>
        <v>91.23720616347471</v>
      </c>
      <c r="AR144" s="22">
        <f ca="1">IF(OR(Fixtures!$D$6&lt;=0,Fixtures!$D$6&gt;39),AVERAGE(A144:AM144),AVERAGE(OFFSET($A144,0,Fixtures!$D$6,1,39-Fixtures!$D$6)))</f>
        <v>90.638556752674518</v>
      </c>
    </row>
  </sheetData>
  <sortState ref="AT3:AT20">
    <sortCondition ref="AT3"/>
  </sortState>
  <conditionalFormatting sqref="AP15">
    <cfRule type="cellIs" dxfId="109" priority="87" operator="between">
      <formula>79.99999999999</formula>
      <formula>82</formula>
    </cfRule>
    <cfRule type="cellIs" dxfId="108" priority="88" operator="lessThan">
      <formula>80</formula>
    </cfRule>
  </conditionalFormatting>
  <conditionalFormatting sqref="AQ15">
    <cfRule type="cellIs" dxfId="107" priority="85" operator="between">
      <formula>79.99999999999</formula>
      <formula>82</formula>
    </cfRule>
    <cfRule type="cellIs" dxfId="106" priority="86" operator="lessThan">
      <formula>80</formula>
    </cfRule>
  </conditionalFormatting>
  <conditionalFormatting sqref="AP16:AP24">
    <cfRule type="cellIs" dxfId="105" priority="83" operator="between">
      <formula>79.99999999999</formula>
      <formula>82</formula>
    </cfRule>
    <cfRule type="cellIs" dxfId="104" priority="84" operator="lessThan">
      <formula>80</formula>
    </cfRule>
  </conditionalFormatting>
  <conditionalFormatting sqref="AQ16:AQ24">
    <cfRule type="cellIs" dxfId="103" priority="81" operator="between">
      <formula>79.99999999999</formula>
      <formula>82</formula>
    </cfRule>
    <cfRule type="cellIs" dxfId="102" priority="82" operator="lessThan">
      <formula>80</formula>
    </cfRule>
  </conditionalFormatting>
  <conditionalFormatting sqref="AP27">
    <cfRule type="cellIs" dxfId="101" priority="79" operator="between">
      <formula>79.99999999999</formula>
      <formula>82</formula>
    </cfRule>
    <cfRule type="cellIs" dxfId="100" priority="80" operator="lessThan">
      <formula>80</formula>
    </cfRule>
  </conditionalFormatting>
  <conditionalFormatting sqref="AQ27">
    <cfRule type="cellIs" dxfId="99" priority="77" operator="between">
      <formula>79.99999999999</formula>
      <formula>82</formula>
    </cfRule>
    <cfRule type="cellIs" dxfId="98" priority="78" operator="lessThan">
      <formula>80</formula>
    </cfRule>
  </conditionalFormatting>
  <conditionalFormatting sqref="AP28:AP36">
    <cfRule type="cellIs" dxfId="97" priority="75" operator="between">
      <formula>79.99999999999</formula>
      <formula>82</formula>
    </cfRule>
    <cfRule type="cellIs" dxfId="96" priority="76" operator="lessThan">
      <formula>80</formula>
    </cfRule>
  </conditionalFormatting>
  <conditionalFormatting sqref="AQ28:AQ36">
    <cfRule type="cellIs" dxfId="95" priority="73" operator="between">
      <formula>79.99999999999</formula>
      <formula>82</formula>
    </cfRule>
    <cfRule type="cellIs" dxfId="94" priority="74" operator="lessThan">
      <formula>80</formula>
    </cfRule>
  </conditionalFormatting>
  <conditionalFormatting sqref="AP39">
    <cfRule type="cellIs" dxfId="93" priority="71" operator="between">
      <formula>79.99999999999</formula>
      <formula>82</formula>
    </cfRule>
    <cfRule type="cellIs" dxfId="92" priority="72" operator="lessThan">
      <formula>80</formula>
    </cfRule>
  </conditionalFormatting>
  <conditionalFormatting sqref="AQ39">
    <cfRule type="cellIs" dxfId="91" priority="69" operator="between">
      <formula>79.99999999999</formula>
      <formula>82</formula>
    </cfRule>
    <cfRule type="cellIs" dxfId="90" priority="70" operator="lessThan">
      <formula>80</formula>
    </cfRule>
  </conditionalFormatting>
  <conditionalFormatting sqref="AP40:AP48">
    <cfRule type="cellIs" dxfId="89" priority="67" operator="between">
      <formula>79.99999999999</formula>
      <formula>82</formula>
    </cfRule>
    <cfRule type="cellIs" dxfId="88" priority="68" operator="lessThan">
      <formula>80</formula>
    </cfRule>
  </conditionalFormatting>
  <conditionalFormatting sqref="AQ40:AQ48">
    <cfRule type="cellIs" dxfId="87" priority="65" operator="between">
      <formula>79.99999999999</formula>
      <formula>82</formula>
    </cfRule>
    <cfRule type="cellIs" dxfId="86" priority="66" operator="lessThan">
      <formula>80</formula>
    </cfRule>
  </conditionalFormatting>
  <conditionalFormatting sqref="AP51">
    <cfRule type="cellIs" dxfId="85" priority="63" operator="between">
      <formula>79.99999999999</formula>
      <formula>82</formula>
    </cfRule>
    <cfRule type="cellIs" dxfId="84" priority="64" operator="lessThan">
      <formula>80</formula>
    </cfRule>
  </conditionalFormatting>
  <conditionalFormatting sqref="AQ51">
    <cfRule type="cellIs" dxfId="83" priority="61" operator="between">
      <formula>79.99999999999</formula>
      <formula>82</formula>
    </cfRule>
    <cfRule type="cellIs" dxfId="82" priority="62" operator="lessThan">
      <formula>80</formula>
    </cfRule>
  </conditionalFormatting>
  <conditionalFormatting sqref="AP52:AP60">
    <cfRule type="cellIs" dxfId="81" priority="59" operator="between">
      <formula>79.99999999999</formula>
      <formula>82</formula>
    </cfRule>
    <cfRule type="cellIs" dxfId="80" priority="60" operator="lessThan">
      <formula>80</formula>
    </cfRule>
  </conditionalFormatting>
  <conditionalFormatting sqref="AQ52:AQ60">
    <cfRule type="cellIs" dxfId="79" priority="57" operator="between">
      <formula>79.99999999999</formula>
      <formula>82</formula>
    </cfRule>
    <cfRule type="cellIs" dxfId="78" priority="58" operator="lessThan">
      <formula>80</formula>
    </cfRule>
  </conditionalFormatting>
  <conditionalFormatting sqref="AP63">
    <cfRule type="cellIs" dxfId="77" priority="55" operator="between">
      <formula>79.99999999999</formula>
      <formula>82</formula>
    </cfRule>
    <cfRule type="cellIs" dxfId="76" priority="56" operator="lessThan">
      <formula>80</formula>
    </cfRule>
  </conditionalFormatting>
  <conditionalFormatting sqref="AQ63">
    <cfRule type="cellIs" dxfId="75" priority="53" operator="between">
      <formula>79.99999999999</formula>
      <formula>82</formula>
    </cfRule>
    <cfRule type="cellIs" dxfId="74" priority="54" operator="lessThan">
      <formula>80</formula>
    </cfRule>
  </conditionalFormatting>
  <conditionalFormatting sqref="AP64:AP72">
    <cfRule type="cellIs" dxfId="73" priority="51" operator="between">
      <formula>79.99999999999</formula>
      <formula>82</formula>
    </cfRule>
    <cfRule type="cellIs" dxfId="72" priority="52" operator="lessThan">
      <formula>80</formula>
    </cfRule>
  </conditionalFormatting>
  <conditionalFormatting sqref="AQ64:AQ72">
    <cfRule type="cellIs" dxfId="71" priority="49" operator="between">
      <formula>79.99999999999</formula>
      <formula>82</formula>
    </cfRule>
    <cfRule type="cellIs" dxfId="70" priority="50" operator="lessThan">
      <formula>80</formula>
    </cfRule>
  </conditionalFormatting>
  <conditionalFormatting sqref="AP75">
    <cfRule type="cellIs" dxfId="69" priority="47" operator="between">
      <formula>79.99999999999</formula>
      <formula>82</formula>
    </cfRule>
    <cfRule type="cellIs" dxfId="68" priority="48" operator="lessThan">
      <formula>80</formula>
    </cfRule>
  </conditionalFormatting>
  <conditionalFormatting sqref="AQ75">
    <cfRule type="cellIs" dxfId="67" priority="45" operator="between">
      <formula>79.99999999999</formula>
      <formula>82</formula>
    </cfRule>
    <cfRule type="cellIs" dxfId="66" priority="46" operator="lessThan">
      <formula>80</formula>
    </cfRule>
  </conditionalFormatting>
  <conditionalFormatting sqref="AP76:AP84">
    <cfRule type="cellIs" dxfId="65" priority="43" operator="between">
      <formula>79.99999999999</formula>
      <formula>82</formula>
    </cfRule>
    <cfRule type="cellIs" dxfId="64" priority="44" operator="lessThan">
      <formula>80</formula>
    </cfRule>
  </conditionalFormatting>
  <conditionalFormatting sqref="AQ76:AQ84">
    <cfRule type="cellIs" dxfId="63" priority="41" operator="between">
      <formula>79.99999999999</formula>
      <formula>82</formula>
    </cfRule>
    <cfRule type="cellIs" dxfId="62" priority="42" operator="lessThan">
      <formula>80</formula>
    </cfRule>
  </conditionalFormatting>
  <conditionalFormatting sqref="AP87">
    <cfRule type="cellIs" dxfId="61" priority="39" operator="between">
      <formula>79.99999999999</formula>
      <formula>82</formula>
    </cfRule>
    <cfRule type="cellIs" dxfId="60" priority="40" operator="lessThan">
      <formula>80</formula>
    </cfRule>
  </conditionalFormatting>
  <conditionalFormatting sqref="AQ87">
    <cfRule type="cellIs" dxfId="59" priority="37" operator="between">
      <formula>79.99999999999</formula>
      <formula>82</formula>
    </cfRule>
    <cfRule type="cellIs" dxfId="58" priority="38" operator="lessThan">
      <formula>80</formula>
    </cfRule>
  </conditionalFormatting>
  <conditionalFormatting sqref="AP88:AP96">
    <cfRule type="cellIs" dxfId="57" priority="35" operator="between">
      <formula>79.99999999999</formula>
      <formula>82</formula>
    </cfRule>
    <cfRule type="cellIs" dxfId="56" priority="36" operator="lessThan">
      <formula>80</formula>
    </cfRule>
  </conditionalFormatting>
  <conditionalFormatting sqref="AQ88:AQ96">
    <cfRule type="cellIs" dxfId="55" priority="33" operator="between">
      <formula>79.99999999999</formula>
      <formula>82</formula>
    </cfRule>
    <cfRule type="cellIs" dxfId="54" priority="34" operator="lessThan">
      <formula>80</formula>
    </cfRule>
  </conditionalFormatting>
  <conditionalFormatting sqref="AP99">
    <cfRule type="cellIs" dxfId="53" priority="31" operator="between">
      <formula>79.99999999999</formula>
      <formula>82</formula>
    </cfRule>
    <cfRule type="cellIs" dxfId="52" priority="32" operator="lessThan">
      <formula>80</formula>
    </cfRule>
  </conditionalFormatting>
  <conditionalFormatting sqref="AQ99">
    <cfRule type="cellIs" dxfId="51" priority="29" operator="between">
      <formula>79.99999999999</formula>
      <formula>82</formula>
    </cfRule>
    <cfRule type="cellIs" dxfId="50" priority="30" operator="lessThan">
      <formula>80</formula>
    </cfRule>
  </conditionalFormatting>
  <conditionalFormatting sqref="AP100:AP108">
    <cfRule type="cellIs" dxfId="49" priority="27" operator="between">
      <formula>79.99999999999</formula>
      <formula>82</formula>
    </cfRule>
    <cfRule type="cellIs" dxfId="48" priority="28" operator="lessThan">
      <formula>80</formula>
    </cfRule>
  </conditionalFormatting>
  <conditionalFormatting sqref="AQ100:AQ108">
    <cfRule type="cellIs" dxfId="47" priority="25" operator="between">
      <formula>79.99999999999</formula>
      <formula>82</formula>
    </cfRule>
    <cfRule type="cellIs" dxfId="46" priority="26" operator="lessThan">
      <formula>80</formula>
    </cfRule>
  </conditionalFormatting>
  <conditionalFormatting sqref="AP111">
    <cfRule type="cellIs" dxfId="45" priority="23" operator="between">
      <formula>79.99999999999</formula>
      <formula>82</formula>
    </cfRule>
    <cfRule type="cellIs" dxfId="44" priority="24" operator="lessThan">
      <formula>80</formula>
    </cfRule>
  </conditionalFormatting>
  <conditionalFormatting sqref="AQ111">
    <cfRule type="cellIs" dxfId="43" priority="21" operator="between">
      <formula>79.99999999999</formula>
      <formula>82</formula>
    </cfRule>
    <cfRule type="cellIs" dxfId="42" priority="22" operator="lessThan">
      <formula>80</formula>
    </cfRule>
  </conditionalFormatting>
  <conditionalFormatting sqref="AP112:AP120">
    <cfRule type="cellIs" dxfId="41" priority="19" operator="between">
      <formula>79.99999999999</formula>
      <formula>82</formula>
    </cfRule>
    <cfRule type="cellIs" dxfId="40" priority="20" operator="lessThan">
      <formula>80</formula>
    </cfRule>
  </conditionalFormatting>
  <conditionalFormatting sqref="AQ112:AQ120">
    <cfRule type="cellIs" dxfId="39" priority="17" operator="between">
      <formula>79.99999999999</formula>
      <formula>82</formula>
    </cfRule>
    <cfRule type="cellIs" dxfId="38" priority="18" operator="lessThan">
      <formula>80</formula>
    </cfRule>
  </conditionalFormatting>
  <conditionalFormatting sqref="AP123">
    <cfRule type="cellIs" dxfId="37" priority="15" operator="between">
      <formula>79.99999999999</formula>
      <formula>82</formula>
    </cfRule>
    <cfRule type="cellIs" dxfId="36" priority="16" operator="lessThan">
      <formula>80</formula>
    </cfRule>
  </conditionalFormatting>
  <conditionalFormatting sqref="AQ123">
    <cfRule type="cellIs" dxfId="35" priority="13" operator="between">
      <formula>79.99999999999</formula>
      <formula>82</formula>
    </cfRule>
    <cfRule type="cellIs" dxfId="34" priority="14" operator="lessThan">
      <formula>80</formula>
    </cfRule>
  </conditionalFormatting>
  <conditionalFormatting sqref="AP124:AP132">
    <cfRule type="cellIs" dxfId="33" priority="11" operator="between">
      <formula>79.99999999999</formula>
      <formula>82</formula>
    </cfRule>
    <cfRule type="cellIs" dxfId="32" priority="12" operator="lessThan">
      <formula>80</formula>
    </cfRule>
  </conditionalFormatting>
  <conditionalFormatting sqref="AQ124:AQ132">
    <cfRule type="cellIs" dxfId="31" priority="9" operator="between">
      <formula>79.99999999999</formula>
      <formula>82</formula>
    </cfRule>
    <cfRule type="cellIs" dxfId="30" priority="10" operator="lessThan">
      <formula>80</formula>
    </cfRule>
  </conditionalFormatting>
  <conditionalFormatting sqref="AP135">
    <cfRule type="cellIs" dxfId="29" priority="7" operator="between">
      <formula>79.99999999999</formula>
      <formula>82</formula>
    </cfRule>
    <cfRule type="cellIs" dxfId="28" priority="8" operator="lessThan">
      <formula>80</formula>
    </cfRule>
  </conditionalFormatting>
  <conditionalFormatting sqref="AQ135">
    <cfRule type="cellIs" dxfId="27" priority="5" operator="between">
      <formula>79.99999999999</formula>
      <formula>82</formula>
    </cfRule>
    <cfRule type="cellIs" dxfId="26" priority="6" operator="lessThan">
      <formula>80</formula>
    </cfRule>
  </conditionalFormatting>
  <conditionalFormatting sqref="AP136:AP144">
    <cfRule type="cellIs" dxfId="25" priority="3" operator="between">
      <formula>79.99999999999</formula>
      <formula>82</formula>
    </cfRule>
    <cfRule type="cellIs" dxfId="24" priority="4" operator="lessThan">
      <formula>80</formula>
    </cfRule>
  </conditionalFormatting>
  <conditionalFormatting sqref="AQ136:AQ144">
    <cfRule type="cellIs" dxfId="23" priority="1" operator="between">
      <formula>79.99999999999</formula>
      <formula>82</formula>
    </cfRule>
    <cfRule type="cellIs" dxfId="22" priority="2" operator="lessThan">
      <formula>80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C1D4-D2ED-4D22-9605-B494282E184C}">
  <dimension ref="A1:AR144"/>
  <sheetViews>
    <sheetView workbookViewId="0">
      <pane xSplit="1" topLeftCell="B1" activePane="topRight" state="frozen"/>
      <selection pane="topRight" activeCell="V24" sqref="V24"/>
    </sheetView>
  </sheetViews>
  <sheetFormatPr defaultColWidth="9.109375" defaultRowHeight="12" x14ac:dyDescent="0.25"/>
  <cols>
    <col min="1" max="1" width="5" style="21" bestFit="1" customWidth="1"/>
    <col min="2" max="10" width="5.6640625" style="21" hidden="1" customWidth="1"/>
    <col min="11" max="22" width="5.6640625" style="21" customWidth="1"/>
    <col min="23" max="39" width="5.6640625" style="21" hidden="1" customWidth="1"/>
    <col min="40" max="42" width="7.88671875" style="21" bestFit="1" customWidth="1"/>
    <col min="43" max="43" width="7.88671875" style="21" customWidth="1"/>
    <col min="44" max="44" width="5.6640625" style="21" bestFit="1" customWidth="1"/>
    <col min="45" max="16384" width="9.109375" style="21"/>
  </cols>
  <sheetData>
    <row r="1" spans="1:44" x14ac:dyDescent="0.25">
      <c r="A1" s="30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31" t="s">
        <v>56</v>
      </c>
      <c r="AO1" s="31" t="s">
        <v>57</v>
      </c>
      <c r="AP1" s="31" t="s">
        <v>58</v>
      </c>
      <c r="AQ1" s="31" t="s">
        <v>82</v>
      </c>
      <c r="AR1" s="31" t="s">
        <v>59</v>
      </c>
    </row>
    <row r="2" spans="1:44" x14ac:dyDescent="0.25">
      <c r="A2" s="30" t="s">
        <v>111</v>
      </c>
      <c r="B2" s="9">
        <f ca="1">VLOOKUP($A2,'Proj GC'!$A$24:$AM$43,B$1+1,FALSE)</f>
        <v>2.1206323947213717</v>
      </c>
      <c r="C2" s="9">
        <f ca="1">VLOOKUP($A2,'Proj GC'!$A$24:$AM$43,C$1+1,FALSE)</f>
        <v>1.1285610901366634</v>
      </c>
      <c r="D2" s="9">
        <f ca="1">VLOOKUP($A2,'Proj GC'!$A$24:$AM$43,D$1+1,FALSE)</f>
        <v>1.5492399968409567</v>
      </c>
      <c r="E2" s="9">
        <f ca="1">VLOOKUP($A2,'Proj GC'!$A$24:$AM$43,E$1+1,FALSE)</f>
        <v>1.4275014406494146</v>
      </c>
      <c r="F2" s="9">
        <f ca="1">VLOOKUP($A2,'Proj GC'!$A$24:$AM$43,F$1+1,FALSE)</f>
        <v>1.3665342201732005</v>
      </c>
      <c r="G2" s="9">
        <f ca="1">VLOOKUP($A2,'Proj GC'!$A$24:$AM$43,G$1+1,FALSE)</f>
        <v>2.0282258880309705</v>
      </c>
      <c r="H2" s="9">
        <f ca="1">VLOOKUP($A2,'Proj GC'!$A$24:$AM$43,H$1+1,FALSE)</f>
        <v>1.2745377608472523</v>
      </c>
      <c r="I2" s="9">
        <f ca="1">VLOOKUP($A2,'Proj GC'!$A$24:$AM$43,I$1+1,FALSE)</f>
        <v>1.8321489027189095</v>
      </c>
      <c r="J2" s="9">
        <f ca="1">VLOOKUP($A2,'Proj GC'!$A$24:$AM$43,J$1+1,FALSE)</f>
        <v>1.4363715123020235</v>
      </c>
      <c r="K2" s="9">
        <f ca="1">VLOOKUP($A2,'Proj GC'!$A$24:$AM$43,K$1+1,FALSE)</f>
        <v>3.9208642579323847</v>
      </c>
      <c r="L2" s="9">
        <f ca="1">VLOOKUP($A2,'Proj GC'!$A$24:$AM$43,L$1+1,FALSE)</f>
        <v>2.2339313800451301</v>
      </c>
      <c r="M2" s="9">
        <f ca="1">VLOOKUP($A2,'Proj GC'!$A$24:$AM$43,M$1+1,FALSE)</f>
        <v>2.3008984647913104</v>
      </c>
      <c r="N2" s="9">
        <f ca="1">VLOOKUP($A2,'Proj GC'!$A$24:$AM$43,N$1+1,FALSE)</f>
        <v>1.0197250386792374</v>
      </c>
      <c r="O2" s="9">
        <f ca="1">VLOOKUP($A2,'Proj GC'!$A$24:$AM$43,O$1+1,FALSE)</f>
        <v>2.7044940277556191</v>
      </c>
      <c r="P2" s="9">
        <f ca="1">VLOOKUP($A2,'Proj GC'!$A$24:$AM$43,P$1+1,FALSE)</f>
        <v>2.9217726453439923</v>
      </c>
      <c r="Q2" s="9">
        <f ca="1">VLOOKUP($A2,'Proj GC'!$A$24:$AM$43,Q$1+1,FALSE)</f>
        <v>1.8500326732546466</v>
      </c>
      <c r="R2" s="9">
        <f ca="1">VLOOKUP($A2,'Proj GC'!$A$24:$AM$43,R$1+1,FALSE)</f>
        <v>1.8791987448461618</v>
      </c>
      <c r="S2" s="9">
        <f ca="1">VLOOKUP($A2,'Proj GC'!$A$24:$AM$43,S$1+1,FALSE)</f>
        <v>1.6050053800486204</v>
      </c>
      <c r="T2" s="9">
        <f ca="1">VLOOKUP($A2,'Proj GC'!$A$24:$AM$43,T$1+1,FALSE)</f>
        <v>1.2264798439688567</v>
      </c>
      <c r="U2" s="9">
        <f ca="1">VLOOKUP($A2,'Proj GC'!$A$24:$AM$43,U$1+1,FALSE)</f>
        <v>1.9240392114317446</v>
      </c>
      <c r="V2" s="9">
        <f ca="1">VLOOKUP($A2,'Proj GC'!$A$24:$AM$43,V$1+1,FALSE)</f>
        <v>1.9039391242286117</v>
      </c>
      <c r="W2" s="9">
        <f ca="1">VLOOKUP($A2,'Proj GC'!$A$24:$AM$43,W$1+1,FALSE)</f>
        <v>2.6247107842357278</v>
      </c>
      <c r="X2" s="9">
        <f ca="1">VLOOKUP($A2,'Proj GC'!$A$24:$AM$43,X$1+1,FALSE)</f>
        <v>2.1456907776363567</v>
      </c>
      <c r="Y2" s="9">
        <f ca="1">VLOOKUP($A2,'Proj GC'!$A$24:$AM$43,Y$1+1,FALSE)</f>
        <v>1.2879931911237299</v>
      </c>
      <c r="Z2" s="9">
        <f ca="1">VLOOKUP($A2,'Proj GC'!$A$24:$AM$43,Z$1+1,FALSE)</f>
        <v>1.6858752087226705</v>
      </c>
      <c r="AA2" s="9">
        <f ca="1">VLOOKUP($A2,'Proj GC'!$A$24:$AM$43,AA$1+1,FALSE)</f>
        <v>1.4195968923341411</v>
      </c>
      <c r="AB2" s="9">
        <f ca="1">VLOOKUP($A2,'Proj GC'!$A$24:$AM$43,AB$1+1,FALSE)</f>
        <v>2.3976006294553467</v>
      </c>
      <c r="AC2" s="9">
        <f ca="1">VLOOKUP($A2,'Proj GC'!$A$24:$AM$43,AC$1+1,FALSE)</f>
        <v>1.2579760192771825</v>
      </c>
      <c r="AD2" s="9">
        <f ca="1">VLOOKUP($A2,'Proj GC'!$A$24:$AM$43,AD$1+1,FALSE)</f>
        <v>2.7636290551087939</v>
      </c>
      <c r="AE2" s="9">
        <f ca="1">VLOOKUP($A2,'Proj GC'!$A$24:$AM$43,AE$1+1,FALSE)</f>
        <v>1.9558973906848207</v>
      </c>
      <c r="AF2" s="9">
        <f ca="1">VLOOKUP($A2,'Proj GC'!$A$24:$AM$43,AF$1+1,FALSE)</f>
        <v>1.5232929590146636</v>
      </c>
      <c r="AG2" s="9">
        <f ca="1">VLOOKUP($A2,'Proj GC'!$A$24:$AM$43,AG$1+1,FALSE)</f>
        <v>1.5402708731247616</v>
      </c>
      <c r="AH2" s="9">
        <f ca="1">VLOOKUP($A2,'Proj GC'!$A$24:$AM$43,AH$1+1,FALSE)</f>
        <v>3.3371073701908736</v>
      </c>
      <c r="AI2" s="9">
        <f ca="1">VLOOKUP($A2,'Proj GC'!$A$24:$AM$43,AI$1+1,FALSE)</f>
        <v>1.8104464152744222</v>
      </c>
      <c r="AJ2" s="9">
        <f ca="1">VLOOKUP($A2,'Proj GC'!$A$24:$AM$43,AJ$1+1,FALSE)</f>
        <v>0.95560013795539323</v>
      </c>
      <c r="AK2" s="9">
        <f ca="1">VLOOKUP($A2,'Proj GC'!$A$24:$AM$43,AK$1+1,FALSE)</f>
        <v>2.3142967854043928</v>
      </c>
      <c r="AL2" s="9">
        <f ca="1">VLOOKUP($A2,'Proj GC'!$A$24:$AM$43,AL$1+1,FALSE)</f>
        <v>1.357737991161228</v>
      </c>
      <c r="AM2" s="9">
        <f ca="1">VLOOKUP($A2,'Proj GC'!$A$24:$AM$43,AM$1+1,FALSE)</f>
        <v>2.0413659338389789</v>
      </c>
      <c r="AN2" s="9">
        <f ca="1">AVERAGE(OFFSET($A2,0,Fixtures!$D$6,1,3))</f>
        <v>1.6917245136888901</v>
      </c>
      <c r="AO2" s="9">
        <f ca="1">AVERAGE(OFFSET($A2,0,Fixtures!$D$6,1,6))</f>
        <v>1.8863321576458245</v>
      </c>
      <c r="AP2" s="9">
        <f ca="1">AVERAGE(OFFSET($A2,0,Fixtures!$D$6,1,9))</f>
        <v>2.0006464004961115</v>
      </c>
      <c r="AQ2" s="9">
        <f ca="1">AVERAGE(OFFSET($A2,0,Fixtures!$D$6,1,12))</f>
        <v>1.8861210432488349</v>
      </c>
      <c r="AR2" s="9">
        <f ca="1">IF(OR(Fixtures!$D$6&lt;=0,Fixtures!$D$6&gt;39),AVERAGE(A2:AM2),AVERAGE(OFFSET($A2,0,Fixtures!$D$6,1,39-Fixtures!$D$6)))</f>
        <v>1.8980629579096151</v>
      </c>
    </row>
    <row r="3" spans="1:44" x14ac:dyDescent="0.25">
      <c r="A3" s="30" t="s">
        <v>121</v>
      </c>
      <c r="B3" s="9">
        <f ca="1">VLOOKUP($A3,'Proj GC'!$A$24:$AM$43,B$1+1,FALSE)</f>
        <v>1.5178713329380156</v>
      </c>
      <c r="C3" s="9">
        <f ca="1">VLOOKUP($A3,'Proj GC'!$A$24:$AM$43,C$1+1,FALSE)</f>
        <v>1.0780565728367906</v>
      </c>
      <c r="D3" s="9">
        <f ca="1">VLOOKUP($A3,'Proj GC'!$A$24:$AM$43,D$1+1,FALSE)</f>
        <v>1.2661860741259168</v>
      </c>
      <c r="E3" s="9">
        <f ca="1">VLOOKUP($A3,'Proj GC'!$A$24:$AM$43,E$1+1,FALSE)</f>
        <v>3.0931632900704917</v>
      </c>
      <c r="F3" s="9">
        <f ca="1">VLOOKUP($A3,'Proj GC'!$A$24:$AM$43,F$1+1,FALSE)</f>
        <v>1.0054807191260209</v>
      </c>
      <c r="G3" s="9">
        <f ca="1">VLOOKUP($A3,'Proj GC'!$A$24:$AM$43,G$1+1,FALSE)</f>
        <v>1.2017232811144842</v>
      </c>
      <c r="H3" s="9">
        <f ca="1">VLOOKUP($A3,'Proj GC'!$A$24:$AM$43,H$1+1,FALSE)</f>
        <v>2.304981579055227</v>
      </c>
      <c r="I3" s="9">
        <f ca="1">VLOOKUP($A3,'Proj GC'!$A$24:$AM$43,I$1+1,FALSE)</f>
        <v>1.1199176266259416</v>
      </c>
      <c r="J3" s="9">
        <f ca="1">VLOOKUP($A3,'Proj GC'!$A$24:$AM$43,J$1+1,FALSE)</f>
        <v>1.6562447691364359</v>
      </c>
      <c r="K3" s="9">
        <f ca="1">VLOOKUP($A3,'Proj GC'!$A$24:$AM$43,K$1+1,FALSE)</f>
        <v>1.2221928560884172</v>
      </c>
      <c r="L3" s="9">
        <f ca="1">VLOOKUP($A3,'Proj GC'!$A$24:$AM$43,L$1+1,FALSE)</f>
        <v>0.96756790845302354</v>
      </c>
      <c r="M3" s="9">
        <f ca="1">VLOOKUP($A3,'Proj GC'!$A$24:$AM$43,M$1+1,FALSE)</f>
        <v>2.1335708391190189</v>
      </c>
      <c r="N3" s="9">
        <f ca="1">VLOOKUP($A3,'Proj GC'!$A$24:$AM$43,N$1+1,FALSE)</f>
        <v>1.4594876980923364</v>
      </c>
      <c r="O3" s="9">
        <f ca="1">VLOOKUP($A3,'Proj GC'!$A$24:$AM$43,O$1+1,FALSE)</f>
        <v>2.6326384525082673</v>
      </c>
      <c r="P3" s="9">
        <f ca="1">VLOOKUP($A3,'Proj GC'!$A$24:$AM$43,P$1+1,FALSE)</f>
        <v>1.6000640287752119</v>
      </c>
      <c r="Q3" s="9">
        <f ca="1">VLOOKUP($A3,'Proj GC'!$A$24:$AM$43,Q$1+1,FALSE)</f>
        <v>1.2151171293103458</v>
      </c>
      <c r="R3" s="9">
        <f ca="1">VLOOKUP($A3,'Proj GC'!$A$24:$AM$43,R$1+1,FALSE)</f>
        <v>1.1261535116413244</v>
      </c>
      <c r="S3" s="9">
        <f ca="1">VLOOKUP($A3,'Proj GC'!$A$24:$AM$43,S$1+1,FALSE)</f>
        <v>0.99241518875461521</v>
      </c>
      <c r="T3" s="9">
        <f ca="1">VLOOKUP($A3,'Proj GC'!$A$24:$AM$43,T$1+1,FALSE)</f>
        <v>1.6729633681696163</v>
      </c>
      <c r="U3" s="9">
        <f ca="1">VLOOKUP($A3,'Proj GC'!$A$24:$AM$43,U$1+1,FALSE)</f>
        <v>0.89031996645900291</v>
      </c>
      <c r="V3" s="9">
        <f ca="1">VLOOKUP($A3,'Proj GC'!$A$24:$AM$43,V$1+1,FALSE)</f>
        <v>1.5430041975493669</v>
      </c>
      <c r="W3" s="9">
        <f ca="1">VLOOKUP($A3,'Proj GC'!$A$24:$AM$43,W$1+1,FALSE)</f>
        <v>1.8257448837864014</v>
      </c>
      <c r="X3" s="9">
        <f ca="1">VLOOKUP($A3,'Proj GC'!$A$24:$AM$43,X$1+1,FALSE)</f>
        <v>1.1087258371905067</v>
      </c>
      <c r="Y3" s="9">
        <f ca="1">VLOOKUP($A3,'Proj GC'!$A$24:$AM$43,Y$1+1,FALSE)</f>
        <v>1.3299841474264118</v>
      </c>
      <c r="Z3" s="9">
        <f ca="1">VLOOKUP($A3,'Proj GC'!$A$24:$AM$43,Z$1+1,FALSE)</f>
        <v>1.6104301890524897</v>
      </c>
      <c r="AA3" s="9">
        <f ca="1">VLOOKUP($A3,'Proj GC'!$A$24:$AM$43,AA$1+1,FALSE)</f>
        <v>1.016095685685779</v>
      </c>
      <c r="AB3" s="9">
        <f ca="1">VLOOKUP($A3,'Proj GC'!$A$24:$AM$43,AB$1+1,FALSE)</f>
        <v>1.4824967634482522</v>
      </c>
      <c r="AC3" s="9">
        <f ca="1">VLOOKUP($A3,'Proj GC'!$A$24:$AM$43,AC$1+1,FALSE)</f>
        <v>0.75387135903262237</v>
      </c>
      <c r="AD3" s="9">
        <f ca="1">VLOOKUP($A3,'Proj GC'!$A$24:$AM$43,AD$1+1,FALSE)</f>
        <v>1.8151749709450844</v>
      </c>
      <c r="AE3" s="9">
        <f ca="1">VLOOKUP($A3,'Proj GC'!$A$24:$AM$43,AE$1+1,FALSE)</f>
        <v>1.0711172424032411</v>
      </c>
      <c r="AF3" s="9">
        <f ca="1">VLOOKUP($A3,'Proj GC'!$A$24:$AM$43,AF$1+1,FALSE)</f>
        <v>2.1802223638169469</v>
      </c>
      <c r="AG3" s="9">
        <f ca="1">VLOOKUP($A3,'Proj GC'!$A$24:$AM$43,AG$1+1,FALSE)</f>
        <v>1.428258165030087</v>
      </c>
      <c r="AH3" s="9">
        <f ca="1">VLOOKUP($A3,'Proj GC'!$A$24:$AM$43,AH$1+1,FALSE)</f>
        <v>1.4453792212693315</v>
      </c>
      <c r="AI3" s="9">
        <f ca="1">VLOOKUP($A3,'Proj GC'!$A$24:$AM$43,AI$1+1,FALSE)</f>
        <v>1.7623447491997493</v>
      </c>
      <c r="AJ3" s="9">
        <f ca="1">VLOOKUP($A3,'Proj GC'!$A$24:$AM$43,AJ$1+1,FALSE)</f>
        <v>2.0706299710389242</v>
      </c>
      <c r="AK3" s="9">
        <f ca="1">VLOOKUP($A3,'Proj GC'!$A$24:$AM$43,AK$1+1,FALSE)</f>
        <v>1.891463147768345</v>
      </c>
      <c r="AL3" s="9">
        <f ca="1">VLOOKUP($A3,'Proj GC'!$A$24:$AM$43,AL$1+1,FALSE)</f>
        <v>0.80445938653118354</v>
      </c>
      <c r="AM3" s="9">
        <f ca="1">VLOOKUP($A3,'Proj GC'!$A$24:$AM$43,AM$1+1,FALSE)</f>
        <v>1.5020144075833148</v>
      </c>
      <c r="AN3" s="9">
        <f ca="1">AVERAGE(OFFSET($A3,0,Fixtures!$D$6,1,3))</f>
        <v>1.084154602722218</v>
      </c>
      <c r="AO3" s="9">
        <f ca="1">AVERAGE(OFFSET($A3,0,Fixtures!$D$6,1,6))</f>
        <v>1.3864963975553211</v>
      </c>
      <c r="AP3" s="9">
        <f ca="1">AVERAGE(OFFSET($A3,0,Fixtures!$D$6,1,9))</f>
        <v>1.4394400578701214</v>
      </c>
      <c r="AQ3" s="9">
        <f ca="1">AVERAGE(OFFSET($A3,0,Fixtures!$D$6,1,12))</f>
        <v>1.4767927521807955</v>
      </c>
      <c r="AR3" s="9">
        <f ca="1">IF(OR(Fixtures!$D$6&lt;=0,Fixtures!$D$6&gt;39),AVERAGE(A3:AM3),AVERAGE(OFFSET($A3,0,Fixtures!$D$6,1,39-Fixtures!$D$6)))</f>
        <v>1.4787328795194508</v>
      </c>
    </row>
    <row r="4" spans="1:44" x14ac:dyDescent="0.25">
      <c r="A4" s="30" t="s">
        <v>73</v>
      </c>
      <c r="B4" s="9">
        <f ca="1">VLOOKUP($A4,'Proj GC'!$A$24:$AM$43,B$1+1,FALSE)</f>
        <v>1.06898626721018</v>
      </c>
      <c r="C4" s="9">
        <f ca="1">VLOOKUP($A4,'Proj GC'!$A$24:$AM$43,C$1+1,FALSE)</f>
        <v>1.7840344781173236</v>
      </c>
      <c r="D4" s="9">
        <f ca="1">VLOOKUP($A4,'Proj GC'!$A$24:$AM$43,D$1+1,FALSE)</f>
        <v>2.2303921066465326</v>
      </c>
      <c r="E4" s="9">
        <f ca="1">VLOOKUP($A4,'Proj GC'!$A$24:$AM$43,E$1+1,FALSE)</f>
        <v>2.3484402423440791</v>
      </c>
      <c r="F4" s="9">
        <f ca="1">VLOOKUP($A4,'Proj GC'!$A$24:$AM$43,F$1+1,FALSE)</f>
        <v>1.3164927278878569</v>
      </c>
      <c r="G4" s="9">
        <f ca="1">VLOOKUP($A4,'Proj GC'!$A$24:$AM$43,G$1+1,FALSE)</f>
        <v>2.0374014352156875</v>
      </c>
      <c r="H4" s="9">
        <f ca="1">VLOOKUP($A4,'Proj GC'!$A$24:$AM$43,H$1+1,FALSE)</f>
        <v>1.1612354231341269</v>
      </c>
      <c r="I4" s="9">
        <f ca="1">VLOOKUP($A4,'Proj GC'!$A$24:$AM$43,I$1+1,FALSE)</f>
        <v>1.7235190400140294</v>
      </c>
      <c r="J4" s="9">
        <f ca="1">VLOOKUP($A4,'Proj GC'!$A$24:$AM$43,J$1+1,FALSE)</f>
        <v>1.0422218628349753</v>
      </c>
      <c r="K4" s="9">
        <f ca="1">VLOOKUP($A4,'Proj GC'!$A$24:$AM$43,K$1+1,FALSE)</f>
        <v>1.634984660340532</v>
      </c>
      <c r="L4" s="9">
        <f ca="1">VLOOKUP($A4,'Proj GC'!$A$24:$AM$43,L$1+1,FALSE)</f>
        <v>1.5384572724687389</v>
      </c>
      <c r="M4" s="9">
        <f ca="1">VLOOKUP($A4,'Proj GC'!$A$24:$AM$43,M$1+1,FALSE)</f>
        <v>1.294443796361302</v>
      </c>
      <c r="N4" s="9">
        <f ca="1">VLOOKUP($A4,'Proj GC'!$A$24:$AM$43,N$1+1,FALSE)</f>
        <v>1.3088710642515096</v>
      </c>
      <c r="O4" s="9">
        <f ca="1">VLOOKUP($A4,'Proj GC'!$A$24:$AM$43,O$1+1,FALSE)</f>
        <v>1.8020430222992105</v>
      </c>
      <c r="P4" s="9">
        <f ca="1">VLOOKUP($A4,'Proj GC'!$A$24:$AM$43,P$1+1,FALSE)</f>
        <v>1.2130433435080747</v>
      </c>
      <c r="Q4" s="9">
        <f ca="1">VLOOKUP($A4,'Proj GC'!$A$24:$AM$43,Q$1+1,FALSE)</f>
        <v>1.8983207394766304</v>
      </c>
      <c r="R4" s="9">
        <f ca="1">VLOOKUP($A4,'Proj GC'!$A$24:$AM$43,R$1+1,FALSE)</f>
        <v>2.4828254163205083</v>
      </c>
      <c r="S4" s="9">
        <f ca="1">VLOOKUP($A4,'Proj GC'!$A$24:$AM$43,S$1+1,FALSE)</f>
        <v>1.0830598854892159</v>
      </c>
      <c r="T4" s="9">
        <f ca="1">VLOOKUP($A4,'Proj GC'!$A$24:$AM$43,T$1+1,FALSE)</f>
        <v>1.1537606796788127</v>
      </c>
      <c r="U4" s="9">
        <f ca="1">VLOOKUP($A4,'Proj GC'!$A$24:$AM$43,U$1+1,FALSE)</f>
        <v>1.8233368043778264</v>
      </c>
      <c r="V4" s="9">
        <f ca="1">VLOOKUP($A4,'Proj GC'!$A$24:$AM$43,V$1+1,FALSE)</f>
        <v>1.734685014805301</v>
      </c>
      <c r="W4" s="9">
        <f ca="1">VLOOKUP($A4,'Proj GC'!$A$24:$AM$43,W$1+1,FALSE)</f>
        <v>1.0944938635337444</v>
      </c>
      <c r="X4" s="9">
        <f ca="1">VLOOKUP($A4,'Proj GC'!$A$24:$AM$43,X$1+1,FALSE)</f>
        <v>1.5568993259633586</v>
      </c>
      <c r="Y4" s="9">
        <f ca="1">VLOOKUP($A4,'Proj GC'!$A$24:$AM$43,Y$1+1,FALSE)</f>
        <v>1.220580835988462</v>
      </c>
      <c r="Z4" s="9">
        <f ca="1">VLOOKUP($A4,'Proj GC'!$A$24:$AM$43,Z$1+1,FALSE)</f>
        <v>1.194271014276886</v>
      </c>
      <c r="AA4" s="9">
        <f ca="1">VLOOKUP($A4,'Proj GC'!$A$24:$AM$43,AA$1+1,FALSE)</f>
        <v>1.5968807201534789</v>
      </c>
      <c r="AB4" s="9">
        <f ca="1">VLOOKUP($A4,'Proj GC'!$A$24:$AM$43,AB$1+1,FALSE)</f>
        <v>1.6179042733851254</v>
      </c>
      <c r="AC4" s="9">
        <f ca="1">VLOOKUP($A4,'Proj GC'!$A$24:$AM$43,AC$1+1,FALSE)</f>
        <v>1.6620566836525716</v>
      </c>
      <c r="AD4" s="9">
        <f ca="1">VLOOKUP($A4,'Proj GC'!$A$24:$AM$43,AD$1+1,FALSE)</f>
        <v>2.8357630799589173</v>
      </c>
      <c r="AE4" s="9">
        <f ca="1">VLOOKUP($A4,'Proj GC'!$A$24:$AM$43,AE$1+1,FALSE)</f>
        <v>0.81203727953846327</v>
      </c>
      <c r="AF4" s="9">
        <f ca="1">VLOOKUP($A4,'Proj GC'!$A$24:$AM$43,AF$1+1,FALSE)</f>
        <v>1.9552271453633665</v>
      </c>
      <c r="AG4" s="9">
        <f ca="1">VLOOKUP($A4,'Proj GC'!$A$24:$AM$43,AG$1+1,FALSE)</f>
        <v>0.86652849177905333</v>
      </c>
      <c r="AH4" s="9">
        <f ca="1">VLOOKUP($A4,'Proj GC'!$A$24:$AM$43,AH$1+1,FALSE)</f>
        <v>2.2981892588730548</v>
      </c>
      <c r="AI4" s="9">
        <f ca="1">VLOOKUP($A4,'Proj GC'!$A$24:$AM$43,AI$1+1,FALSE)</f>
        <v>1.2063263207126944</v>
      </c>
      <c r="AJ4" s="9">
        <f ca="1">VLOOKUP($A4,'Proj GC'!$A$24:$AM$43,AJ$1+1,FALSE)</f>
        <v>1.572096360577441</v>
      </c>
      <c r="AK4" s="9">
        <f ca="1">VLOOKUP($A4,'Proj GC'!$A$24:$AM$43,AK$1+1,FALSE)</f>
        <v>3.3318203074596364</v>
      </c>
      <c r="AL4" s="9">
        <f ca="1">VLOOKUP($A4,'Proj GC'!$A$24:$AM$43,AL$1+1,FALSE)</f>
        <v>1.3638802996071955</v>
      </c>
      <c r="AM4" s="9">
        <f ca="1">VLOOKUP($A4,'Proj GC'!$A$24:$AM$43,AM$1+1,FALSE)</f>
        <v>1.9666125935114904</v>
      </c>
      <c r="AN4" s="9">
        <f ca="1">AVERAGE(OFFSET($A4,0,Fixtures!$D$6,1,3))</f>
        <v>1.6256138923970587</v>
      </c>
      <c r="AO4" s="9">
        <f ca="1">AVERAGE(OFFSET($A4,0,Fixtures!$D$6,1,6))</f>
        <v>1.7466448636753205</v>
      </c>
      <c r="AP4" s="9">
        <f ca="1">AVERAGE(OFFSET($A4,0,Fixtures!$D$6,1,9))</f>
        <v>1.6501014726018584</v>
      </c>
      <c r="AQ4" s="9">
        <f ca="1">AVERAGE(OFFSET($A4,0,Fixtures!$D$6,1,12))</f>
        <v>1.75989251842175</v>
      </c>
      <c r="AR4" s="9">
        <f ca="1">IF(OR(Fixtures!$D$6&lt;=0,Fixtures!$D$6&gt;39),AVERAGE(A4:AM4),AVERAGE(OFFSET($A4,0,Fixtures!$D$6,1,39-Fixtures!$D$6)))</f>
        <v>1.7757940626594224</v>
      </c>
    </row>
    <row r="5" spans="1:44" x14ac:dyDescent="0.25">
      <c r="A5" s="30" t="s">
        <v>61</v>
      </c>
      <c r="B5" s="9">
        <f ca="1">VLOOKUP($A5,'Proj GC'!$A$24:$AM$43,B$1+1,FALSE)</f>
        <v>1.1440742881695285</v>
      </c>
      <c r="C5" s="9">
        <f ca="1">VLOOKUP($A5,'Proj GC'!$A$24:$AM$43,C$1+1,FALSE)</f>
        <v>1.4457528416669543</v>
      </c>
      <c r="D5" s="9">
        <f ca="1">VLOOKUP($A5,'Proj GC'!$A$24:$AM$43,D$1+1,FALSE)</f>
        <v>1.6401183484984563</v>
      </c>
      <c r="E5" s="9">
        <f ca="1">VLOOKUP($A5,'Proj GC'!$A$24:$AM$43,E$1+1,FALSE)</f>
        <v>1.5923831067577372</v>
      </c>
      <c r="F5" s="9">
        <f ca="1">VLOOKUP($A5,'Proj GC'!$A$24:$AM$43,F$1+1,FALSE)</f>
        <v>1.5294837510026749</v>
      </c>
      <c r="G5" s="9">
        <f ca="1">VLOOKUP($A5,'Proj GC'!$A$24:$AM$43,G$1+1,FALSE)</f>
        <v>0.87425504729488057</v>
      </c>
      <c r="H5" s="9">
        <f ca="1">VLOOKUP($A5,'Proj GC'!$A$24:$AM$43,H$1+1,FALSE)</f>
        <v>1.4965154758887651</v>
      </c>
      <c r="I5" s="9">
        <f ca="1">VLOOKUP($A5,'Proj GC'!$A$24:$AM$43,I$1+1,FALSE)</f>
        <v>1.1043238039089238</v>
      </c>
      <c r="J5" s="9">
        <f ca="1">VLOOKUP($A5,'Proj GC'!$A$24:$AM$43,J$1+1,FALSE)</f>
        <v>1.9699603398790102</v>
      </c>
      <c r="K5" s="9">
        <f ca="1">VLOOKUP($A5,'Proj GC'!$A$24:$AM$43,K$1+1,FALSE)</f>
        <v>1.394195896659604</v>
      </c>
      <c r="L5" s="9">
        <f ca="1">VLOOKUP($A5,'Proj GC'!$A$24:$AM$43,L$1+1,FALSE)</f>
        <v>1.3395238377791707</v>
      </c>
      <c r="M5" s="9">
        <f ca="1">VLOOKUP($A5,'Proj GC'!$A$24:$AM$43,M$1+1,FALSE)</f>
        <v>0.97408811499223502</v>
      </c>
      <c r="N5" s="9">
        <f ca="1">VLOOKUP($A5,'Proj GC'!$A$24:$AM$43,N$1+1,FALSE)</f>
        <v>1.3714868614099924</v>
      </c>
      <c r="O5" s="9">
        <f ca="1">VLOOKUP($A5,'Proj GC'!$A$24:$AM$43,O$1+1,FALSE)</f>
        <v>0.68116752828137017</v>
      </c>
      <c r="P5" s="9">
        <f ca="1">VLOOKUP($A5,'Proj GC'!$A$24:$AM$43,P$1+1,FALSE)</f>
        <v>1.8709371067867762</v>
      </c>
      <c r="Q5" s="9">
        <f ca="1">VLOOKUP($A5,'Proj GC'!$A$24:$AM$43,Q$1+1,FALSE)</f>
        <v>1.5116217226552855</v>
      </c>
      <c r="R5" s="9">
        <f ca="1">VLOOKUP($A5,'Proj GC'!$A$24:$AM$43,R$1+1,FALSE)</f>
        <v>0.72687681440684793</v>
      </c>
      <c r="S5" s="9">
        <f ca="1">VLOOKUP($A5,'Proj GC'!$A$24:$AM$43,S$1+1,FALSE)</f>
        <v>1.2017196349233525</v>
      </c>
      <c r="T5" s="9">
        <f ca="1">VLOOKUP($A5,'Proj GC'!$A$24:$AM$43,T$1+1,FALSE)</f>
        <v>1.6496688922590101</v>
      </c>
      <c r="U5" s="9">
        <f ca="1">VLOOKUP($A5,'Proj GC'!$A$24:$AM$43,U$1+1,FALSE)</f>
        <v>1.2905160441028642</v>
      </c>
      <c r="V5" s="9">
        <f ca="1">VLOOKUP($A5,'Proj GC'!$A$24:$AM$43,V$1+1,FALSE)</f>
        <v>1.001799616090826</v>
      </c>
      <c r="W5" s="9">
        <f ca="1">VLOOKUP($A5,'Proj GC'!$A$24:$AM$43,W$1+1,FALSE)</f>
        <v>2.0826876974791619</v>
      </c>
      <c r="X5" s="9">
        <f ca="1">VLOOKUP($A5,'Proj GC'!$A$24:$AM$43,X$1+1,FALSE)</f>
        <v>1.3187337812413211</v>
      </c>
      <c r="Y5" s="9">
        <f ca="1">VLOOKUP($A5,'Proj GC'!$A$24:$AM$43,Y$1+1,FALSE)</f>
        <v>1.9278079177339085</v>
      </c>
      <c r="Z5" s="9">
        <f ca="1">VLOOKUP($A5,'Proj GC'!$A$24:$AM$43,Z$1+1,FALSE)</f>
        <v>0.96781801797539901</v>
      </c>
      <c r="AA5" s="9">
        <f ca="1">VLOOKUP($A5,'Proj GC'!$A$24:$AM$43,AA$1+1,FALSE)</f>
        <v>1.7090492452902837</v>
      </c>
      <c r="AB5" s="9">
        <f ca="1">VLOOKUP($A5,'Proj GC'!$A$24:$AM$43,AB$1+1,FALSE)</f>
        <v>0.80445694569249204</v>
      </c>
      <c r="AC5" s="9">
        <f ca="1">VLOOKUP($A5,'Proj GC'!$A$24:$AM$43,AC$1+1,FALSE)</f>
        <v>1.0858283276941805</v>
      </c>
      <c r="AD5" s="9">
        <f ca="1">VLOOKUP($A5,'Proj GC'!$A$24:$AM$43,AD$1+1,FALSE)</f>
        <v>1.0119120622733728</v>
      </c>
      <c r="AE5" s="9">
        <f ca="1">VLOOKUP($A5,'Proj GC'!$A$24:$AM$43,AE$1+1,FALSE)</f>
        <v>2.7948566656938261</v>
      </c>
      <c r="AF5" s="9">
        <f ca="1">VLOOKUP($A5,'Proj GC'!$A$24:$AM$43,AF$1+1,FALSE)</f>
        <v>0.91810277499346604</v>
      </c>
      <c r="AG5" s="9">
        <f ca="1">VLOOKUP($A5,'Proj GC'!$A$24:$AM$43,AG$1+1,FALSE)</f>
        <v>1.0175465545931579</v>
      </c>
      <c r="AH5" s="9">
        <f ca="1">VLOOKUP($A5,'Proj GC'!$A$24:$AM$43,AH$1+1,FALSE)</f>
        <v>0.89670604016622157</v>
      </c>
      <c r="AI5" s="9">
        <f ca="1">VLOOKUP($A5,'Proj GC'!$A$24:$AM$43,AI$1+1,FALSE)</f>
        <v>1.4551192828896353</v>
      </c>
      <c r="AJ5" s="9">
        <f ca="1">VLOOKUP($A5,'Proj GC'!$A$24:$AM$43,AJ$1+1,FALSE)</f>
        <v>2.3787451347862492</v>
      </c>
      <c r="AK5" s="9">
        <f ca="1">VLOOKUP($A5,'Proj GC'!$A$24:$AM$43,AK$1+1,FALSE)</f>
        <v>1.0979304646973136</v>
      </c>
      <c r="AL5" s="9">
        <f ca="1">VLOOKUP($A5,'Proj GC'!$A$24:$AM$43,AL$1+1,FALSE)</f>
        <v>1.3059859348479079</v>
      </c>
      <c r="AM5" s="9">
        <f ca="1">VLOOKUP($A5,'Proj GC'!$A$24:$AM$43,AM$1+1,FALSE)</f>
        <v>1.0238692878612943</v>
      </c>
      <c r="AN5" s="9">
        <f ca="1">AVERAGE(OFFSET($A5,0,Fixtures!$D$6,1,3))</f>
        <v>1.1997781728923187</v>
      </c>
      <c r="AO5" s="9">
        <f ca="1">AVERAGE(OFFSET($A5,0,Fixtures!$D$6,1,6))</f>
        <v>1.3873676702729369</v>
      </c>
      <c r="AP5" s="9">
        <f ca="1">AVERAGE(OFFSET($A5,0,Fixtures!$D$6,1,9))</f>
        <v>1.2992864332540708</v>
      </c>
      <c r="AQ5" s="9">
        <f ca="1">AVERAGE(OFFSET($A5,0,Fixtures!$D$6,1,12))</f>
        <v>1.373019952801509</v>
      </c>
      <c r="AR5" s="9">
        <f ca="1">IF(OR(Fixtures!$D$6&lt;=0,Fixtures!$D$6&gt;39),AVERAGE(A5:AM5),AVERAGE(OFFSET($A5,0,Fixtures!$D$6,1,39-Fixtures!$D$6)))</f>
        <v>1.3461622093445695</v>
      </c>
    </row>
    <row r="6" spans="1:44" x14ac:dyDescent="0.25">
      <c r="A6" s="30" t="s">
        <v>53</v>
      </c>
      <c r="B6" s="9">
        <f ca="1">VLOOKUP($A6,'Proj GC'!$A$24:$AM$43,B$1+1,FALSE)</f>
        <v>1.179119741580998</v>
      </c>
      <c r="C6" s="9">
        <f ca="1">VLOOKUP($A6,'Proj GC'!$A$24:$AM$43,C$1+1,FALSE)</f>
        <v>1.4302498921539357</v>
      </c>
      <c r="D6" s="9">
        <f ca="1">VLOOKUP($A6,'Proj GC'!$A$24:$AM$43,D$1+1,FALSE)</f>
        <v>2.0583784988878828</v>
      </c>
      <c r="E6" s="9">
        <f ca="1">VLOOKUP($A6,'Proj GC'!$A$24:$AM$43,E$1+1,FALSE)</f>
        <v>1.0696515824976072</v>
      </c>
      <c r="F6" s="9">
        <f ca="1">VLOOKUP($A6,'Proj GC'!$A$24:$AM$43,F$1+1,FALSE)</f>
        <v>1.6140039802424833</v>
      </c>
      <c r="G6" s="9">
        <f ca="1">VLOOKUP($A6,'Proj GC'!$A$24:$AM$43,G$1+1,FALSE)</f>
        <v>1.1722933810041907</v>
      </c>
      <c r="H6" s="9">
        <f ca="1">VLOOKUP($A6,'Proj GC'!$A$24:$AM$43,H$1+1,FALSE)</f>
        <v>0.93346841007444181</v>
      </c>
      <c r="I6" s="9">
        <f ca="1">VLOOKUP($A6,'Proj GC'!$A$24:$AM$43,I$1+1,FALSE)</f>
        <v>1.5536746258091676</v>
      </c>
      <c r="J6" s="9">
        <f ca="1">VLOOKUP($A6,'Proj GC'!$A$24:$AM$43,J$1+1,FALSE)</f>
        <v>1.9976558234641313</v>
      </c>
      <c r="K6" s="9">
        <f ca="1">VLOOKUP($A6,'Proj GC'!$A$24:$AM$43,K$1+1,FALSE)</f>
        <v>1.5436737947893808</v>
      </c>
      <c r="L6" s="9">
        <f ca="1">VLOOKUP($A6,'Proj GC'!$A$24:$AM$43,L$1+1,FALSE)</f>
        <v>1.4080517234595791</v>
      </c>
      <c r="M6" s="9">
        <f ca="1">VLOOKUP($A6,'Proj GC'!$A$24:$AM$43,M$1+1,FALSE)</f>
        <v>2.2237482982374286</v>
      </c>
      <c r="N6" s="9">
        <f ca="1">VLOOKUP($A6,'Proj GC'!$A$24:$AM$43,N$1+1,FALSE)</f>
        <v>1.7002353392112342</v>
      </c>
      <c r="O6" s="9">
        <f ca="1">VLOOKUP($A6,'Proj GC'!$A$24:$AM$43,O$1+1,FALSE)</f>
        <v>1.449079685990613</v>
      </c>
      <c r="P6" s="9">
        <f ca="1">VLOOKUP($A6,'Proj GC'!$A$24:$AM$43,P$1+1,FALSE)</f>
        <v>0.85894287758755883</v>
      </c>
      <c r="Q6" s="9">
        <f ca="1">VLOOKUP($A6,'Proj GC'!$A$24:$AM$43,Q$1+1,FALSE)</f>
        <v>1.4643777738769581</v>
      </c>
      <c r="R6" s="9">
        <f ca="1">VLOOKUP($A6,'Proj GC'!$A$24:$AM$43,R$1+1,FALSE)</f>
        <v>1.0932160348644406</v>
      </c>
      <c r="S6" s="9">
        <f ca="1">VLOOKUP($A6,'Proj GC'!$A$24:$AM$43,S$1+1,FALSE)</f>
        <v>1.1593715653146242</v>
      </c>
      <c r="T6" s="9">
        <f ca="1">VLOOKUP($A6,'Proj GC'!$A$24:$AM$43,T$1+1,FALSE)</f>
        <v>1.0400631792606823</v>
      </c>
      <c r="U6" s="9">
        <f ca="1">VLOOKUP($A6,'Proj GC'!$A$24:$AM$43,U$1+1,FALSE)</f>
        <v>1.8248032844378268</v>
      </c>
      <c r="V6" s="9">
        <f ca="1">VLOOKUP($A6,'Proj GC'!$A$24:$AM$43,V$1+1,FALSE)</f>
        <v>1.3944404644321906</v>
      </c>
      <c r="W6" s="9">
        <f ca="1">VLOOKUP($A6,'Proj GC'!$A$24:$AM$43,W$1+1,FALSE)</f>
        <v>1.0333684080821475</v>
      </c>
      <c r="X6" s="9">
        <f ca="1">VLOOKUP($A6,'Proj GC'!$A$24:$AM$43,X$1+1,FALSE)</f>
        <v>2.9841525264093818</v>
      </c>
      <c r="Y6" s="9">
        <f ca="1">VLOOKUP($A6,'Proj GC'!$A$24:$AM$43,Y$1+1,FALSE)</f>
        <v>1.2215625292517682</v>
      </c>
      <c r="Z6" s="9">
        <f ca="1">VLOOKUP($A6,'Proj GC'!$A$24:$AM$43,Z$1+1,FALSE)</f>
        <v>0.95744001045015503</v>
      </c>
      <c r="AA6" s="9">
        <f ca="1">VLOOKUP($A6,'Proj GC'!$A$24:$AM$43,AA$1+1,FALSE)</f>
        <v>1.7614010954481578</v>
      </c>
      <c r="AB6" s="9">
        <f ca="1">VLOOKUP($A6,'Proj GC'!$A$24:$AM$43,AB$1+1,FALSE)</f>
        <v>0.77610823793788897</v>
      </c>
      <c r="AC6" s="9">
        <f ca="1">VLOOKUP($A6,'Proj GC'!$A$24:$AM$43,AC$1+1,FALSE)</f>
        <v>1.6330758051678682</v>
      </c>
      <c r="AD6" s="9">
        <f ca="1">VLOOKUP($A6,'Proj GC'!$A$24:$AM$43,AD$1+1,FALSE)</f>
        <v>0.98028594780193057</v>
      </c>
      <c r="AE6" s="9">
        <f ca="1">VLOOKUP($A6,'Proj GC'!$A$24:$AM$43,AE$1+1,FALSE)</f>
        <v>1.2831121998530202</v>
      </c>
      <c r="AF6" s="9">
        <f ca="1">VLOOKUP($A6,'Proj GC'!$A$24:$AM$43,AF$1+1,FALSE)</f>
        <v>2.5398577289451771</v>
      </c>
      <c r="AG6" s="9">
        <f ca="1">VLOOKUP($A6,'Proj GC'!$A$24:$AM$43,AG$1+1,FALSE)</f>
        <v>0.97004507905156734</v>
      </c>
      <c r="AH6" s="9">
        <f ca="1">VLOOKUP($A6,'Proj GC'!$A$24:$AM$43,AH$1+1,FALSE)</f>
        <v>2.1033859078840629</v>
      </c>
      <c r="AI6" s="9">
        <f ca="1">VLOOKUP($A6,'Proj GC'!$A$24:$AM$43,AI$1+1,FALSE)</f>
        <v>1.4886248938614191</v>
      </c>
      <c r="AJ6" s="9">
        <f ca="1">VLOOKUP($A6,'Proj GC'!$A$24:$AM$43,AJ$1+1,FALSE)</f>
        <v>1.5978745862001296</v>
      </c>
      <c r="AK6" s="9">
        <f ca="1">VLOOKUP($A6,'Proj GC'!$A$24:$AM$43,AK$1+1,FALSE)</f>
        <v>1.377922796776186</v>
      </c>
      <c r="AL6" s="9">
        <f ca="1">VLOOKUP($A6,'Proj GC'!$A$24:$AM$43,AL$1+1,FALSE)</f>
        <v>1.7512036926111985</v>
      </c>
      <c r="AM6" s="9">
        <f ca="1">VLOOKUP($A6,'Proj GC'!$A$24:$AM$43,AM$1+1,FALSE)</f>
        <v>1.0804489454515795</v>
      </c>
      <c r="AN6" s="9">
        <f ca="1">AVERAGE(OFFSET($A6,0,Fixtures!$D$6,1,3))</f>
        <v>1.3901950461846384</v>
      </c>
      <c r="AO6" s="9">
        <f ca="1">AVERAGE(OFFSET($A6,0,Fixtures!$D$6,1,6))</f>
        <v>1.4956401691923407</v>
      </c>
      <c r="AP6" s="9">
        <f ca="1">AVERAGE(OFFSET($A6,0,Fixtures!$D$6,1,9))</f>
        <v>1.5039885439945657</v>
      </c>
      <c r="AQ6" s="9">
        <f ca="1">AVERAGE(OFFSET($A6,0,Fixtures!$D$6,1,12))</f>
        <v>1.521908164294884</v>
      </c>
      <c r="AR6" s="9">
        <f ca="1">IF(OR(Fixtures!$D$6&lt;=0,Fixtures!$D$6&gt;39),AVERAGE(A6:AM6),AVERAGE(OFFSET($A6,0,Fixtures!$D$6,1,39-Fixtures!$D$6)))</f>
        <v>1.4879497628453988</v>
      </c>
    </row>
    <row r="7" spans="1:44" x14ac:dyDescent="0.25">
      <c r="A7" s="30" t="s">
        <v>2</v>
      </c>
      <c r="B7" s="9">
        <f ca="1">VLOOKUP($A7,'Proj GC'!$A$24:$AM$43,B$1+1,FALSE)</f>
        <v>1.237982948413163</v>
      </c>
      <c r="C7" s="9">
        <f ca="1">VLOOKUP($A7,'Proj GC'!$A$24:$AM$43,C$1+1,FALSE)</f>
        <v>1.6705499258955017</v>
      </c>
      <c r="D7" s="9">
        <f ca="1">VLOOKUP($A7,'Proj GC'!$A$24:$AM$43,D$1+1,FALSE)</f>
        <v>1.9335886316860682</v>
      </c>
      <c r="E7" s="9">
        <f ca="1">VLOOKUP($A7,'Proj GC'!$A$24:$AM$43,E$1+1,FALSE)</f>
        <v>1.1743897708273592</v>
      </c>
      <c r="F7" s="9">
        <f ca="1">VLOOKUP($A7,'Proj GC'!$A$24:$AM$43,F$1+1,FALSE)</f>
        <v>3.0427682279015</v>
      </c>
      <c r="G7" s="9">
        <f ca="1">VLOOKUP($A7,'Proj GC'!$A$24:$AM$43,G$1+1,FALSE)</f>
        <v>1.309680845194215</v>
      </c>
      <c r="H7" s="9">
        <f ca="1">VLOOKUP($A7,'Proj GC'!$A$24:$AM$43,H$1+1,FALSE)</f>
        <v>2.5198717780871123</v>
      </c>
      <c r="I7" s="9">
        <f ca="1">VLOOKUP($A7,'Proj GC'!$A$24:$AM$43,I$1+1,FALSE)</f>
        <v>1.6507616386343877</v>
      </c>
      <c r="J7" s="9">
        <f ca="1">VLOOKUP($A7,'Proj GC'!$A$24:$AM$43,J$1+1,FALSE)</f>
        <v>2.6640668064258053</v>
      </c>
      <c r="K7" s="9">
        <f ca="1">VLOOKUP($A7,'Proj GC'!$A$24:$AM$43,K$1+1,FALSE)</f>
        <v>1.404416087109017</v>
      </c>
      <c r="L7" s="9">
        <f ca="1">VLOOKUP($A7,'Proj GC'!$A$24:$AM$43,L$1+1,FALSE)</f>
        <v>1.8613136216382651</v>
      </c>
      <c r="M7" s="9">
        <f ca="1">VLOOKUP($A7,'Proj GC'!$A$24:$AM$43,M$1+1,FALSE)</f>
        <v>1.0290198808069244</v>
      </c>
      <c r="N7" s="9">
        <f ca="1">VLOOKUP($A7,'Proj GC'!$A$24:$AM$43,N$1+1,FALSE)</f>
        <v>1.9142654990680215</v>
      </c>
      <c r="O7" s="9">
        <f ca="1">VLOOKUP($A7,'Proj GC'!$A$24:$AM$43,O$1+1,FALSE)</f>
        <v>2.3932063598079871</v>
      </c>
      <c r="P7" s="9">
        <f ca="1">VLOOKUP($A7,'Proj GC'!$A$24:$AM$43,P$1+1,FALSE)</f>
        <v>1.7134498835149043</v>
      </c>
      <c r="Q7" s="9">
        <f ca="1">VLOOKUP($A7,'Proj GC'!$A$24:$AM$43,Q$1+1,FALSE)</f>
        <v>1.4634408888508683</v>
      </c>
      <c r="R7" s="9">
        <f ca="1">VLOOKUP($A7,'Proj GC'!$A$24:$AM$43,R$1+1,FALSE)</f>
        <v>1.736008114935202</v>
      </c>
      <c r="S7" s="9">
        <f ca="1">VLOOKUP($A7,'Proj GC'!$A$24:$AM$43,S$1+1,FALSE)</f>
        <v>0.8713144096956793</v>
      </c>
      <c r="T7" s="9">
        <f ca="1">VLOOKUP($A7,'Proj GC'!$A$24:$AM$43,T$1+1,FALSE)</f>
        <v>2.4659525712933448</v>
      </c>
      <c r="U7" s="9">
        <f ca="1">VLOOKUP($A7,'Proj GC'!$A$24:$AM$43,U$1+1,FALSE)</f>
        <v>1.4125941172555856</v>
      </c>
      <c r="V7" s="9">
        <f ca="1">VLOOKUP($A7,'Proj GC'!$A$24:$AM$43,V$1+1,FALSE)</f>
        <v>1.6868563142566617</v>
      </c>
      <c r="W7" s="9">
        <f ca="1">VLOOKUP($A7,'Proj GC'!$A$24:$AM$43,W$1+1,FALSE)</f>
        <v>2.0979548955579146</v>
      </c>
      <c r="X7" s="9">
        <f ca="1">VLOOKUP($A7,'Proj GC'!$A$24:$AM$43,X$1+1,FALSE)</f>
        <v>1.783383564632151</v>
      </c>
      <c r="Y7" s="9">
        <f ca="1">VLOOKUP($A7,'Proj GC'!$A$24:$AM$43,Y$1+1,FALSE)</f>
        <v>2.1101714591101959</v>
      </c>
      <c r="Z7" s="9">
        <f ca="1">VLOOKUP($A7,'Proj GC'!$A$24:$AM$43,Z$1+1,FALSE)</f>
        <v>1.1183020165085589</v>
      </c>
      <c r="AA7" s="9">
        <f ca="1">VLOOKUP($A7,'Proj GC'!$A$24:$AM$43,AA$1+1,FALSE)</f>
        <v>1.849332552567811</v>
      </c>
      <c r="AB7" s="9">
        <f ca="1">VLOOKUP($A7,'Proj GC'!$A$24:$AM$43,AB$1+1,FALSE)</f>
        <v>1.3015931305330515</v>
      </c>
      <c r="AC7" s="9">
        <f ca="1">VLOOKUP($A7,'Proj GC'!$A$24:$AM$43,AC$1+1,FALSE)</f>
        <v>1.1621211347913338</v>
      </c>
      <c r="AD7" s="9">
        <f ca="1">VLOOKUP($A7,'Proj GC'!$A$24:$AM$43,AD$1+1,FALSE)</f>
        <v>2.1861277475426553</v>
      </c>
      <c r="AE7" s="9">
        <f ca="1">VLOOKUP($A7,'Proj GC'!$A$24:$AM$43,AE$1+1,FALSE)</f>
        <v>1.1470201699562579</v>
      </c>
      <c r="AF7" s="9">
        <f ca="1">VLOOKUP($A7,'Proj GC'!$A$24:$AM$43,AF$1+1,FALSE)</f>
        <v>1.2814504580537995</v>
      </c>
      <c r="AG7" s="9">
        <f ca="1">VLOOKUP($A7,'Proj GC'!$A$24:$AM$43,AG$1+1,FALSE)</f>
        <v>1.5371778466375046</v>
      </c>
      <c r="AH7" s="9">
        <f ca="1">VLOOKUP($A7,'Proj GC'!$A$24:$AM$43,AH$1+1,FALSE)</f>
        <v>1.2460033334933842</v>
      </c>
      <c r="AI7" s="9">
        <f ca="1">VLOOKUP($A7,'Proj GC'!$A$24:$AM$43,AI$1+1,FALSE)</f>
        <v>3.5750366609477333</v>
      </c>
      <c r="AJ7" s="9">
        <f ca="1">VLOOKUP($A7,'Proj GC'!$A$24:$AM$43,AJ$1+1,FALSE)</f>
        <v>1.7543353366680301</v>
      </c>
      <c r="AK7" s="9">
        <f ca="1">VLOOKUP($A7,'Proj GC'!$A$24:$AM$43,AK$1+1,FALSE)</f>
        <v>1.2943857782361283</v>
      </c>
      <c r="AL7" s="9">
        <f ca="1">VLOOKUP($A7,'Proj GC'!$A$24:$AM$43,AL$1+1,FALSE)</f>
        <v>1.9564368181296299</v>
      </c>
      <c r="AM7" s="9">
        <f ca="1">VLOOKUP($A7,'Proj GC'!$A$24:$AM$43,AM$1+1,FALSE)</f>
        <v>2.036894433553897</v>
      </c>
      <c r="AN7" s="9">
        <f ca="1">AVERAGE(OFFSET($A7,0,Fixtures!$D$6,1,3))</f>
        <v>1.4376822726307321</v>
      </c>
      <c r="AO7" s="9">
        <f ca="1">AVERAGE(OFFSET($A7,0,Fixtures!$D$6,1,6))</f>
        <v>1.4879408655741513</v>
      </c>
      <c r="AP7" s="9">
        <f ca="1">AVERAGE(OFFSET($A7,0,Fixtures!$D$6,1,9))</f>
        <v>1.6984292260581699</v>
      </c>
      <c r="AQ7" s="9">
        <f ca="1">AVERAGE(OFFSET($A7,0,Fixtures!$D$6,1,12))</f>
        <v>1.6909184139631102</v>
      </c>
      <c r="AR7" s="9">
        <f ca="1">IF(OR(Fixtures!$D$6&lt;=0,Fixtures!$D$6&gt;39),AVERAGE(A7:AM7),AVERAGE(OFFSET($A7,0,Fixtures!$D$6,1,39-Fixtures!$D$6)))</f>
        <v>1.7175319539316323</v>
      </c>
    </row>
    <row r="8" spans="1:44" x14ac:dyDescent="0.25">
      <c r="A8" s="30" t="s">
        <v>113</v>
      </c>
      <c r="B8" s="9">
        <f ca="1">VLOOKUP($A8,'Proj GC'!$A$24:$AM$43,B$1+1,FALSE)</f>
        <v>3.0996879868583149</v>
      </c>
      <c r="C8" s="9">
        <f ca="1">VLOOKUP($A8,'Proj GC'!$A$24:$AM$43,C$1+1,FALSE)</f>
        <v>0.94717643205824475</v>
      </c>
      <c r="D8" s="9">
        <f ca="1">VLOOKUP($A8,'Proj GC'!$A$24:$AM$43,D$1+1,FALSE)</f>
        <v>1.8167445553561847</v>
      </c>
      <c r="E8" s="9">
        <f ca="1">VLOOKUP($A8,'Proj GC'!$A$24:$AM$43,E$1+1,FALSE)</f>
        <v>1.8961324164827722</v>
      </c>
      <c r="F8" s="9">
        <f ca="1">VLOOKUP($A8,'Proj GC'!$A$24:$AM$43,F$1+1,FALSE)</f>
        <v>2.4379750437600127</v>
      </c>
      <c r="G8" s="9">
        <f ca="1">VLOOKUP($A8,'Proj GC'!$A$24:$AM$43,G$1+1,FALSE)</f>
        <v>1.7684828734603806</v>
      </c>
      <c r="H8" s="9">
        <f ca="1">VLOOKUP($A8,'Proj GC'!$A$24:$AM$43,H$1+1,FALSE)</f>
        <v>1.3259414744425326</v>
      </c>
      <c r="I8" s="9">
        <f ca="1">VLOOKUP($A8,'Proj GC'!$A$24:$AM$43,I$1+1,FALSE)</f>
        <v>1.3054220016366072</v>
      </c>
      <c r="J8" s="9">
        <f ca="1">VLOOKUP($A8,'Proj GC'!$A$24:$AM$43,J$1+1,FALSE)</f>
        <v>1.5659331726929187</v>
      </c>
      <c r="K8" s="9">
        <f ca="1">VLOOKUP($A8,'Proj GC'!$A$24:$AM$43,K$1+1,FALSE)</f>
        <v>1.6816417279243394</v>
      </c>
      <c r="L8" s="9">
        <f ca="1">VLOOKUP($A8,'Proj GC'!$A$24:$AM$43,L$1+1,FALSE)</f>
        <v>1.9930350417738207</v>
      </c>
      <c r="M8" s="9">
        <f ca="1">VLOOKUP($A8,'Proj GC'!$A$24:$AM$43,M$1+1,FALSE)</f>
        <v>1.1963585760961535</v>
      </c>
      <c r="N8" s="9">
        <f ca="1">VLOOKUP($A8,'Proj GC'!$A$24:$AM$43,N$1+1,FALSE)</f>
        <v>2.1496455306838103</v>
      </c>
      <c r="O8" s="9">
        <f ca="1">VLOOKUP($A8,'Proj GC'!$A$24:$AM$43,O$1+1,FALSE)</f>
        <v>1.261141363954041</v>
      </c>
      <c r="P8" s="9">
        <f ca="1">VLOOKUP($A8,'Proj GC'!$A$24:$AM$43,P$1+1,FALSE)</f>
        <v>2.2270227007953882</v>
      </c>
      <c r="Q8" s="9">
        <f ca="1">VLOOKUP($A8,'Proj GC'!$A$24:$AM$43,Q$1+1,FALSE)</f>
        <v>1.1684769838515254</v>
      </c>
      <c r="R8" s="9">
        <f ca="1">VLOOKUP($A8,'Proj GC'!$A$24:$AM$43,R$1+1,FALSE)</f>
        <v>2.5670099376405</v>
      </c>
      <c r="S8" s="9">
        <f ca="1">VLOOKUP($A8,'Proj GC'!$A$24:$AM$43,S$1+1,FALSE)</f>
        <v>1.4306878959245213</v>
      </c>
      <c r="T8" s="9">
        <f ca="1">VLOOKUP($A8,'Proj GC'!$A$24:$AM$43,T$1+1,FALSE)</f>
        <v>1.9500748419509808</v>
      </c>
      <c r="U8" s="9">
        <f ca="1">VLOOKUP($A8,'Proj GC'!$A$24:$AM$43,U$1+1,FALSE)</f>
        <v>1.3185992973003593</v>
      </c>
      <c r="V8" s="9">
        <f ca="1">VLOOKUP($A8,'Proj GC'!$A$24:$AM$43,V$1+1,FALSE)</f>
        <v>0.88761371429624092</v>
      </c>
      <c r="W8" s="9">
        <f ca="1">VLOOKUP($A8,'Proj GC'!$A$24:$AM$43,W$1+1,FALSE)</f>
        <v>2.5120820873931491</v>
      </c>
      <c r="X8" s="9">
        <f ca="1">VLOOKUP($A8,'Proj GC'!$A$24:$AM$43,X$1+1,FALSE)</f>
        <v>1.0482693139514578</v>
      </c>
      <c r="Y8" s="9">
        <f ca="1">VLOOKUP($A8,'Proj GC'!$A$24:$AM$43,Y$1+1,FALSE)</f>
        <v>1.9697594441153519</v>
      </c>
      <c r="Z8" s="9">
        <f ca="1">VLOOKUP($A8,'Proj GC'!$A$24:$AM$43,Z$1+1,FALSE)</f>
        <v>1.4149178799882423</v>
      </c>
      <c r="AA8" s="9">
        <f ca="1">VLOOKUP($A8,'Proj GC'!$A$24:$AM$43,AA$1+1,FALSE)</f>
        <v>2.0749977432687898</v>
      </c>
      <c r="AB8" s="9">
        <f ca="1">VLOOKUP($A8,'Proj GC'!$A$24:$AM$43,AB$1+1,FALSE)</f>
        <v>2.1372004371218156</v>
      </c>
      <c r="AC8" s="9">
        <f ca="1">VLOOKUP($A8,'Proj GC'!$A$24:$AM$43,AC$1+1,FALSE)</f>
        <v>1.7184116111477725</v>
      </c>
      <c r="AD8" s="9">
        <f ca="1">VLOOKUP($A8,'Proj GC'!$A$24:$AM$43,AD$1+1,FALSE)</f>
        <v>1.745502654889316</v>
      </c>
      <c r="AE8" s="9">
        <f ca="1">VLOOKUP($A8,'Proj GC'!$A$24:$AM$43,AE$1+1,FALSE)</f>
        <v>1.4908168492927805</v>
      </c>
      <c r="AF8" s="9">
        <f ca="1">VLOOKUP($A8,'Proj GC'!$A$24:$AM$43,AF$1+1,FALSE)</f>
        <v>1.4390189089701537</v>
      </c>
      <c r="AG8" s="9">
        <f ca="1">VLOOKUP($A8,'Proj GC'!$A$24:$AM$43,AG$1+1,FALSE)</f>
        <v>1.8839272226967774</v>
      </c>
      <c r="AH8" s="9">
        <f ca="1">VLOOKUP($A8,'Proj GC'!$A$24:$AM$43,AH$1+1,FALSE)</f>
        <v>1.3341804825097476</v>
      </c>
      <c r="AI8" s="9">
        <f ca="1">VLOOKUP($A8,'Proj GC'!$A$24:$AM$43,AI$1+1,FALSE)</f>
        <v>1.7871529346621549</v>
      </c>
      <c r="AJ8" s="9">
        <f ca="1">VLOOKUP($A8,'Proj GC'!$A$24:$AM$43,AJ$1+1,FALSE)</f>
        <v>1.2693117829347484</v>
      </c>
      <c r="AK8" s="9">
        <f ca="1">VLOOKUP($A8,'Proj GC'!$A$24:$AM$43,AK$1+1,FALSE)</f>
        <v>2.7139023604703501</v>
      </c>
      <c r="AL8" s="9">
        <f ca="1">VLOOKUP($A8,'Proj GC'!$A$24:$AM$43,AL$1+1,FALSE)</f>
        <v>1.1838604359528169</v>
      </c>
      <c r="AM8" s="9">
        <f ca="1">VLOOKUP($A8,'Proj GC'!$A$24:$AM$43,AM$1+1,FALSE)</f>
        <v>3.6419133369748335</v>
      </c>
      <c r="AN8" s="9">
        <f ca="1">AVERAGE(OFFSET($A8,0,Fixtures!$D$6,1,3))</f>
        <v>1.9768699305127928</v>
      </c>
      <c r="AO8" s="9">
        <f ca="1">AVERAGE(OFFSET($A8,0,Fixtures!$D$6,1,6))</f>
        <v>1.7676580341151047</v>
      </c>
      <c r="AP8" s="9">
        <f ca="1">AVERAGE(OFFSET($A8,0,Fixtures!$D$6,1,9))</f>
        <v>1.7345787605065899</v>
      </c>
      <c r="AQ8" s="9">
        <f ca="1">AVERAGE(OFFSET($A8,0,Fixtures!$D$6,1,12))</f>
        <v>1.7315236186597687</v>
      </c>
      <c r="AR8" s="9">
        <f ca="1">IF(OR(Fixtures!$D$6&lt;=0,Fixtures!$D$6&gt;39),AVERAGE(A8:AM8),AVERAGE(OFFSET($A8,0,Fixtures!$D$6,1,39-Fixtures!$D$6)))</f>
        <v>1.8784766739147736</v>
      </c>
    </row>
    <row r="9" spans="1:44" x14ac:dyDescent="0.25">
      <c r="A9" s="30" t="s">
        <v>112</v>
      </c>
      <c r="B9" s="9">
        <f ca="1">VLOOKUP($A9,'Proj GC'!$A$24:$AM$43,B$1+1,FALSE)</f>
        <v>1.0668625129563987</v>
      </c>
      <c r="C9" s="9">
        <f ca="1">VLOOKUP($A9,'Proj GC'!$A$24:$AM$43,C$1+1,FALSE)</f>
        <v>0.60472682633076236</v>
      </c>
      <c r="D9" s="9">
        <f ca="1">VLOOKUP($A9,'Proj GC'!$A$24:$AM$43,D$1+1,FALSE)</f>
        <v>1.1707453177007832</v>
      </c>
      <c r="E9" s="9">
        <f ca="1">VLOOKUP($A9,'Proj GC'!$A$24:$AM$43,E$1+1,FALSE)</f>
        <v>1.8489682335744755</v>
      </c>
      <c r="F9" s="9">
        <f ca="1">VLOOKUP($A9,'Proj GC'!$A$24:$AM$43,F$1+1,FALSE)</f>
        <v>1.0156861339485364</v>
      </c>
      <c r="G9" s="9">
        <f ca="1">VLOOKUP($A9,'Proj GC'!$A$24:$AM$43,G$1+1,FALSE)</f>
        <v>1.464542850757115</v>
      </c>
      <c r="H9" s="9">
        <f ca="1">VLOOKUP($A9,'Proj GC'!$A$24:$AM$43,H$1+1,FALSE)</f>
        <v>1.4136856829947964</v>
      </c>
      <c r="I9" s="9">
        <f ca="1">VLOOKUP($A9,'Proj GC'!$A$24:$AM$43,I$1+1,FALSE)</f>
        <v>1.2175784408680925</v>
      </c>
      <c r="J9" s="9">
        <f ca="1">VLOOKUP($A9,'Proj GC'!$A$24:$AM$43,J$1+1,FALSE)</f>
        <v>0.85920936359467204</v>
      </c>
      <c r="K9" s="9">
        <f ca="1">VLOOKUP($A9,'Proj GC'!$A$24:$AM$43,K$1+1,FALSE)</f>
        <v>1.291825621950468</v>
      </c>
      <c r="L9" s="9">
        <f ca="1">VLOOKUP($A9,'Proj GC'!$A$24:$AM$43,L$1+1,FALSE)</f>
        <v>0.80655825019549454</v>
      </c>
      <c r="M9" s="9">
        <f ca="1">VLOOKUP($A9,'Proj GC'!$A$24:$AM$43,M$1+1,FALSE)</f>
        <v>1.3419873511298315</v>
      </c>
      <c r="N9" s="9">
        <f ca="1">VLOOKUP($A9,'Proj GC'!$A$24:$AM$43,N$1+1,FALSE)</f>
        <v>1.1456941784178696</v>
      </c>
      <c r="O9" s="9">
        <f ca="1">VLOOKUP($A9,'Proj GC'!$A$24:$AM$43,O$1+1,FALSE)</f>
        <v>1.4560640701660543</v>
      </c>
      <c r="P9" s="9">
        <f ca="1">VLOOKUP($A9,'Proj GC'!$A$24:$AM$43,P$1+1,FALSE)</f>
        <v>0.64530661086959185</v>
      </c>
      <c r="Q9" s="9">
        <f ca="1">VLOOKUP($A9,'Proj GC'!$A$24:$AM$43,Q$1+1,FALSE)</f>
        <v>1.1594280361628762</v>
      </c>
      <c r="R9" s="9">
        <f ca="1">VLOOKUP($A9,'Proj GC'!$A$24:$AM$43,R$1+1,FALSE)</f>
        <v>0.8893775426824766</v>
      </c>
      <c r="S9" s="9">
        <f ca="1">VLOOKUP($A9,'Proj GC'!$A$24:$AM$43,S$1+1,FALSE)</f>
        <v>1.357844900507736</v>
      </c>
      <c r="T9" s="9">
        <f ca="1">VLOOKUP($A9,'Proj GC'!$A$24:$AM$43,T$1+1,FALSE)</f>
        <v>0.81507317115963207</v>
      </c>
      <c r="U9" s="9">
        <f ca="1">VLOOKUP($A9,'Proj GC'!$A$24:$AM$43,U$1+1,FALSE)</f>
        <v>2.4812175145205448</v>
      </c>
      <c r="V9" s="9">
        <f ca="1">VLOOKUP($A9,'Proj GC'!$A$24:$AM$43,V$1+1,FALSE)</f>
        <v>2.1118020696588933</v>
      </c>
      <c r="W9" s="9">
        <f ca="1">VLOOKUP($A9,'Proj GC'!$A$24:$AM$43,W$1+1,FALSE)</f>
        <v>0.86477582957014776</v>
      </c>
      <c r="X9" s="9">
        <f ca="1">VLOOKUP($A9,'Proj GC'!$A$24:$AM$43,X$1+1,FALSE)</f>
        <v>1.2835102838883374</v>
      </c>
      <c r="Y9" s="9">
        <f ca="1">VLOOKUP($A9,'Proj GC'!$A$24:$AM$43,Y$1+1,FALSE)</f>
        <v>1.66098031963772</v>
      </c>
      <c r="Z9" s="9">
        <f ca="1">VLOOKUP($A9,'Proj GC'!$A$24:$AM$43,Z$1+1,FALSE)</f>
        <v>0.90335735785212645</v>
      </c>
      <c r="AA9" s="9">
        <f ca="1">VLOOKUP($A9,'Proj GC'!$A$24:$AM$43,AA$1+1,FALSE)</f>
        <v>0.71418069049147337</v>
      </c>
      <c r="AB9" s="9">
        <f ca="1">VLOOKUP($A9,'Proj GC'!$A$24:$AM$43,AB$1+1,FALSE)</f>
        <v>0.90897055323245113</v>
      </c>
      <c r="AC9" s="9">
        <f ca="1">VLOOKUP($A9,'Proj GC'!$A$24:$AM$43,AC$1+1,FALSE)</f>
        <v>1.3285763291923416</v>
      </c>
      <c r="AD9" s="9">
        <f ca="1">VLOOKUP($A9,'Proj GC'!$A$24:$AM$43,AD$1+1,FALSE)</f>
        <v>0.77614604073713178</v>
      </c>
      <c r="AE9" s="9">
        <f ca="1">VLOOKUP($A9,'Proj GC'!$A$24:$AM$43,AE$1+1,FALSE)</f>
        <v>0.96397654216321749</v>
      </c>
      <c r="AF9" s="9">
        <f ca="1">VLOOKUP($A9,'Proj GC'!$A$24:$AM$43,AF$1+1,FALSE)</f>
        <v>1.7114690813402742</v>
      </c>
      <c r="AG9" s="9">
        <f ca="1">VLOOKUP($A9,'Proj GC'!$A$24:$AM$43,AG$1+1,FALSE)</f>
        <v>0.89835516893815159</v>
      </c>
      <c r="AH9" s="9">
        <f ca="1">VLOOKUP($A9,'Proj GC'!$A$24:$AM$43,AH$1+1,FALSE)</f>
        <v>1.2048586206624057</v>
      </c>
      <c r="AI9" s="9">
        <f ca="1">VLOOKUP($A9,'Proj GC'!$A$24:$AM$43,AI$1+1,FALSE)</f>
        <v>0.97472057589628414</v>
      </c>
      <c r="AJ9" s="9">
        <f ca="1">VLOOKUP($A9,'Proj GC'!$A$24:$AM$43,AJ$1+1,FALSE)</f>
        <v>1.2377390654506819</v>
      </c>
      <c r="AK9" s="9">
        <f ca="1">VLOOKUP($A9,'Proj GC'!$A$24:$AM$43,AK$1+1,FALSE)</f>
        <v>1.7488911536024043</v>
      </c>
      <c r="AL9" s="9">
        <f ca="1">VLOOKUP($A9,'Proj GC'!$A$24:$AM$43,AL$1+1,FALSE)</f>
        <v>0.98039645381261387</v>
      </c>
      <c r="AM9" s="9">
        <f ca="1">VLOOKUP($A9,'Proj GC'!$A$24:$AM$43,AM$1+1,FALSE)</f>
        <v>1.5172595334292953</v>
      </c>
      <c r="AN9" s="9">
        <f ca="1">AVERAGE(OFFSET($A9,0,Fixtures!$D$6,1,3))</f>
        <v>0.98390919097208884</v>
      </c>
      <c r="AO9" s="9">
        <f ca="1">AVERAGE(OFFSET($A9,0,Fixtures!$D$6,1,6))</f>
        <v>1.0672198728594815</v>
      </c>
      <c r="AP9" s="9">
        <f ca="1">AVERAGE(OFFSET($A9,0,Fixtures!$D$6,1,9))</f>
        <v>1.0534726225170814</v>
      </c>
      <c r="AQ9" s="9">
        <f ca="1">AVERAGE(OFFSET($A9,0,Fixtures!$D$6,1,12))</f>
        <v>1.1206900229599526</v>
      </c>
      <c r="AR9" s="9">
        <f ca="1">IF(OR(Fixtures!$D$6&lt;=0,Fixtures!$D$6&gt;39),AVERAGE(A9:AM9),AVERAGE(OFFSET($A9,0,Fixtures!$D$6,1,39-Fixtures!$D$6)))</f>
        <v>1.1511953699191328</v>
      </c>
    </row>
    <row r="10" spans="1:44" x14ac:dyDescent="0.25">
      <c r="A10" s="30" t="s">
        <v>10</v>
      </c>
      <c r="B10" s="9">
        <f ca="1">VLOOKUP($A10,'Proj GC'!$A$24:$AM$43,B$1+1,FALSE)</f>
        <v>1.4622466613692404</v>
      </c>
      <c r="C10" s="9">
        <f ca="1">VLOOKUP($A10,'Proj GC'!$A$24:$AM$43,C$1+1,FALSE)</f>
        <v>1.7156844253213348</v>
      </c>
      <c r="D10" s="9">
        <f ca="1">VLOOKUP($A10,'Proj GC'!$A$24:$AM$43,D$1+1,FALSE)</f>
        <v>1.6479146502127342</v>
      </c>
      <c r="E10" s="9">
        <f ca="1">VLOOKUP($A10,'Proj GC'!$A$24:$AM$43,E$1+1,FALSE)</f>
        <v>1.3904432093623296</v>
      </c>
      <c r="F10" s="9">
        <f ca="1">VLOOKUP($A10,'Proj GC'!$A$24:$AM$43,F$1+1,FALSE)</f>
        <v>1.4432457717438156</v>
      </c>
      <c r="G10" s="9">
        <f ca="1">VLOOKUP($A10,'Proj GC'!$A$24:$AM$43,G$1+1,FALSE)</f>
        <v>0.86674761036394266</v>
      </c>
      <c r="H10" s="9">
        <f ca="1">VLOOKUP($A10,'Proj GC'!$A$24:$AM$43,H$1+1,FALSE)</f>
        <v>1.6286695302976768</v>
      </c>
      <c r="I10" s="9">
        <f ca="1">VLOOKUP($A10,'Proj GC'!$A$24:$AM$43,I$1+1,FALSE)</f>
        <v>1.5021511943920109</v>
      </c>
      <c r="J10" s="9">
        <f ca="1">VLOOKUP($A10,'Proj GC'!$A$24:$AM$43,J$1+1,FALSE)</f>
        <v>1.7671158995978076</v>
      </c>
      <c r="K10" s="9">
        <f ca="1">VLOOKUP($A10,'Proj GC'!$A$24:$AM$43,K$1+1,FALSE)</f>
        <v>1.4208459007252359</v>
      </c>
      <c r="L10" s="9">
        <f ca="1">VLOOKUP($A10,'Proj GC'!$A$24:$AM$43,L$1+1,FALSE)</f>
        <v>3.0112678487903177</v>
      </c>
      <c r="M10" s="9">
        <f ca="1">VLOOKUP($A10,'Proj GC'!$A$24:$AM$43,M$1+1,FALSE)</f>
        <v>1.1898337421676786</v>
      </c>
      <c r="N10" s="9">
        <f ca="1">VLOOKUP($A10,'Proj GC'!$A$24:$AM$43,N$1+1,FALSE)</f>
        <v>1.5577002938460764</v>
      </c>
      <c r="O10" s="9">
        <f ca="1">VLOOKUP($A10,'Proj GC'!$A$24:$AM$43,O$1+1,FALSE)</f>
        <v>0.98919325708485584</v>
      </c>
      <c r="P10" s="9">
        <f ca="1">VLOOKUP($A10,'Proj GC'!$A$24:$AM$43,P$1+1,FALSE)</f>
        <v>0.9419503146177205</v>
      </c>
      <c r="Q10" s="9">
        <f ca="1">VLOOKUP($A10,'Proj GC'!$A$24:$AM$43,Q$1+1,FALSE)</f>
        <v>1.1699061252858673</v>
      </c>
      <c r="R10" s="9">
        <f ca="1">VLOOKUP($A10,'Proj GC'!$A$24:$AM$43,R$1+1,FALSE)</f>
        <v>1.0495136507605851</v>
      </c>
      <c r="S10" s="9">
        <f ca="1">VLOOKUP($A10,'Proj GC'!$A$24:$AM$43,S$1+1,FALSE)</f>
        <v>1.6123935774868294</v>
      </c>
      <c r="T10" s="9">
        <f ca="1">VLOOKUP($A10,'Proj GC'!$A$24:$AM$43,T$1+1,FALSE)</f>
        <v>2.2439542533510286</v>
      </c>
      <c r="U10" s="9">
        <f ca="1">VLOOKUP($A10,'Proj GC'!$A$24:$AM$43,U$1+1,FALSE)</f>
        <v>0.7339116537643452</v>
      </c>
      <c r="V10" s="9">
        <f ca="1">VLOOKUP($A10,'Proj GC'!$A$24:$AM$43,V$1+1,FALSE)</f>
        <v>1.0902663797860481</v>
      </c>
      <c r="W10" s="9">
        <f ca="1">VLOOKUP($A10,'Proj GC'!$A$24:$AM$43,W$1+1,FALSE)</f>
        <v>2.1224981973796737</v>
      </c>
      <c r="X10" s="9">
        <f ca="1">VLOOKUP($A10,'Proj GC'!$A$24:$AM$43,X$1+1,FALSE)</f>
        <v>1.1829453542762183</v>
      </c>
      <c r="Y10" s="9">
        <f ca="1">VLOOKUP($A10,'Proj GC'!$A$24:$AM$43,Y$1+1,FALSE)</f>
        <v>1.0963371617961206</v>
      </c>
      <c r="Z10" s="9">
        <f ca="1">VLOOKUP($A10,'Proj GC'!$A$24:$AM$43,Z$1+1,FALSE)</f>
        <v>2.5629359933812537</v>
      </c>
      <c r="AA10" s="9">
        <f ca="1">VLOOKUP($A10,'Proj GC'!$A$24:$AM$43,AA$1+1,FALSE)</f>
        <v>0.97885933529676428</v>
      </c>
      <c r="AB10" s="9">
        <f ca="1">VLOOKUP($A10,'Proj GC'!$A$24:$AM$43,AB$1+1,FALSE)</f>
        <v>1.0793709072432496</v>
      </c>
      <c r="AC10" s="9">
        <f ca="1">VLOOKUP($A10,'Proj GC'!$A$24:$AM$43,AC$1+1,FALSE)</f>
        <v>1.5677919968151952</v>
      </c>
      <c r="AD10" s="9">
        <f ca="1">VLOOKUP($A10,'Proj GC'!$A$24:$AM$43,AD$1+1,FALSE)</f>
        <v>0.78316029874508486</v>
      </c>
      <c r="AE10" s="9">
        <f ca="1">VLOOKUP($A10,'Proj GC'!$A$24:$AM$43,AE$1+1,FALSE)</f>
        <v>1.4071109638116563</v>
      </c>
      <c r="AF10" s="9">
        <f ca="1">VLOOKUP($A10,'Proj GC'!$A$24:$AM$43,AF$1+1,FALSE)</f>
        <v>1.042758047946547</v>
      </c>
      <c r="AG10" s="9">
        <f ca="1">VLOOKUP($A10,'Proj GC'!$A$24:$AM$43,AG$1+1,FALSE)</f>
        <v>1.4776837544107106</v>
      </c>
      <c r="AH10" s="9">
        <f ca="1">VLOOKUP($A10,'Proj GC'!$A$24:$AM$43,AH$1+1,FALSE)</f>
        <v>2.0158074029092208</v>
      </c>
      <c r="AI10" s="9">
        <f ca="1">VLOOKUP($A10,'Proj GC'!$A$24:$AM$43,AI$1+1,FALSE)</f>
        <v>1.7774059605220882</v>
      </c>
      <c r="AJ10" s="9">
        <f ca="1">VLOOKUP($A10,'Proj GC'!$A$24:$AM$43,AJ$1+1,FALSE)</f>
        <v>2.0770818312696528</v>
      </c>
      <c r="AK10" s="9">
        <f ca="1">VLOOKUP($A10,'Proj GC'!$A$24:$AM$43,AK$1+1,FALSE)</f>
        <v>1.1031494765886898</v>
      </c>
      <c r="AL10" s="9">
        <f ca="1">VLOOKUP($A10,'Proj GC'!$A$24:$AM$43,AL$1+1,FALSE)</f>
        <v>1.2947711216547786</v>
      </c>
      <c r="AM10" s="9">
        <f ca="1">VLOOKUP($A10,'Proj GC'!$A$24:$AM$43,AM$1+1,FALSE)</f>
        <v>0.96613973149792609</v>
      </c>
      <c r="AN10" s="9">
        <f ca="1">AVERAGE(OFFSET($A10,0,Fixtures!$D$6,1,3))</f>
        <v>1.2086740797850697</v>
      </c>
      <c r="AO10" s="9">
        <f ca="1">AVERAGE(OFFSET($A10,0,Fixtures!$D$6,1,6))</f>
        <v>1.1431752583097496</v>
      </c>
      <c r="AP10" s="9">
        <f ca="1">AVERAGE(OFFSET($A10,0,Fixtures!$D$6,1,9))</f>
        <v>1.3477720741889465</v>
      </c>
      <c r="AQ10" s="9">
        <f ca="1">AVERAGE(OFFSET($A10,0,Fixtures!$D$6,1,12))</f>
        <v>1.3837459247678032</v>
      </c>
      <c r="AR10" s="9">
        <f ca="1">IF(OR(Fixtures!$D$6&lt;=0,Fixtures!$D$6&gt;39),AVERAGE(A10:AM10),AVERAGE(OFFSET($A10,0,Fixtures!$D$6,1,39-Fixtures!$D$6)))</f>
        <v>1.3516223714393512</v>
      </c>
    </row>
    <row r="11" spans="1:44" x14ac:dyDescent="0.25">
      <c r="A11" s="30" t="s">
        <v>71</v>
      </c>
      <c r="B11" s="9">
        <f ca="1">VLOOKUP($A11,'Proj GC'!$A$24:$AM$43,B$1+1,FALSE)</f>
        <v>1.1799545167000298</v>
      </c>
      <c r="C11" s="9">
        <f ca="1">VLOOKUP($A11,'Proj GC'!$A$24:$AM$43,C$1+1,FALSE)</f>
        <v>1.9011550434788063</v>
      </c>
      <c r="D11" s="9">
        <f ca="1">VLOOKUP($A11,'Proj GC'!$A$24:$AM$43,D$1+1,FALSE)</f>
        <v>1.1225843812053227</v>
      </c>
      <c r="E11" s="9">
        <f ca="1">VLOOKUP($A11,'Proj GC'!$A$24:$AM$43,E$1+1,FALSE)</f>
        <v>1.2513589916344463</v>
      </c>
      <c r="F11" s="9">
        <f ca="1">VLOOKUP($A11,'Proj GC'!$A$24:$AM$43,F$1+1,FALSE)</f>
        <v>1.1153584302144328</v>
      </c>
      <c r="G11" s="9">
        <f ca="1">VLOOKUP($A11,'Proj GC'!$A$24:$AM$43,G$1+1,FALSE)</f>
        <v>3.2209226170883793</v>
      </c>
      <c r="H11" s="9">
        <f ca="1">VLOOKUP($A11,'Proj GC'!$A$24:$AM$43,H$1+1,FALSE)</f>
        <v>1.8901485533136928</v>
      </c>
      <c r="I11" s="9">
        <f ca="1">VLOOKUP($A11,'Proj GC'!$A$24:$AM$43,I$1+1,FALSE)</f>
        <v>1.0334056844858408</v>
      </c>
      <c r="J11" s="9">
        <f ca="1">VLOOKUP($A11,'Proj GC'!$A$24:$AM$43,J$1+1,FALSE)</f>
        <v>1.74206307419841</v>
      </c>
      <c r="K11" s="9">
        <f ca="1">VLOOKUP($A11,'Proj GC'!$A$24:$AM$43,K$1+1,FALSE)</f>
        <v>0.92709354388717602</v>
      </c>
      <c r="L11" s="9">
        <f ca="1">VLOOKUP($A11,'Proj GC'!$A$24:$AM$43,L$1+1,FALSE)</f>
        <v>1.6067360989648232</v>
      </c>
      <c r="M11" s="9">
        <f ca="1">VLOOKUP($A11,'Proj GC'!$A$24:$AM$43,M$1+1,FALSE)</f>
        <v>1.5050788424266739</v>
      </c>
      <c r="N11" s="9">
        <f ca="1">VLOOKUP($A11,'Proj GC'!$A$24:$AM$43,N$1+1,FALSE)</f>
        <v>1.0470108706111929</v>
      </c>
      <c r="O11" s="9">
        <f ca="1">VLOOKUP($A11,'Proj GC'!$A$24:$AM$43,O$1+1,FALSE)</f>
        <v>1.9695877199866163</v>
      </c>
      <c r="P11" s="9">
        <f ca="1">VLOOKUP($A11,'Proj GC'!$A$24:$AM$43,P$1+1,FALSE)</f>
        <v>2.2702737823258778</v>
      </c>
      <c r="Q11" s="9">
        <f ca="1">VLOOKUP($A11,'Proj GC'!$A$24:$AM$43,Q$1+1,FALSE)</f>
        <v>0.78500909359621596</v>
      </c>
      <c r="R11" s="9">
        <f ca="1">VLOOKUP($A11,'Proj GC'!$A$24:$AM$43,R$1+1,FALSE)</f>
        <v>2.7413763642937785</v>
      </c>
      <c r="S11" s="9">
        <f ca="1">VLOOKUP($A11,'Proj GC'!$A$24:$AM$43,S$1+1,FALSE)</f>
        <v>1.4872506218970787</v>
      </c>
      <c r="T11" s="9">
        <f ca="1">VLOOKUP($A11,'Proj GC'!$A$24:$AM$43,T$1+1,FALSE)</f>
        <v>1.5437294792936638</v>
      </c>
      <c r="U11" s="9">
        <f ca="1">VLOOKUP($A11,'Proj GC'!$A$24:$AM$43,U$1+1,FALSE)</f>
        <v>1.154520402017239</v>
      </c>
      <c r="V11" s="9">
        <f ca="1">VLOOKUP($A11,'Proj GC'!$A$24:$AM$43,V$1+1,FALSE)</f>
        <v>1.2653060563504883</v>
      </c>
      <c r="W11" s="9">
        <f ca="1">VLOOKUP($A11,'Proj GC'!$A$24:$AM$43,W$1+1,FALSE)</f>
        <v>1.3849175161771397</v>
      </c>
      <c r="X11" s="9">
        <f ca="1">VLOOKUP($A11,'Proj GC'!$A$24:$AM$43,X$1+1,FALSE)</f>
        <v>1.1661744546286876</v>
      </c>
      <c r="Y11" s="9">
        <f ca="1">VLOOKUP($A11,'Proj GC'!$A$24:$AM$43,Y$1+1,FALSE)</f>
        <v>1.7246539338776041</v>
      </c>
      <c r="Z11" s="9">
        <f ca="1">VLOOKUP($A11,'Proj GC'!$A$24:$AM$43,Z$1+1,FALSE)</f>
        <v>1.2726740373701098</v>
      </c>
      <c r="AA11" s="9">
        <f ca="1">VLOOKUP($A11,'Proj GC'!$A$24:$AM$43,AA$1+1,FALSE)</f>
        <v>1.7626481051938716</v>
      </c>
      <c r="AB11" s="9">
        <f ca="1">VLOOKUP($A11,'Proj GC'!$A$24:$AM$43,AB$1+1,FALSE)</f>
        <v>2.2216953734511922</v>
      </c>
      <c r="AC11" s="9">
        <f ca="1">VLOOKUP($A11,'Proj GC'!$A$24:$AM$43,AC$1+1,FALSE)</f>
        <v>1.8351362438660834</v>
      </c>
      <c r="AD11" s="9">
        <f ca="1">VLOOKUP($A11,'Proj GC'!$A$24:$AM$43,AD$1+1,FALSE)</f>
        <v>1.1726679052486684</v>
      </c>
      <c r="AE11" s="9">
        <f ca="1">VLOOKUP($A11,'Proj GC'!$A$24:$AM$43,AE$1+1,FALSE)</f>
        <v>1.5197700526313724</v>
      </c>
      <c r="AF11" s="9">
        <f ca="1">VLOOKUP($A11,'Proj GC'!$A$24:$AM$43,AF$1+1,FALSE)</f>
        <v>1.5640532758512884</v>
      </c>
      <c r="AG11" s="9">
        <f ca="1">VLOOKUP($A11,'Proj GC'!$A$24:$AM$43,AG$1+1,FALSE)</f>
        <v>1.3184843414786438</v>
      </c>
      <c r="AH11" s="9">
        <f ca="1">VLOOKUP($A11,'Proj GC'!$A$24:$AM$43,AH$1+1,FALSE)</f>
        <v>2.400186024379551</v>
      </c>
      <c r="AI11" s="9">
        <f ca="1">VLOOKUP($A11,'Proj GC'!$A$24:$AM$43,AI$1+1,FALSE)</f>
        <v>1.0075321176575254</v>
      </c>
      <c r="AJ11" s="9">
        <f ca="1">VLOOKUP($A11,'Proj GC'!$A$24:$AM$43,AJ$1+1,FALSE)</f>
        <v>0.83768659770570375</v>
      </c>
      <c r="AK11" s="9">
        <f ca="1">VLOOKUP($A11,'Proj GC'!$A$24:$AM$43,AK$1+1,FALSE)</f>
        <v>1.6769470385906673</v>
      </c>
      <c r="AL11" s="9">
        <f ca="1">VLOOKUP($A11,'Proj GC'!$A$24:$AM$43,AL$1+1,FALSE)</f>
        <v>2.1561548097864356</v>
      </c>
      <c r="AM11" s="9">
        <f ca="1">VLOOKUP($A11,'Proj GC'!$A$24:$AM$43,AM$1+1,FALSE)</f>
        <v>1.6661527167400789</v>
      </c>
      <c r="AN11" s="9">
        <f ca="1">AVERAGE(OFFSET($A11,0,Fixtures!$D$6,1,3))</f>
        <v>1.9398265741703824</v>
      </c>
      <c r="AO11" s="9">
        <f ca="1">AVERAGE(OFFSET($A11,0,Fixtures!$D$6,1,6))</f>
        <v>1.6793284927070795</v>
      </c>
      <c r="AP11" s="9">
        <f ca="1">AVERAGE(OFFSET($A11,0,Fixtures!$D$6,1,9))</f>
        <v>1.6446859377509109</v>
      </c>
      <c r="AQ11" s="9">
        <f ca="1">AVERAGE(OFFSET($A11,0,Fixtures!$D$6,1,12))</f>
        <v>1.6227468238200837</v>
      </c>
      <c r="AR11" s="9">
        <f ca="1">IF(OR(Fixtures!$D$6&lt;=0,Fixtures!$D$6&gt;39),AVERAGE(A11:AM11),AVERAGE(OFFSET($A11,0,Fixtures!$D$6,1,39-Fixtures!$D$6)))</f>
        <v>1.6260857386600835</v>
      </c>
    </row>
    <row r="12" spans="1:44" s="1" customFormat="1" x14ac:dyDescent="0.25">
      <c r="A12" s="30" t="s">
        <v>63</v>
      </c>
      <c r="B12" s="9">
        <f ca="1">VLOOKUP($A12,'Proj GC'!$A$24:$AM$43,B$1+1,FALSE)</f>
        <v>2.7021275610888291</v>
      </c>
      <c r="C12" s="9">
        <f ca="1">VLOOKUP($A12,'Proj GC'!$A$24:$AM$43,C$1+1,FALSE)</f>
        <v>2.2089786892515026</v>
      </c>
      <c r="D12" s="9">
        <f ca="1">VLOOKUP($A12,'Proj GC'!$A$24:$AM$43,D$1+1,FALSE)</f>
        <v>1.9807894313731778</v>
      </c>
      <c r="E12" s="9">
        <f ca="1">VLOOKUP($A12,'Proj GC'!$A$24:$AM$43,E$1+1,FALSE)</f>
        <v>1.2626553026005825</v>
      </c>
      <c r="F12" s="9">
        <f ca="1">VLOOKUP($A12,'Proj GC'!$A$24:$AM$43,F$1+1,FALSE)</f>
        <v>2.161363788406518</v>
      </c>
      <c r="G12" s="9">
        <f ca="1">VLOOKUP($A12,'Proj GC'!$A$24:$AM$43,G$1+1,FALSE)</f>
        <v>1.8638461753461246</v>
      </c>
      <c r="H12" s="9">
        <f ca="1">VLOOKUP($A12,'Proj GC'!$A$24:$AM$43,H$1+1,FALSE)</f>
        <v>1.7356006968106323</v>
      </c>
      <c r="I12" s="9">
        <f ca="1">VLOOKUP($A12,'Proj GC'!$A$24:$AM$43,I$1+1,FALSE)</f>
        <v>0.9837859034443811</v>
      </c>
      <c r="J12" s="9">
        <f ca="1">VLOOKUP($A12,'Proj GC'!$A$24:$AM$43,J$1+1,FALSE)</f>
        <v>2.3825577911058917</v>
      </c>
      <c r="K12" s="9">
        <f ca="1">VLOOKUP($A12,'Proj GC'!$A$24:$AM$43,K$1+1,FALSE)</f>
        <v>1.2950804687867663</v>
      </c>
      <c r="L12" s="9">
        <f ca="1">VLOOKUP($A12,'Proj GC'!$A$24:$AM$43,L$1+1,FALSE)</f>
        <v>1.049802190891624</v>
      </c>
      <c r="M12" s="9">
        <f ca="1">VLOOKUP($A12,'Proj GC'!$A$24:$AM$43,M$1+1,FALSE)</f>
        <v>1.9600964849586304</v>
      </c>
      <c r="N12" s="9">
        <f ca="1">VLOOKUP($A12,'Proj GC'!$A$24:$AM$43,N$1+1,FALSE)</f>
        <v>1.4614684069007222</v>
      </c>
      <c r="O12" s="9">
        <f ca="1">VLOOKUP($A12,'Proj GC'!$A$24:$AM$43,O$1+1,FALSE)</f>
        <v>3.0079513673040021</v>
      </c>
      <c r="P12" s="9">
        <f ca="1">VLOOKUP($A12,'Proj GC'!$A$24:$AM$43,P$1+1,FALSE)</f>
        <v>2.3687642822673722</v>
      </c>
      <c r="Q12" s="9">
        <f ca="1">VLOOKUP($A12,'Proj GC'!$A$24:$AM$43,Q$1+1,FALSE)</f>
        <v>1.3977849554660262</v>
      </c>
      <c r="R12" s="9">
        <f ca="1">VLOOKUP($A12,'Proj GC'!$A$24:$AM$43,R$1+1,FALSE)</f>
        <v>2.4683187116258547</v>
      </c>
      <c r="S12" s="9">
        <f ca="1">VLOOKUP($A12,'Proj GC'!$A$24:$AM$43,S$1+1,FALSE)</f>
        <v>2.2998219795705377</v>
      </c>
      <c r="T12" s="9">
        <f ca="1">VLOOKUP($A12,'Proj GC'!$A$24:$AM$43,T$1+1,FALSE)</f>
        <v>1.4696061026761742</v>
      </c>
      <c r="U12" s="9">
        <f ca="1">VLOOKUP($A12,'Proj GC'!$A$24:$AM$43,U$1+1,FALSE)</f>
        <v>1.9046000440661346</v>
      </c>
      <c r="V12" s="9">
        <f ca="1">VLOOKUP($A12,'Proj GC'!$A$24:$AM$43,V$1+1,FALSE)</f>
        <v>1.1618484003443075</v>
      </c>
      <c r="W12" s="9">
        <f ca="1">VLOOKUP($A12,'Proj GC'!$A$24:$AM$43,W$1+1,FALSE)</f>
        <v>1.9346263792987497</v>
      </c>
      <c r="X12" s="9">
        <f ca="1">VLOOKUP($A12,'Proj GC'!$A$24:$AM$43,X$1+1,FALSE)</f>
        <v>1.5949353808229523</v>
      </c>
      <c r="Y12" s="9">
        <f ca="1">VLOOKUP($A12,'Proj GC'!$A$24:$AM$43,Y$1+1,FALSE)</f>
        <v>2.8451432757037325</v>
      </c>
      <c r="Z12" s="9">
        <f ca="1">VLOOKUP($A12,'Proj GC'!$A$24:$AM$43,Z$1+1,FALSE)</f>
        <v>1.4787378002427414</v>
      </c>
      <c r="AA12" s="9">
        <f ca="1">VLOOKUP($A12,'Proj GC'!$A$24:$AM$43,AA$1+1,FALSE)</f>
        <v>4.0365115418734367</v>
      </c>
      <c r="AB12" s="9">
        <f ca="1">VLOOKUP($A12,'Proj GC'!$A$24:$AM$43,AB$1+1,FALSE)</f>
        <v>3.4355365373831481</v>
      </c>
      <c r="AC12" s="9">
        <f ca="1">VLOOKUP($A12,'Proj GC'!$A$24:$AM$43,AC$1+1,FALSE)</f>
        <v>1.6523455838156544</v>
      </c>
      <c r="AD12" s="9">
        <f ca="1">VLOOKUP($A12,'Proj GC'!$A$24:$AM$43,AD$1+1,FALSE)</f>
        <v>2.088049131004805</v>
      </c>
      <c r="AE12" s="9">
        <f ca="1">VLOOKUP($A12,'Proj GC'!$A$24:$AM$43,AE$1+1,FALSE)</f>
        <v>1.5857017096170014</v>
      </c>
      <c r="AF12" s="9">
        <f ca="1">VLOOKUP($A12,'Proj GC'!$A$24:$AM$43,AF$1+1,FALSE)</f>
        <v>2.1831812004319433</v>
      </c>
      <c r="AG12" s="9">
        <f ca="1">VLOOKUP($A12,'Proj GC'!$A$24:$AM$43,AG$1+1,FALSE)</f>
        <v>2.0135872789390428</v>
      </c>
      <c r="AH12" s="9">
        <f ca="1">VLOOKUP($A12,'Proj GC'!$A$24:$AM$43,AH$1+1,FALSE)</f>
        <v>1.5682230258998335</v>
      </c>
      <c r="AI12" s="9">
        <f ca="1">VLOOKUP($A12,'Proj GC'!$A$24:$AM$43,AI$1+1,FALSE)</f>
        <v>1.3121307048070168</v>
      </c>
      <c r="AJ12" s="9">
        <f ca="1">VLOOKUP($A12,'Proj GC'!$A$24:$AM$43,AJ$1+1,FALSE)</f>
        <v>1.886188785366302</v>
      </c>
      <c r="AK12" s="9">
        <f ca="1">VLOOKUP($A12,'Proj GC'!$A$24:$AM$43,AK$1+1,FALSE)</f>
        <v>1.3259830077787387</v>
      </c>
      <c r="AL12" s="9">
        <f ca="1">VLOOKUP($A12,'Proj GC'!$A$24:$AM$43,AL$1+1,FALSE)</f>
        <v>2.7842640397145817</v>
      </c>
      <c r="AM12" s="9">
        <f ca="1">VLOOKUP($A12,'Proj GC'!$A$24:$AM$43,AM$1+1,FALSE)</f>
        <v>1.4468633624870082</v>
      </c>
      <c r="AN12" s="9">
        <f ca="1">AVERAGE(OFFSET($A12,0,Fixtures!$D$6,1,3))</f>
        <v>3.0414645543574128</v>
      </c>
      <c r="AO12" s="9">
        <f ca="1">AVERAGE(OFFSET($A12,0,Fixtures!$D$6,1,6))</f>
        <v>2.4968876173543317</v>
      </c>
      <c r="AP12" s="9">
        <f ca="1">AVERAGE(OFFSET($A12,0,Fixtures!$D$6,1,9))</f>
        <v>2.2083629681968757</v>
      </c>
      <c r="AQ12" s="9">
        <f ca="1">AVERAGE(OFFSET($A12,0,Fixtures!$D$6,1,12))</f>
        <v>2.1559752122192921</v>
      </c>
      <c r="AR12" s="9">
        <f ca="1">IF(OR(Fixtures!$D$6&lt;=0,Fixtures!$D$6&gt;39),AVERAGE(A12:AM12),AVERAGE(OFFSET($A12,0,Fixtures!$D$6,1,39-Fixtures!$D$6)))</f>
        <v>2.10142814685527</v>
      </c>
    </row>
    <row r="13" spans="1:44" s="1" customFormat="1" x14ac:dyDescent="0.25"/>
    <row r="14" spans="1:44" x14ac:dyDescent="0.25">
      <c r="A14" s="31" t="s">
        <v>111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>
        <v>26</v>
      </c>
      <c r="AB14" s="2">
        <v>27</v>
      </c>
      <c r="AC14" s="2">
        <v>28</v>
      </c>
      <c r="AD14" s="2">
        <v>29</v>
      </c>
      <c r="AE14" s="2">
        <v>30</v>
      </c>
      <c r="AF14" s="2">
        <v>31</v>
      </c>
      <c r="AG14" s="2">
        <v>32</v>
      </c>
      <c r="AH14" s="2">
        <v>33</v>
      </c>
      <c r="AI14" s="2">
        <v>34</v>
      </c>
      <c r="AJ14" s="2">
        <v>35</v>
      </c>
      <c r="AK14" s="2">
        <v>36</v>
      </c>
      <c r="AL14" s="2">
        <v>37</v>
      </c>
      <c r="AM14" s="2">
        <v>38</v>
      </c>
      <c r="AN14" s="31" t="s">
        <v>56</v>
      </c>
      <c r="AO14" s="31" t="s">
        <v>57</v>
      </c>
      <c r="AP14" s="31" t="s">
        <v>58</v>
      </c>
      <c r="AQ14" s="31" t="s">
        <v>82</v>
      </c>
      <c r="AR14" s="31" t="s">
        <v>59</v>
      </c>
    </row>
    <row r="15" spans="1:44" x14ac:dyDescent="0.25">
      <c r="A15" s="30" t="s">
        <v>121</v>
      </c>
      <c r="B15" s="9">
        <f t="shared" ref="B15:Q15" ca="1" si="0">MIN(VLOOKUP($A14,$A$2:$AM$12,B$14+1,FALSE),VLOOKUP($A15,$A$2:$AM$12,B$14+1,FALSE))</f>
        <v>1.5178713329380156</v>
      </c>
      <c r="C15" s="9">
        <f t="shared" ca="1" si="0"/>
        <v>1.0780565728367906</v>
      </c>
      <c r="D15" s="9">
        <f t="shared" ca="1" si="0"/>
        <v>1.2661860741259168</v>
      </c>
      <c r="E15" s="9">
        <f t="shared" ca="1" si="0"/>
        <v>1.4275014406494146</v>
      </c>
      <c r="F15" s="9">
        <f t="shared" ca="1" si="0"/>
        <v>1.0054807191260209</v>
      </c>
      <c r="G15" s="9">
        <f t="shared" ca="1" si="0"/>
        <v>1.2017232811144842</v>
      </c>
      <c r="H15" s="9">
        <f t="shared" ca="1" si="0"/>
        <v>1.2745377608472523</v>
      </c>
      <c r="I15" s="9">
        <f t="shared" ca="1" si="0"/>
        <v>1.1199176266259416</v>
      </c>
      <c r="J15" s="9">
        <f t="shared" ca="1" si="0"/>
        <v>1.4363715123020235</v>
      </c>
      <c r="K15" s="9">
        <f t="shared" ca="1" si="0"/>
        <v>1.2221928560884172</v>
      </c>
      <c r="L15" s="9">
        <f t="shared" ca="1" si="0"/>
        <v>0.96756790845302354</v>
      </c>
      <c r="M15" s="9">
        <f t="shared" ca="1" si="0"/>
        <v>2.1335708391190189</v>
      </c>
      <c r="N15" s="9">
        <f t="shared" ca="1" si="0"/>
        <v>1.0197250386792374</v>
      </c>
      <c r="O15" s="9">
        <f t="shared" ca="1" si="0"/>
        <v>2.6326384525082673</v>
      </c>
      <c r="P15" s="9">
        <f t="shared" ca="1" si="0"/>
        <v>1.6000640287752119</v>
      </c>
      <c r="Q15" s="9">
        <f t="shared" ca="1" si="0"/>
        <v>1.2151171293103458</v>
      </c>
      <c r="R15" s="9">
        <f t="shared" ref="R15:AG15" ca="1" si="1">MIN(VLOOKUP($A14,$A$2:$AM$12,R$14+1,FALSE),VLOOKUP($A15,$A$2:$AM$12,R$14+1,FALSE))</f>
        <v>1.1261535116413244</v>
      </c>
      <c r="S15" s="9">
        <f t="shared" ca="1" si="1"/>
        <v>0.99241518875461521</v>
      </c>
      <c r="T15" s="9">
        <f t="shared" ca="1" si="1"/>
        <v>1.2264798439688567</v>
      </c>
      <c r="U15" s="9">
        <f t="shared" ca="1" si="1"/>
        <v>0.89031996645900291</v>
      </c>
      <c r="V15" s="9">
        <f t="shared" ca="1" si="1"/>
        <v>1.5430041975493669</v>
      </c>
      <c r="W15" s="9">
        <f t="shared" ca="1" si="1"/>
        <v>1.8257448837864014</v>
      </c>
      <c r="X15" s="9">
        <f t="shared" ca="1" si="1"/>
        <v>1.1087258371905067</v>
      </c>
      <c r="Y15" s="9">
        <f t="shared" ca="1" si="1"/>
        <v>1.2879931911237299</v>
      </c>
      <c r="Z15" s="9">
        <f t="shared" ca="1" si="1"/>
        <v>1.6104301890524897</v>
      </c>
      <c r="AA15" s="9">
        <f t="shared" ca="1" si="1"/>
        <v>1.016095685685779</v>
      </c>
      <c r="AB15" s="9">
        <f t="shared" ca="1" si="1"/>
        <v>1.4824967634482522</v>
      </c>
      <c r="AC15" s="9">
        <f t="shared" ca="1" si="1"/>
        <v>0.75387135903262237</v>
      </c>
      <c r="AD15" s="9">
        <f t="shared" ca="1" si="1"/>
        <v>1.8151749709450844</v>
      </c>
      <c r="AE15" s="9">
        <f t="shared" ca="1" si="1"/>
        <v>1.0711172424032411</v>
      </c>
      <c r="AF15" s="9">
        <f t="shared" ca="1" si="1"/>
        <v>1.5232929590146636</v>
      </c>
      <c r="AG15" s="9">
        <f t="shared" ca="1" si="1"/>
        <v>1.428258165030087</v>
      </c>
      <c r="AH15" s="9">
        <f t="shared" ref="AH15:AM15" ca="1" si="2">MIN(VLOOKUP($A14,$A$2:$AM$12,AH$14+1,FALSE),VLOOKUP($A15,$A$2:$AM$12,AH$14+1,FALSE))</f>
        <v>1.4453792212693315</v>
      </c>
      <c r="AI15" s="9">
        <f t="shared" ca="1" si="2"/>
        <v>1.7623447491997493</v>
      </c>
      <c r="AJ15" s="9">
        <f t="shared" ca="1" si="2"/>
        <v>0.95560013795539323</v>
      </c>
      <c r="AK15" s="9">
        <f t="shared" ca="1" si="2"/>
        <v>1.891463147768345</v>
      </c>
      <c r="AL15" s="9">
        <f t="shared" ca="1" si="2"/>
        <v>0.80445938653118354</v>
      </c>
      <c r="AM15" s="9">
        <f t="shared" ca="1" si="2"/>
        <v>1.5020144075833148</v>
      </c>
      <c r="AN15" s="9">
        <f ca="1">AVERAGE(OFFSET($A15,0,Fixtures!$D$6,1,3))</f>
        <v>1.084154602722218</v>
      </c>
      <c r="AO15" s="9">
        <f ca="1">AVERAGE(OFFSET($A15,0,Fixtures!$D$6,1,6))</f>
        <v>1.2770081634216071</v>
      </c>
      <c r="AP15" s="9">
        <f ca="1">AVERAGE(OFFSET($A15,0,Fixtures!$D$6,1,9))</f>
        <v>1.366447901780979</v>
      </c>
      <c r="AQ15" s="9">
        <f ca="1">AVERAGE(OFFSET($A15,0,Fixtures!$D$6,1,12))</f>
        <v>1.3291294823569777</v>
      </c>
      <c r="AR15" s="9">
        <f ca="1">IF(OR(Fixtures!$D$6&lt;=0,Fixtures!$D$6&gt;39),AVERAGE(A15:AM15),AVERAGE(OFFSET($A15,0,Fixtures!$D$6,1,39-Fixtures!$D$6)))</f>
        <v>1.3424283227590037</v>
      </c>
    </row>
    <row r="16" spans="1:44" x14ac:dyDescent="0.25">
      <c r="A16" s="30" t="s">
        <v>73</v>
      </c>
      <c r="B16" s="9">
        <f ca="1">MIN(VLOOKUP($A14,$A$2:$AM$12,B$14+1,FALSE),VLOOKUP($A16,$A$2:$AM$12,B$14+1,FALSE))</f>
        <v>1.06898626721018</v>
      </c>
      <c r="C16" s="9">
        <f t="shared" ref="C16:AM16" ca="1" si="3">MIN(VLOOKUP($A14,$A$2:$AM$12,C$14+1,FALSE),VLOOKUP($A16,$A$2:$AM$12,C$14+1,FALSE))</f>
        <v>1.1285610901366634</v>
      </c>
      <c r="D16" s="9">
        <f t="shared" ca="1" si="3"/>
        <v>1.5492399968409567</v>
      </c>
      <c r="E16" s="9">
        <f t="shared" ca="1" si="3"/>
        <v>1.4275014406494146</v>
      </c>
      <c r="F16" s="9">
        <f t="shared" ca="1" si="3"/>
        <v>1.3164927278878569</v>
      </c>
      <c r="G16" s="9">
        <f t="shared" ca="1" si="3"/>
        <v>2.0282258880309705</v>
      </c>
      <c r="H16" s="9">
        <f t="shared" ca="1" si="3"/>
        <v>1.1612354231341269</v>
      </c>
      <c r="I16" s="9">
        <f t="shared" ca="1" si="3"/>
        <v>1.7235190400140294</v>
      </c>
      <c r="J16" s="9">
        <f t="shared" ca="1" si="3"/>
        <v>1.0422218628349753</v>
      </c>
      <c r="K16" s="9">
        <f t="shared" ca="1" si="3"/>
        <v>1.634984660340532</v>
      </c>
      <c r="L16" s="9">
        <f t="shared" ca="1" si="3"/>
        <v>1.5384572724687389</v>
      </c>
      <c r="M16" s="9">
        <f t="shared" ca="1" si="3"/>
        <v>1.294443796361302</v>
      </c>
      <c r="N16" s="9">
        <f t="shared" ca="1" si="3"/>
        <v>1.0197250386792374</v>
      </c>
      <c r="O16" s="9">
        <f t="shared" ca="1" si="3"/>
        <v>1.8020430222992105</v>
      </c>
      <c r="P16" s="9">
        <f t="shared" ca="1" si="3"/>
        <v>1.2130433435080747</v>
      </c>
      <c r="Q16" s="9">
        <f t="shared" ca="1" si="3"/>
        <v>1.8500326732546466</v>
      </c>
      <c r="R16" s="9">
        <f t="shared" ca="1" si="3"/>
        <v>1.8791987448461618</v>
      </c>
      <c r="S16" s="9">
        <f t="shared" ca="1" si="3"/>
        <v>1.0830598854892159</v>
      </c>
      <c r="T16" s="9">
        <f t="shared" ca="1" si="3"/>
        <v>1.1537606796788127</v>
      </c>
      <c r="U16" s="9">
        <f t="shared" ca="1" si="3"/>
        <v>1.8233368043778264</v>
      </c>
      <c r="V16" s="9">
        <f t="shared" ca="1" si="3"/>
        <v>1.734685014805301</v>
      </c>
      <c r="W16" s="9">
        <f t="shared" ca="1" si="3"/>
        <v>1.0944938635337444</v>
      </c>
      <c r="X16" s="9">
        <f t="shared" ca="1" si="3"/>
        <v>1.5568993259633586</v>
      </c>
      <c r="Y16" s="9">
        <f t="shared" ca="1" si="3"/>
        <v>1.220580835988462</v>
      </c>
      <c r="Z16" s="9">
        <f t="shared" ca="1" si="3"/>
        <v>1.194271014276886</v>
      </c>
      <c r="AA16" s="9">
        <f t="shared" ca="1" si="3"/>
        <v>1.4195968923341411</v>
      </c>
      <c r="AB16" s="9">
        <f t="shared" ca="1" si="3"/>
        <v>1.6179042733851254</v>
      </c>
      <c r="AC16" s="9">
        <f t="shared" ca="1" si="3"/>
        <v>1.2579760192771825</v>
      </c>
      <c r="AD16" s="9">
        <f t="shared" ca="1" si="3"/>
        <v>2.7636290551087939</v>
      </c>
      <c r="AE16" s="9">
        <f t="shared" ca="1" si="3"/>
        <v>0.81203727953846327</v>
      </c>
      <c r="AF16" s="9">
        <f t="shared" ca="1" si="3"/>
        <v>1.5232929590146636</v>
      </c>
      <c r="AG16" s="9">
        <f t="shared" ca="1" si="3"/>
        <v>0.86652849177905333</v>
      </c>
      <c r="AH16" s="9">
        <f t="shared" ca="1" si="3"/>
        <v>2.2981892588730548</v>
      </c>
      <c r="AI16" s="9">
        <f t="shared" ca="1" si="3"/>
        <v>1.2063263207126944</v>
      </c>
      <c r="AJ16" s="9">
        <f t="shared" ca="1" si="3"/>
        <v>0.95560013795539323</v>
      </c>
      <c r="AK16" s="9">
        <f t="shared" ca="1" si="3"/>
        <v>2.3142967854043928</v>
      </c>
      <c r="AL16" s="9">
        <f t="shared" ca="1" si="3"/>
        <v>1.357737991161228</v>
      </c>
      <c r="AM16" s="9">
        <f t="shared" ca="1" si="3"/>
        <v>1.9666125935114904</v>
      </c>
      <c r="AN16" s="9">
        <f ca="1">AVERAGE(OFFSET($A16,0,Fixtures!$D$6,1,3))</f>
        <v>1.4318257283321498</v>
      </c>
      <c r="AO16" s="9">
        <f ca="1">AVERAGE(OFFSET($A16,0,Fixtures!$D$6,1,6))</f>
        <v>1.5657394131097284</v>
      </c>
      <c r="AP16" s="9">
        <f ca="1">AVERAGE(OFFSET($A16,0,Fixtures!$D$6,1,9))</f>
        <v>1.5294978388914637</v>
      </c>
      <c r="AQ16" s="9">
        <f ca="1">AVERAGE(OFFSET($A16,0,Fixtures!$D$6,1,12))</f>
        <v>1.532759622045349</v>
      </c>
      <c r="AR16" s="9">
        <f ca="1">IF(OR(Fixtures!$D$6&lt;=0,Fixtures!$D$6&gt;39),AVERAGE(A16:AM16),AVERAGE(OFFSET($A16,0,Fixtures!$D$6,1,39-Fixtures!$D$6)))</f>
        <v>1.5661329275427447</v>
      </c>
    </row>
    <row r="17" spans="1:44" x14ac:dyDescent="0.25">
      <c r="A17" s="30" t="s">
        <v>61</v>
      </c>
      <c r="B17" s="9">
        <f ca="1">MIN(VLOOKUP($A14,$A$2:$AM$12,B$14+1,FALSE),VLOOKUP($A17,$A$2:$AM$12,B$14+1,FALSE))</f>
        <v>1.1440742881695285</v>
      </c>
      <c r="C17" s="9">
        <f t="shared" ref="C17:AM17" ca="1" si="4">MIN(VLOOKUP($A14,$A$2:$AM$12,C$14+1,FALSE),VLOOKUP($A17,$A$2:$AM$12,C$14+1,FALSE))</f>
        <v>1.1285610901366634</v>
      </c>
      <c r="D17" s="9">
        <f t="shared" ca="1" si="4"/>
        <v>1.5492399968409567</v>
      </c>
      <c r="E17" s="9">
        <f t="shared" ca="1" si="4"/>
        <v>1.4275014406494146</v>
      </c>
      <c r="F17" s="9">
        <f t="shared" ca="1" si="4"/>
        <v>1.3665342201732005</v>
      </c>
      <c r="G17" s="9">
        <f t="shared" ca="1" si="4"/>
        <v>0.87425504729488057</v>
      </c>
      <c r="H17" s="9">
        <f t="shared" ca="1" si="4"/>
        <v>1.2745377608472523</v>
      </c>
      <c r="I17" s="9">
        <f t="shared" ca="1" si="4"/>
        <v>1.1043238039089238</v>
      </c>
      <c r="J17" s="9">
        <f t="shared" ca="1" si="4"/>
        <v>1.4363715123020235</v>
      </c>
      <c r="K17" s="9">
        <f t="shared" ca="1" si="4"/>
        <v>1.394195896659604</v>
      </c>
      <c r="L17" s="9">
        <f t="shared" ca="1" si="4"/>
        <v>1.3395238377791707</v>
      </c>
      <c r="M17" s="9">
        <f t="shared" ca="1" si="4"/>
        <v>0.97408811499223502</v>
      </c>
      <c r="N17" s="9">
        <f t="shared" ca="1" si="4"/>
        <v>1.0197250386792374</v>
      </c>
      <c r="O17" s="9">
        <f t="shared" ca="1" si="4"/>
        <v>0.68116752828137017</v>
      </c>
      <c r="P17" s="9">
        <f t="shared" ca="1" si="4"/>
        <v>1.8709371067867762</v>
      </c>
      <c r="Q17" s="9">
        <f t="shared" ca="1" si="4"/>
        <v>1.5116217226552855</v>
      </c>
      <c r="R17" s="9">
        <f t="shared" ca="1" si="4"/>
        <v>0.72687681440684793</v>
      </c>
      <c r="S17" s="9">
        <f t="shared" ca="1" si="4"/>
        <v>1.2017196349233525</v>
      </c>
      <c r="T17" s="9">
        <f t="shared" ca="1" si="4"/>
        <v>1.2264798439688567</v>
      </c>
      <c r="U17" s="9">
        <f t="shared" ca="1" si="4"/>
        <v>1.2905160441028642</v>
      </c>
      <c r="V17" s="9">
        <f t="shared" ca="1" si="4"/>
        <v>1.001799616090826</v>
      </c>
      <c r="W17" s="9">
        <f t="shared" ca="1" si="4"/>
        <v>2.0826876974791619</v>
      </c>
      <c r="X17" s="9">
        <f t="shared" ca="1" si="4"/>
        <v>1.3187337812413211</v>
      </c>
      <c r="Y17" s="9">
        <f t="shared" ca="1" si="4"/>
        <v>1.2879931911237299</v>
      </c>
      <c r="Z17" s="9">
        <f t="shared" ca="1" si="4"/>
        <v>0.96781801797539901</v>
      </c>
      <c r="AA17" s="9">
        <f t="shared" ca="1" si="4"/>
        <v>1.4195968923341411</v>
      </c>
      <c r="AB17" s="9">
        <f t="shared" ca="1" si="4"/>
        <v>0.80445694569249204</v>
      </c>
      <c r="AC17" s="9">
        <f t="shared" ca="1" si="4"/>
        <v>1.0858283276941805</v>
      </c>
      <c r="AD17" s="9">
        <f t="shared" ca="1" si="4"/>
        <v>1.0119120622733728</v>
      </c>
      <c r="AE17" s="9">
        <f t="shared" ca="1" si="4"/>
        <v>1.9558973906848207</v>
      </c>
      <c r="AF17" s="9">
        <f t="shared" ca="1" si="4"/>
        <v>0.91810277499346604</v>
      </c>
      <c r="AG17" s="9">
        <f t="shared" ca="1" si="4"/>
        <v>1.0175465545931579</v>
      </c>
      <c r="AH17" s="9">
        <f t="shared" ca="1" si="4"/>
        <v>0.89670604016622157</v>
      </c>
      <c r="AI17" s="9">
        <f t="shared" ca="1" si="4"/>
        <v>1.4551192828896353</v>
      </c>
      <c r="AJ17" s="9">
        <f t="shared" ca="1" si="4"/>
        <v>0.95560013795539323</v>
      </c>
      <c r="AK17" s="9">
        <f t="shared" ca="1" si="4"/>
        <v>1.0979304646973136</v>
      </c>
      <c r="AL17" s="9">
        <f t="shared" ca="1" si="4"/>
        <v>1.3059859348479079</v>
      </c>
      <c r="AM17" s="9">
        <f t="shared" ca="1" si="4"/>
        <v>1.0238692878612943</v>
      </c>
      <c r="AN17" s="9">
        <f ca="1">AVERAGE(OFFSET($A17,0,Fixtures!$D$6,1,3))</f>
        <v>1.1032940552402712</v>
      </c>
      <c r="AO17" s="9">
        <f ca="1">AVERAGE(OFFSET($A17,0,Fixtures!$D$6,1,6))</f>
        <v>1.1992990656120788</v>
      </c>
      <c r="AP17" s="9">
        <f ca="1">AVERAGE(OFFSET($A17,0,Fixtures!$D$6,1,9))</f>
        <v>1.1739073634801653</v>
      </c>
      <c r="AQ17" s="9">
        <f ca="1">AVERAGE(OFFSET($A17,0,Fixtures!$D$6,1,12))</f>
        <v>1.1603902340685084</v>
      </c>
      <c r="AR17" s="9">
        <f ca="1">IF(OR(Fixtures!$D$6&lt;=0,Fixtures!$D$6&gt;39),AVERAGE(A17:AM17),AVERAGE(OFFSET($A17,0,Fixtures!$D$6,1,39-Fixtures!$D$6)))</f>
        <v>1.1498886228217997</v>
      </c>
    </row>
    <row r="18" spans="1:44" x14ac:dyDescent="0.25">
      <c r="A18" s="30" t="s">
        <v>53</v>
      </c>
      <c r="B18" s="9">
        <f ca="1">MIN(VLOOKUP($A14,$A$2:$AM$12,B$14+1,FALSE),VLOOKUP($A18,$A$2:$AM$12,B$14+1,FALSE))</f>
        <v>1.179119741580998</v>
      </c>
      <c r="C18" s="9">
        <f t="shared" ref="C18:AM18" ca="1" si="5">MIN(VLOOKUP($A14,$A$2:$AM$12,C$14+1,FALSE),VLOOKUP($A18,$A$2:$AM$12,C$14+1,FALSE))</f>
        <v>1.1285610901366634</v>
      </c>
      <c r="D18" s="9">
        <f t="shared" ca="1" si="5"/>
        <v>1.5492399968409567</v>
      </c>
      <c r="E18" s="9">
        <f t="shared" ca="1" si="5"/>
        <v>1.0696515824976072</v>
      </c>
      <c r="F18" s="9">
        <f t="shared" ca="1" si="5"/>
        <v>1.3665342201732005</v>
      </c>
      <c r="G18" s="9">
        <f t="shared" ca="1" si="5"/>
        <v>1.1722933810041907</v>
      </c>
      <c r="H18" s="9">
        <f t="shared" ca="1" si="5"/>
        <v>0.93346841007444181</v>
      </c>
      <c r="I18" s="9">
        <f t="shared" ca="1" si="5"/>
        <v>1.5536746258091676</v>
      </c>
      <c r="J18" s="9">
        <f t="shared" ca="1" si="5"/>
        <v>1.4363715123020235</v>
      </c>
      <c r="K18" s="9">
        <f t="shared" ca="1" si="5"/>
        <v>1.5436737947893808</v>
      </c>
      <c r="L18" s="9">
        <f t="shared" ca="1" si="5"/>
        <v>1.4080517234595791</v>
      </c>
      <c r="M18" s="9">
        <f t="shared" ca="1" si="5"/>
        <v>2.2237482982374286</v>
      </c>
      <c r="N18" s="9">
        <f t="shared" ca="1" si="5"/>
        <v>1.0197250386792374</v>
      </c>
      <c r="O18" s="9">
        <f t="shared" ca="1" si="5"/>
        <v>1.449079685990613</v>
      </c>
      <c r="P18" s="9">
        <f t="shared" ca="1" si="5"/>
        <v>0.85894287758755883</v>
      </c>
      <c r="Q18" s="9">
        <f t="shared" ca="1" si="5"/>
        <v>1.4643777738769581</v>
      </c>
      <c r="R18" s="9">
        <f t="shared" ca="1" si="5"/>
        <v>1.0932160348644406</v>
      </c>
      <c r="S18" s="9">
        <f t="shared" ca="1" si="5"/>
        <v>1.1593715653146242</v>
      </c>
      <c r="T18" s="9">
        <f t="shared" ca="1" si="5"/>
        <v>1.0400631792606823</v>
      </c>
      <c r="U18" s="9">
        <f t="shared" ca="1" si="5"/>
        <v>1.8248032844378268</v>
      </c>
      <c r="V18" s="9">
        <f t="shared" ca="1" si="5"/>
        <v>1.3944404644321906</v>
      </c>
      <c r="W18" s="9">
        <f t="shared" ca="1" si="5"/>
        <v>1.0333684080821475</v>
      </c>
      <c r="X18" s="9">
        <f t="shared" ca="1" si="5"/>
        <v>2.1456907776363567</v>
      </c>
      <c r="Y18" s="9">
        <f t="shared" ca="1" si="5"/>
        <v>1.2215625292517682</v>
      </c>
      <c r="Z18" s="9">
        <f t="shared" ca="1" si="5"/>
        <v>0.95744001045015503</v>
      </c>
      <c r="AA18" s="9">
        <f t="shared" ca="1" si="5"/>
        <v>1.4195968923341411</v>
      </c>
      <c r="AB18" s="9">
        <f t="shared" ca="1" si="5"/>
        <v>0.77610823793788897</v>
      </c>
      <c r="AC18" s="9">
        <f t="shared" ca="1" si="5"/>
        <v>1.2579760192771825</v>
      </c>
      <c r="AD18" s="9">
        <f t="shared" ca="1" si="5"/>
        <v>0.98028594780193057</v>
      </c>
      <c r="AE18" s="9">
        <f t="shared" ca="1" si="5"/>
        <v>1.2831121998530202</v>
      </c>
      <c r="AF18" s="9">
        <f t="shared" ca="1" si="5"/>
        <v>1.5232929590146636</v>
      </c>
      <c r="AG18" s="9">
        <f t="shared" ca="1" si="5"/>
        <v>0.97004507905156734</v>
      </c>
      <c r="AH18" s="9">
        <f t="shared" ca="1" si="5"/>
        <v>2.1033859078840629</v>
      </c>
      <c r="AI18" s="9">
        <f t="shared" ca="1" si="5"/>
        <v>1.4886248938614191</v>
      </c>
      <c r="AJ18" s="9">
        <f t="shared" ca="1" si="5"/>
        <v>0.95560013795539323</v>
      </c>
      <c r="AK18" s="9">
        <f t="shared" ca="1" si="5"/>
        <v>1.377922796776186</v>
      </c>
      <c r="AL18" s="9">
        <f t="shared" ca="1" si="5"/>
        <v>1.357737991161228</v>
      </c>
      <c r="AM18" s="9">
        <f t="shared" ca="1" si="5"/>
        <v>1.0804489454515795</v>
      </c>
      <c r="AN18" s="9">
        <f ca="1">AVERAGE(OFFSET($A18,0,Fixtures!$D$6,1,3))</f>
        <v>1.1512270498497374</v>
      </c>
      <c r="AO18" s="9">
        <f ca="1">AVERAGE(OFFSET($A18,0,Fixtures!$D$6,1,6))</f>
        <v>1.2067287093698045</v>
      </c>
      <c r="AP18" s="9">
        <f ca="1">AVERAGE(OFFSET($A18,0,Fixtures!$D$6,1,9))</f>
        <v>1.311380904112875</v>
      </c>
      <c r="AQ18" s="9">
        <f ca="1">AVERAGE(OFFSET($A18,0,Fixtures!$D$6,1,12))</f>
        <v>1.2911407552423901</v>
      </c>
      <c r="AR18" s="9">
        <f ca="1">IF(OR(Fixtures!$D$6&lt;=0,Fixtures!$D$6&gt;39),AVERAGE(A18:AM18),AVERAGE(OFFSET($A18,0,Fixtures!$D$6,1,39-Fixtures!$D$6)))</f>
        <v>1.2749336929507893</v>
      </c>
    </row>
    <row r="19" spans="1:44" x14ac:dyDescent="0.25">
      <c r="A19" s="30" t="s">
        <v>2</v>
      </c>
      <c r="B19" s="9">
        <f ca="1">MIN(VLOOKUP($A14,$A$2:$AM$12,B$14+1,FALSE),VLOOKUP($A19,$A$2:$AM$12,B$14+1,FALSE))</f>
        <v>1.237982948413163</v>
      </c>
      <c r="C19" s="9">
        <f t="shared" ref="C19:AM19" ca="1" si="6">MIN(VLOOKUP($A14,$A$2:$AM$12,C$14+1,FALSE),VLOOKUP($A19,$A$2:$AM$12,C$14+1,FALSE))</f>
        <v>1.1285610901366634</v>
      </c>
      <c r="D19" s="9">
        <f t="shared" ca="1" si="6"/>
        <v>1.5492399968409567</v>
      </c>
      <c r="E19" s="9">
        <f t="shared" ca="1" si="6"/>
        <v>1.1743897708273592</v>
      </c>
      <c r="F19" s="9">
        <f t="shared" ca="1" si="6"/>
        <v>1.3665342201732005</v>
      </c>
      <c r="G19" s="9">
        <f t="shared" ca="1" si="6"/>
        <v>1.309680845194215</v>
      </c>
      <c r="H19" s="9">
        <f t="shared" ca="1" si="6"/>
        <v>1.2745377608472523</v>
      </c>
      <c r="I19" s="9">
        <f t="shared" ca="1" si="6"/>
        <v>1.6507616386343877</v>
      </c>
      <c r="J19" s="9">
        <f t="shared" ca="1" si="6"/>
        <v>1.4363715123020235</v>
      </c>
      <c r="K19" s="9">
        <f t="shared" ca="1" si="6"/>
        <v>1.404416087109017</v>
      </c>
      <c r="L19" s="9">
        <f t="shared" ca="1" si="6"/>
        <v>1.8613136216382651</v>
      </c>
      <c r="M19" s="9">
        <f t="shared" ca="1" si="6"/>
        <v>1.0290198808069244</v>
      </c>
      <c r="N19" s="9">
        <f t="shared" ca="1" si="6"/>
        <v>1.0197250386792374</v>
      </c>
      <c r="O19" s="9">
        <f t="shared" ca="1" si="6"/>
        <v>2.3932063598079871</v>
      </c>
      <c r="P19" s="9">
        <f t="shared" ca="1" si="6"/>
        <v>1.7134498835149043</v>
      </c>
      <c r="Q19" s="9">
        <f t="shared" ca="1" si="6"/>
        <v>1.4634408888508683</v>
      </c>
      <c r="R19" s="9">
        <f t="shared" ca="1" si="6"/>
        <v>1.736008114935202</v>
      </c>
      <c r="S19" s="9">
        <f t="shared" ca="1" si="6"/>
        <v>0.8713144096956793</v>
      </c>
      <c r="T19" s="9">
        <f t="shared" ca="1" si="6"/>
        <v>1.2264798439688567</v>
      </c>
      <c r="U19" s="9">
        <f t="shared" ca="1" si="6"/>
        <v>1.4125941172555856</v>
      </c>
      <c r="V19" s="9">
        <f t="shared" ca="1" si="6"/>
        <v>1.6868563142566617</v>
      </c>
      <c r="W19" s="9">
        <f t="shared" ca="1" si="6"/>
        <v>2.0979548955579146</v>
      </c>
      <c r="X19" s="9">
        <f t="shared" ca="1" si="6"/>
        <v>1.783383564632151</v>
      </c>
      <c r="Y19" s="9">
        <f t="shared" ca="1" si="6"/>
        <v>1.2879931911237299</v>
      </c>
      <c r="Z19" s="9">
        <f t="shared" ca="1" si="6"/>
        <v>1.1183020165085589</v>
      </c>
      <c r="AA19" s="9">
        <f t="shared" ca="1" si="6"/>
        <v>1.4195968923341411</v>
      </c>
      <c r="AB19" s="9">
        <f t="shared" ca="1" si="6"/>
        <v>1.3015931305330515</v>
      </c>
      <c r="AC19" s="9">
        <f t="shared" ca="1" si="6"/>
        <v>1.1621211347913338</v>
      </c>
      <c r="AD19" s="9">
        <f t="shared" ca="1" si="6"/>
        <v>2.1861277475426553</v>
      </c>
      <c r="AE19" s="9">
        <f t="shared" ca="1" si="6"/>
        <v>1.1470201699562579</v>
      </c>
      <c r="AF19" s="9">
        <f t="shared" ca="1" si="6"/>
        <v>1.2814504580537995</v>
      </c>
      <c r="AG19" s="9">
        <f t="shared" ca="1" si="6"/>
        <v>1.5371778466375046</v>
      </c>
      <c r="AH19" s="9">
        <f t="shared" ca="1" si="6"/>
        <v>1.2460033334933842</v>
      </c>
      <c r="AI19" s="9">
        <f t="shared" ca="1" si="6"/>
        <v>1.8104464152744222</v>
      </c>
      <c r="AJ19" s="9">
        <f t="shared" ca="1" si="6"/>
        <v>0.95560013795539323</v>
      </c>
      <c r="AK19" s="9">
        <f t="shared" ca="1" si="6"/>
        <v>1.2943857782361283</v>
      </c>
      <c r="AL19" s="9">
        <f t="shared" ca="1" si="6"/>
        <v>1.357737991161228</v>
      </c>
      <c r="AM19" s="9">
        <f t="shared" ca="1" si="6"/>
        <v>2.036894433553897</v>
      </c>
      <c r="AN19" s="9">
        <f ca="1">AVERAGE(OFFSET($A19,0,Fixtures!$D$6,1,3))</f>
        <v>1.2944370525528421</v>
      </c>
      <c r="AO19" s="9">
        <f ca="1">AVERAGE(OFFSET($A19,0,Fixtures!$D$6,1,6))</f>
        <v>1.4163182555352065</v>
      </c>
      <c r="AP19" s="9">
        <f ca="1">AVERAGE(OFFSET($A19,0,Fixtures!$D$6,1,9))</f>
        <v>1.4546152365129499</v>
      </c>
      <c r="AQ19" s="9">
        <f ca="1">AVERAGE(OFFSET($A19,0,Fixtures!$D$6,1,12))</f>
        <v>1.391605086330775</v>
      </c>
      <c r="AR19" s="9">
        <f ca="1">IF(OR(Fixtures!$D$6&lt;=0,Fixtures!$D$6&gt;39),AVERAGE(A19:AM19),AVERAGE(OFFSET($A19,0,Fixtures!$D$6,1,39-Fixtures!$D$6)))</f>
        <v>1.4412427284248612</v>
      </c>
    </row>
    <row r="20" spans="1:44" x14ac:dyDescent="0.25">
      <c r="A20" s="30" t="s">
        <v>113</v>
      </c>
      <c r="B20" s="9">
        <f ca="1">MIN(VLOOKUP($A14,$A$2:$AM$12,B$14+1,FALSE),VLOOKUP($A20,$A$2:$AM$12,B$14+1,FALSE))</f>
        <v>2.1206323947213717</v>
      </c>
      <c r="C20" s="9">
        <f t="shared" ref="C20:AM20" ca="1" si="7">MIN(VLOOKUP($A14,$A$2:$AM$12,C$14+1,FALSE),VLOOKUP($A20,$A$2:$AM$12,C$14+1,FALSE))</f>
        <v>0.94717643205824475</v>
      </c>
      <c r="D20" s="9">
        <f t="shared" ca="1" si="7"/>
        <v>1.5492399968409567</v>
      </c>
      <c r="E20" s="9">
        <f t="shared" ca="1" si="7"/>
        <v>1.4275014406494146</v>
      </c>
      <c r="F20" s="9">
        <f t="shared" ca="1" si="7"/>
        <v>1.3665342201732005</v>
      </c>
      <c r="G20" s="9">
        <f t="shared" ca="1" si="7"/>
        <v>1.7684828734603806</v>
      </c>
      <c r="H20" s="9">
        <f t="shared" ca="1" si="7"/>
        <v>1.2745377608472523</v>
      </c>
      <c r="I20" s="9">
        <f t="shared" ca="1" si="7"/>
        <v>1.3054220016366072</v>
      </c>
      <c r="J20" s="9">
        <f t="shared" ca="1" si="7"/>
        <v>1.4363715123020235</v>
      </c>
      <c r="K20" s="9">
        <f t="shared" ca="1" si="7"/>
        <v>1.6816417279243394</v>
      </c>
      <c r="L20" s="9">
        <f t="shared" ca="1" si="7"/>
        <v>1.9930350417738207</v>
      </c>
      <c r="M20" s="9">
        <f t="shared" ca="1" si="7"/>
        <v>1.1963585760961535</v>
      </c>
      <c r="N20" s="9">
        <f t="shared" ca="1" si="7"/>
        <v>1.0197250386792374</v>
      </c>
      <c r="O20" s="9">
        <f t="shared" ca="1" si="7"/>
        <v>1.261141363954041</v>
      </c>
      <c r="P20" s="9">
        <f t="shared" ca="1" si="7"/>
        <v>2.2270227007953882</v>
      </c>
      <c r="Q20" s="9">
        <f t="shared" ca="1" si="7"/>
        <v>1.1684769838515254</v>
      </c>
      <c r="R20" s="9">
        <f t="shared" ca="1" si="7"/>
        <v>1.8791987448461618</v>
      </c>
      <c r="S20" s="9">
        <f t="shared" ca="1" si="7"/>
        <v>1.4306878959245213</v>
      </c>
      <c r="T20" s="9">
        <f t="shared" ca="1" si="7"/>
        <v>1.2264798439688567</v>
      </c>
      <c r="U20" s="9">
        <f t="shared" ca="1" si="7"/>
        <v>1.3185992973003593</v>
      </c>
      <c r="V20" s="9">
        <f t="shared" ca="1" si="7"/>
        <v>0.88761371429624092</v>
      </c>
      <c r="W20" s="9">
        <f t="shared" ca="1" si="7"/>
        <v>2.5120820873931491</v>
      </c>
      <c r="X20" s="9">
        <f t="shared" ca="1" si="7"/>
        <v>1.0482693139514578</v>
      </c>
      <c r="Y20" s="9">
        <f t="shared" ca="1" si="7"/>
        <v>1.2879931911237299</v>
      </c>
      <c r="Z20" s="9">
        <f t="shared" ca="1" si="7"/>
        <v>1.4149178799882423</v>
      </c>
      <c r="AA20" s="9">
        <f t="shared" ca="1" si="7"/>
        <v>1.4195968923341411</v>
      </c>
      <c r="AB20" s="9">
        <f t="shared" ca="1" si="7"/>
        <v>2.1372004371218156</v>
      </c>
      <c r="AC20" s="9">
        <f t="shared" ca="1" si="7"/>
        <v>1.2579760192771825</v>
      </c>
      <c r="AD20" s="9">
        <f t="shared" ca="1" si="7"/>
        <v>1.745502654889316</v>
      </c>
      <c r="AE20" s="9">
        <f t="shared" ca="1" si="7"/>
        <v>1.4908168492927805</v>
      </c>
      <c r="AF20" s="9">
        <f t="shared" ca="1" si="7"/>
        <v>1.4390189089701537</v>
      </c>
      <c r="AG20" s="9">
        <f t="shared" ca="1" si="7"/>
        <v>1.5402708731247616</v>
      </c>
      <c r="AH20" s="9">
        <f t="shared" ca="1" si="7"/>
        <v>1.3341804825097476</v>
      </c>
      <c r="AI20" s="9">
        <f t="shared" ca="1" si="7"/>
        <v>1.7871529346621549</v>
      </c>
      <c r="AJ20" s="9">
        <f t="shared" ca="1" si="7"/>
        <v>0.95560013795539323</v>
      </c>
      <c r="AK20" s="9">
        <f t="shared" ca="1" si="7"/>
        <v>2.3142967854043928</v>
      </c>
      <c r="AL20" s="9">
        <f t="shared" ca="1" si="7"/>
        <v>1.1838604359528169</v>
      </c>
      <c r="AM20" s="9">
        <f t="shared" ca="1" si="7"/>
        <v>2.0413659338389789</v>
      </c>
      <c r="AN20" s="9">
        <f ca="1">AVERAGE(OFFSET($A20,0,Fixtures!$D$6,1,3))</f>
        <v>1.6049244495777131</v>
      </c>
      <c r="AO20" s="9">
        <f ca="1">AVERAGE(OFFSET($A20,0,Fixtures!$D$6,1,6))</f>
        <v>1.5816852936475649</v>
      </c>
      <c r="AP20" s="9">
        <f ca="1">AVERAGE(OFFSET($A20,0,Fixtures!$D$6,1,9))</f>
        <v>1.5724128946868947</v>
      </c>
      <c r="AQ20" s="9">
        <f ca="1">AVERAGE(OFFSET($A20,0,Fixtures!$D$6,1,12))</f>
        <v>1.5504561176245548</v>
      </c>
      <c r="AR20" s="9">
        <f ca="1">IF(OR(Fixtures!$D$6&lt;=0,Fixtures!$D$6&gt;39),AVERAGE(A20:AM20),AVERAGE(OFFSET($A20,0,Fixtures!$D$6,1,39-Fixtures!$D$6)))</f>
        <v>1.5882184111795103</v>
      </c>
    </row>
    <row r="21" spans="1:44" x14ac:dyDescent="0.25">
      <c r="A21" s="30" t="s">
        <v>112</v>
      </c>
      <c r="B21" s="9">
        <f ca="1">MIN(VLOOKUP($A14,$A$2:$AM$12,B$14+1,FALSE),VLOOKUP($A21,$A$2:$AM$12,B$14+1,FALSE))</f>
        <v>1.0668625129563987</v>
      </c>
      <c r="C21" s="9">
        <f t="shared" ref="C21:AM21" ca="1" si="8">MIN(VLOOKUP($A14,$A$2:$AM$12,C$14+1,FALSE),VLOOKUP($A21,$A$2:$AM$12,C$14+1,FALSE))</f>
        <v>0.60472682633076236</v>
      </c>
      <c r="D21" s="9">
        <f t="shared" ca="1" si="8"/>
        <v>1.1707453177007832</v>
      </c>
      <c r="E21" s="9">
        <f t="shared" ca="1" si="8"/>
        <v>1.4275014406494146</v>
      </c>
      <c r="F21" s="9">
        <f t="shared" ca="1" si="8"/>
        <v>1.0156861339485364</v>
      </c>
      <c r="G21" s="9">
        <f t="shared" ca="1" si="8"/>
        <v>1.464542850757115</v>
      </c>
      <c r="H21" s="9">
        <f t="shared" ca="1" si="8"/>
        <v>1.2745377608472523</v>
      </c>
      <c r="I21" s="9">
        <f t="shared" ca="1" si="8"/>
        <v>1.2175784408680925</v>
      </c>
      <c r="J21" s="9">
        <f t="shared" ca="1" si="8"/>
        <v>0.85920936359467204</v>
      </c>
      <c r="K21" s="9">
        <f t="shared" ca="1" si="8"/>
        <v>1.291825621950468</v>
      </c>
      <c r="L21" s="9">
        <f t="shared" ca="1" si="8"/>
        <v>0.80655825019549454</v>
      </c>
      <c r="M21" s="9">
        <f t="shared" ca="1" si="8"/>
        <v>1.3419873511298315</v>
      </c>
      <c r="N21" s="9">
        <f t="shared" ca="1" si="8"/>
        <v>1.0197250386792374</v>
      </c>
      <c r="O21" s="9">
        <f t="shared" ca="1" si="8"/>
        <v>1.4560640701660543</v>
      </c>
      <c r="P21" s="9">
        <f t="shared" ca="1" si="8"/>
        <v>0.64530661086959185</v>
      </c>
      <c r="Q21" s="9">
        <f t="shared" ca="1" si="8"/>
        <v>1.1594280361628762</v>
      </c>
      <c r="R21" s="9">
        <f t="shared" ca="1" si="8"/>
        <v>0.8893775426824766</v>
      </c>
      <c r="S21" s="9">
        <f t="shared" ca="1" si="8"/>
        <v>1.357844900507736</v>
      </c>
      <c r="T21" s="9">
        <f t="shared" ca="1" si="8"/>
        <v>0.81507317115963207</v>
      </c>
      <c r="U21" s="9">
        <f t="shared" ca="1" si="8"/>
        <v>1.9240392114317446</v>
      </c>
      <c r="V21" s="9">
        <f t="shared" ca="1" si="8"/>
        <v>1.9039391242286117</v>
      </c>
      <c r="W21" s="9">
        <f t="shared" ca="1" si="8"/>
        <v>0.86477582957014776</v>
      </c>
      <c r="X21" s="9">
        <f t="shared" ca="1" si="8"/>
        <v>1.2835102838883374</v>
      </c>
      <c r="Y21" s="9">
        <f t="shared" ca="1" si="8"/>
        <v>1.2879931911237299</v>
      </c>
      <c r="Z21" s="9">
        <f t="shared" ca="1" si="8"/>
        <v>0.90335735785212645</v>
      </c>
      <c r="AA21" s="9">
        <f t="shared" ca="1" si="8"/>
        <v>0.71418069049147337</v>
      </c>
      <c r="AB21" s="9">
        <f t="shared" ca="1" si="8"/>
        <v>0.90897055323245113</v>
      </c>
      <c r="AC21" s="9">
        <f t="shared" ca="1" si="8"/>
        <v>1.2579760192771825</v>
      </c>
      <c r="AD21" s="9">
        <f t="shared" ca="1" si="8"/>
        <v>0.77614604073713178</v>
      </c>
      <c r="AE21" s="9">
        <f t="shared" ca="1" si="8"/>
        <v>0.96397654216321749</v>
      </c>
      <c r="AF21" s="9">
        <f t="shared" ca="1" si="8"/>
        <v>1.5232929590146636</v>
      </c>
      <c r="AG21" s="9">
        <f t="shared" ca="1" si="8"/>
        <v>0.89835516893815159</v>
      </c>
      <c r="AH21" s="9">
        <f t="shared" ca="1" si="8"/>
        <v>1.2048586206624057</v>
      </c>
      <c r="AI21" s="9">
        <f t="shared" ca="1" si="8"/>
        <v>0.97472057589628414</v>
      </c>
      <c r="AJ21" s="9">
        <f t="shared" ca="1" si="8"/>
        <v>0.95560013795539323</v>
      </c>
      <c r="AK21" s="9">
        <f t="shared" ca="1" si="8"/>
        <v>1.7488911536024043</v>
      </c>
      <c r="AL21" s="9">
        <f t="shared" ca="1" si="8"/>
        <v>0.98039645381261387</v>
      </c>
      <c r="AM21" s="9">
        <f t="shared" ca="1" si="8"/>
        <v>1.5172595334292953</v>
      </c>
      <c r="AN21" s="9">
        <f ca="1">AVERAGE(OFFSET($A21,0,Fixtures!$D$6,1,3))</f>
        <v>0.96037575433370248</v>
      </c>
      <c r="AO21" s="9">
        <f ca="1">AVERAGE(OFFSET($A21,0,Fixtures!$D$6,1,6))</f>
        <v>1.0240904674860201</v>
      </c>
      <c r="AP21" s="9">
        <f ca="1">AVERAGE(OFFSET($A21,0,Fixtures!$D$6,1,9))</f>
        <v>1.0247196856014402</v>
      </c>
      <c r="AQ21" s="9">
        <f ca="1">AVERAGE(OFFSET($A21,0,Fixtures!$D$6,1,12))</f>
        <v>1.0756137429819477</v>
      </c>
      <c r="AR21" s="9">
        <f ca="1">IF(OR(Fixtures!$D$6&lt;=0,Fixtures!$D$6&gt;39),AVERAGE(A21:AM21),AVERAGE(OFFSET($A21,0,Fixtures!$D$6,1,39-Fixtures!$D$6)))</f>
        <v>1.109586496093282</v>
      </c>
    </row>
    <row r="22" spans="1:44" x14ac:dyDescent="0.25">
      <c r="A22" s="30" t="s">
        <v>10</v>
      </c>
      <c r="B22" s="9">
        <f ca="1">MIN(VLOOKUP($A14,$A$2:$AM$12,B$14+1,FALSE),VLOOKUP($A22,$A$2:$AM$12,B$14+1,FALSE))</f>
        <v>1.4622466613692404</v>
      </c>
      <c r="C22" s="9">
        <f t="shared" ref="C22:AM22" ca="1" si="9">MIN(VLOOKUP($A14,$A$2:$AM$12,C$14+1,FALSE),VLOOKUP($A22,$A$2:$AM$12,C$14+1,FALSE))</f>
        <v>1.1285610901366634</v>
      </c>
      <c r="D22" s="9">
        <f t="shared" ca="1" si="9"/>
        <v>1.5492399968409567</v>
      </c>
      <c r="E22" s="9">
        <f t="shared" ca="1" si="9"/>
        <v>1.3904432093623296</v>
      </c>
      <c r="F22" s="9">
        <f t="shared" ca="1" si="9"/>
        <v>1.3665342201732005</v>
      </c>
      <c r="G22" s="9">
        <f t="shared" ca="1" si="9"/>
        <v>0.86674761036394266</v>
      </c>
      <c r="H22" s="9">
        <f t="shared" ca="1" si="9"/>
        <v>1.2745377608472523</v>
      </c>
      <c r="I22" s="9">
        <f t="shared" ca="1" si="9"/>
        <v>1.5021511943920109</v>
      </c>
      <c r="J22" s="9">
        <f t="shared" ca="1" si="9"/>
        <v>1.4363715123020235</v>
      </c>
      <c r="K22" s="9">
        <f t="shared" ca="1" si="9"/>
        <v>1.4208459007252359</v>
      </c>
      <c r="L22" s="9">
        <f t="shared" ca="1" si="9"/>
        <v>2.2339313800451301</v>
      </c>
      <c r="M22" s="9">
        <f t="shared" ca="1" si="9"/>
        <v>1.1898337421676786</v>
      </c>
      <c r="N22" s="9">
        <f t="shared" ca="1" si="9"/>
        <v>1.0197250386792374</v>
      </c>
      <c r="O22" s="9">
        <f t="shared" ca="1" si="9"/>
        <v>0.98919325708485584</v>
      </c>
      <c r="P22" s="9">
        <f t="shared" ca="1" si="9"/>
        <v>0.9419503146177205</v>
      </c>
      <c r="Q22" s="9">
        <f t="shared" ca="1" si="9"/>
        <v>1.1699061252858673</v>
      </c>
      <c r="R22" s="9">
        <f t="shared" ca="1" si="9"/>
        <v>1.0495136507605851</v>
      </c>
      <c r="S22" s="9">
        <f t="shared" ca="1" si="9"/>
        <v>1.6050053800486204</v>
      </c>
      <c r="T22" s="9">
        <f t="shared" ca="1" si="9"/>
        <v>1.2264798439688567</v>
      </c>
      <c r="U22" s="9">
        <f t="shared" ca="1" si="9"/>
        <v>0.7339116537643452</v>
      </c>
      <c r="V22" s="9">
        <f t="shared" ca="1" si="9"/>
        <v>1.0902663797860481</v>
      </c>
      <c r="W22" s="9">
        <f t="shared" ca="1" si="9"/>
        <v>2.1224981973796737</v>
      </c>
      <c r="X22" s="9">
        <f t="shared" ca="1" si="9"/>
        <v>1.1829453542762183</v>
      </c>
      <c r="Y22" s="9">
        <f t="shared" ca="1" si="9"/>
        <v>1.0963371617961206</v>
      </c>
      <c r="Z22" s="9">
        <f t="shared" ca="1" si="9"/>
        <v>1.6858752087226705</v>
      </c>
      <c r="AA22" s="9">
        <f t="shared" ca="1" si="9"/>
        <v>0.97885933529676428</v>
      </c>
      <c r="AB22" s="9">
        <f t="shared" ca="1" si="9"/>
        <v>1.0793709072432496</v>
      </c>
      <c r="AC22" s="9">
        <f t="shared" ca="1" si="9"/>
        <v>1.2579760192771825</v>
      </c>
      <c r="AD22" s="9">
        <f t="shared" ca="1" si="9"/>
        <v>0.78316029874508486</v>
      </c>
      <c r="AE22" s="9">
        <f t="shared" ca="1" si="9"/>
        <v>1.4071109638116563</v>
      </c>
      <c r="AF22" s="9">
        <f t="shared" ca="1" si="9"/>
        <v>1.042758047946547</v>
      </c>
      <c r="AG22" s="9">
        <f t="shared" ca="1" si="9"/>
        <v>1.4776837544107106</v>
      </c>
      <c r="AH22" s="9">
        <f t="shared" ca="1" si="9"/>
        <v>2.0158074029092208</v>
      </c>
      <c r="AI22" s="9">
        <f t="shared" ca="1" si="9"/>
        <v>1.7774059605220882</v>
      </c>
      <c r="AJ22" s="9">
        <f t="shared" ca="1" si="9"/>
        <v>0.95560013795539323</v>
      </c>
      <c r="AK22" s="9">
        <f t="shared" ca="1" si="9"/>
        <v>1.1031494765886898</v>
      </c>
      <c r="AL22" s="9">
        <f t="shared" ca="1" si="9"/>
        <v>1.2947711216547786</v>
      </c>
      <c r="AM22" s="9">
        <f t="shared" ca="1" si="9"/>
        <v>0.96613973149792609</v>
      </c>
      <c r="AN22" s="9">
        <f ca="1">AVERAGE(OFFSET($A22,0,Fixtures!$D$6,1,3))</f>
        <v>1.1054020872723989</v>
      </c>
      <c r="AO22" s="9">
        <f ca="1">AVERAGE(OFFSET($A22,0,Fixtures!$D$6,1,6))</f>
        <v>1.0915392620534143</v>
      </c>
      <c r="AP22" s="9">
        <f ca="1">AVERAGE(OFFSET($A22,0,Fixtures!$D$6,1,9))</f>
        <v>1.313348076684723</v>
      </c>
      <c r="AQ22" s="9">
        <f ca="1">AVERAGE(OFFSET($A22,0,Fixtures!$D$6,1,12))</f>
        <v>1.2644711188634474</v>
      </c>
      <c r="AR22" s="9">
        <f ca="1">IF(OR(Fixtures!$D$6&lt;=0,Fixtures!$D$6&gt;39),AVERAGE(A22:AM22),AVERAGE(OFFSET($A22,0,Fixtures!$D$6,1,39-Fixtures!$D$6)))</f>
        <v>1.2415225506045611</v>
      </c>
    </row>
    <row r="23" spans="1:44" x14ac:dyDescent="0.25">
      <c r="A23" s="30" t="s">
        <v>71</v>
      </c>
      <c r="B23" s="9">
        <f ca="1">MIN(VLOOKUP($A14,$A$2:$AM$12,B$14+1,FALSE),VLOOKUP($A23,$A$2:$AM$12,B$14+1,FALSE))</f>
        <v>1.1799545167000298</v>
      </c>
      <c r="C23" s="9">
        <f t="shared" ref="C23:AM23" ca="1" si="10">MIN(VLOOKUP($A14,$A$2:$AM$12,C$14+1,FALSE),VLOOKUP($A23,$A$2:$AM$12,C$14+1,FALSE))</f>
        <v>1.1285610901366634</v>
      </c>
      <c r="D23" s="9">
        <f t="shared" ca="1" si="10"/>
        <v>1.1225843812053227</v>
      </c>
      <c r="E23" s="9">
        <f t="shared" ca="1" si="10"/>
        <v>1.2513589916344463</v>
      </c>
      <c r="F23" s="9">
        <f t="shared" ca="1" si="10"/>
        <v>1.1153584302144328</v>
      </c>
      <c r="G23" s="9">
        <f t="shared" ca="1" si="10"/>
        <v>2.0282258880309705</v>
      </c>
      <c r="H23" s="9">
        <f t="shared" ca="1" si="10"/>
        <v>1.2745377608472523</v>
      </c>
      <c r="I23" s="9">
        <f t="shared" ca="1" si="10"/>
        <v>1.0334056844858408</v>
      </c>
      <c r="J23" s="9">
        <f t="shared" ca="1" si="10"/>
        <v>1.4363715123020235</v>
      </c>
      <c r="K23" s="9">
        <f t="shared" ca="1" si="10"/>
        <v>0.92709354388717602</v>
      </c>
      <c r="L23" s="9">
        <f t="shared" ca="1" si="10"/>
        <v>1.6067360989648232</v>
      </c>
      <c r="M23" s="9">
        <f t="shared" ca="1" si="10"/>
        <v>1.5050788424266739</v>
      </c>
      <c r="N23" s="9">
        <f t="shared" ca="1" si="10"/>
        <v>1.0197250386792374</v>
      </c>
      <c r="O23" s="9">
        <f t="shared" ca="1" si="10"/>
        <v>1.9695877199866163</v>
      </c>
      <c r="P23" s="9">
        <f t="shared" ca="1" si="10"/>
        <v>2.2702737823258778</v>
      </c>
      <c r="Q23" s="9">
        <f t="shared" ca="1" si="10"/>
        <v>0.78500909359621596</v>
      </c>
      <c r="R23" s="9">
        <f t="shared" ca="1" si="10"/>
        <v>1.8791987448461618</v>
      </c>
      <c r="S23" s="9">
        <f t="shared" ca="1" si="10"/>
        <v>1.4872506218970787</v>
      </c>
      <c r="T23" s="9">
        <f t="shared" ca="1" si="10"/>
        <v>1.2264798439688567</v>
      </c>
      <c r="U23" s="9">
        <f t="shared" ca="1" si="10"/>
        <v>1.154520402017239</v>
      </c>
      <c r="V23" s="9">
        <f t="shared" ca="1" si="10"/>
        <v>1.2653060563504883</v>
      </c>
      <c r="W23" s="9">
        <f t="shared" ca="1" si="10"/>
        <v>1.3849175161771397</v>
      </c>
      <c r="X23" s="9">
        <f t="shared" ca="1" si="10"/>
        <v>1.1661744546286876</v>
      </c>
      <c r="Y23" s="9">
        <f t="shared" ca="1" si="10"/>
        <v>1.2879931911237299</v>
      </c>
      <c r="Z23" s="9">
        <f t="shared" ca="1" si="10"/>
        <v>1.2726740373701098</v>
      </c>
      <c r="AA23" s="9">
        <f t="shared" ca="1" si="10"/>
        <v>1.4195968923341411</v>
      </c>
      <c r="AB23" s="9">
        <f t="shared" ca="1" si="10"/>
        <v>2.2216953734511922</v>
      </c>
      <c r="AC23" s="9">
        <f t="shared" ca="1" si="10"/>
        <v>1.2579760192771825</v>
      </c>
      <c r="AD23" s="9">
        <f t="shared" ca="1" si="10"/>
        <v>1.1726679052486684</v>
      </c>
      <c r="AE23" s="9">
        <f t="shared" ca="1" si="10"/>
        <v>1.5197700526313724</v>
      </c>
      <c r="AF23" s="9">
        <f t="shared" ca="1" si="10"/>
        <v>1.5232929590146636</v>
      </c>
      <c r="AG23" s="9">
        <f t="shared" ca="1" si="10"/>
        <v>1.3184843414786438</v>
      </c>
      <c r="AH23" s="9">
        <f t="shared" ca="1" si="10"/>
        <v>2.400186024379551</v>
      </c>
      <c r="AI23" s="9">
        <f t="shared" ca="1" si="10"/>
        <v>1.0075321176575254</v>
      </c>
      <c r="AJ23" s="9">
        <f t="shared" ca="1" si="10"/>
        <v>0.83768659770570375</v>
      </c>
      <c r="AK23" s="9">
        <f t="shared" ca="1" si="10"/>
        <v>1.6769470385906673</v>
      </c>
      <c r="AL23" s="9">
        <f t="shared" ca="1" si="10"/>
        <v>1.357737991161228</v>
      </c>
      <c r="AM23" s="9">
        <f t="shared" ca="1" si="10"/>
        <v>1.6661527167400789</v>
      </c>
      <c r="AN23" s="9">
        <f ca="1">AVERAGE(OFFSET($A23,0,Fixtures!$D$6,1,3))</f>
        <v>1.6330894283541719</v>
      </c>
      <c r="AO23" s="9">
        <f ca="1">AVERAGE(OFFSET($A23,0,Fixtures!$D$6,1,6))</f>
        <v>1.5191665336595366</v>
      </c>
      <c r="AP23" s="9">
        <f ca="1">AVERAGE(OFFSET($A23,0,Fixtures!$D$6,1,9))</f>
        <v>1.5379112983858823</v>
      </c>
      <c r="AQ23" s="9">
        <f ca="1">AVERAGE(OFFSET($A23,0,Fixtures!$D$6,1,12))</f>
        <v>1.4761311094108784</v>
      </c>
      <c r="AR23" s="9">
        <f ca="1">IF(OR(Fixtures!$D$6&lt;=0,Fixtures!$D$6&gt;39),AVERAGE(A23:AM23),AVERAGE(OFFSET($A23,0,Fixtures!$D$6,1,39-Fixtures!$D$6)))</f>
        <v>1.4907481561285094</v>
      </c>
    </row>
    <row r="24" spans="1:44" x14ac:dyDescent="0.25">
      <c r="A24" s="30" t="s">
        <v>63</v>
      </c>
      <c r="B24" s="9">
        <f ca="1">MIN(VLOOKUP($A14,$A$2:$AM$12,B$14+1,FALSE),VLOOKUP($A24,$A$2:$AM$12,B$14+1,FALSE))</f>
        <v>2.1206323947213717</v>
      </c>
      <c r="C24" s="9">
        <f t="shared" ref="C24:AM24" ca="1" si="11">MIN(VLOOKUP($A14,$A$2:$AM$12,C$14+1,FALSE),VLOOKUP($A24,$A$2:$AM$12,C$14+1,FALSE))</f>
        <v>1.1285610901366634</v>
      </c>
      <c r="D24" s="9">
        <f t="shared" ca="1" si="11"/>
        <v>1.5492399968409567</v>
      </c>
      <c r="E24" s="9">
        <f t="shared" ca="1" si="11"/>
        <v>1.2626553026005825</v>
      </c>
      <c r="F24" s="9">
        <f t="shared" ca="1" si="11"/>
        <v>1.3665342201732005</v>
      </c>
      <c r="G24" s="9">
        <f t="shared" ca="1" si="11"/>
        <v>1.8638461753461246</v>
      </c>
      <c r="H24" s="9">
        <f t="shared" ca="1" si="11"/>
        <v>1.2745377608472523</v>
      </c>
      <c r="I24" s="9">
        <f t="shared" ca="1" si="11"/>
        <v>0.9837859034443811</v>
      </c>
      <c r="J24" s="9">
        <f t="shared" ca="1" si="11"/>
        <v>1.4363715123020235</v>
      </c>
      <c r="K24" s="9">
        <f t="shared" ca="1" si="11"/>
        <v>1.2950804687867663</v>
      </c>
      <c r="L24" s="9">
        <f t="shared" ca="1" si="11"/>
        <v>1.049802190891624</v>
      </c>
      <c r="M24" s="9">
        <f t="shared" ca="1" si="11"/>
        <v>1.9600964849586304</v>
      </c>
      <c r="N24" s="9">
        <f t="shared" ca="1" si="11"/>
        <v>1.0197250386792374</v>
      </c>
      <c r="O24" s="9">
        <f t="shared" ca="1" si="11"/>
        <v>2.7044940277556191</v>
      </c>
      <c r="P24" s="9">
        <f t="shared" ca="1" si="11"/>
        <v>2.3687642822673722</v>
      </c>
      <c r="Q24" s="9">
        <f t="shared" ca="1" si="11"/>
        <v>1.3977849554660262</v>
      </c>
      <c r="R24" s="9">
        <f t="shared" ca="1" si="11"/>
        <v>1.8791987448461618</v>
      </c>
      <c r="S24" s="9">
        <f t="shared" ca="1" si="11"/>
        <v>1.6050053800486204</v>
      </c>
      <c r="T24" s="9">
        <f t="shared" ca="1" si="11"/>
        <v>1.2264798439688567</v>
      </c>
      <c r="U24" s="9">
        <f t="shared" ca="1" si="11"/>
        <v>1.9046000440661346</v>
      </c>
      <c r="V24" s="9">
        <f t="shared" ca="1" si="11"/>
        <v>1.1618484003443075</v>
      </c>
      <c r="W24" s="9">
        <f t="shared" ca="1" si="11"/>
        <v>1.9346263792987497</v>
      </c>
      <c r="X24" s="9">
        <f t="shared" ca="1" si="11"/>
        <v>1.5949353808229523</v>
      </c>
      <c r="Y24" s="9">
        <f t="shared" ca="1" si="11"/>
        <v>1.2879931911237299</v>
      </c>
      <c r="Z24" s="9">
        <f t="shared" ca="1" si="11"/>
        <v>1.4787378002427414</v>
      </c>
      <c r="AA24" s="9">
        <f t="shared" ca="1" si="11"/>
        <v>1.4195968923341411</v>
      </c>
      <c r="AB24" s="9">
        <f t="shared" ca="1" si="11"/>
        <v>2.3976006294553467</v>
      </c>
      <c r="AC24" s="9">
        <f t="shared" ca="1" si="11"/>
        <v>1.2579760192771825</v>
      </c>
      <c r="AD24" s="9">
        <f t="shared" ca="1" si="11"/>
        <v>2.088049131004805</v>
      </c>
      <c r="AE24" s="9">
        <f t="shared" ca="1" si="11"/>
        <v>1.5857017096170014</v>
      </c>
      <c r="AF24" s="9">
        <f t="shared" ca="1" si="11"/>
        <v>1.5232929590146636</v>
      </c>
      <c r="AG24" s="9">
        <f t="shared" ca="1" si="11"/>
        <v>1.5402708731247616</v>
      </c>
      <c r="AH24" s="9">
        <f t="shared" ca="1" si="11"/>
        <v>1.5682230258998335</v>
      </c>
      <c r="AI24" s="9">
        <f t="shared" ca="1" si="11"/>
        <v>1.3121307048070168</v>
      </c>
      <c r="AJ24" s="9">
        <f t="shared" ca="1" si="11"/>
        <v>0.95560013795539323</v>
      </c>
      <c r="AK24" s="9">
        <f t="shared" ca="1" si="11"/>
        <v>1.3259830077787387</v>
      </c>
      <c r="AL24" s="9">
        <f t="shared" ca="1" si="11"/>
        <v>1.357737991161228</v>
      </c>
      <c r="AM24" s="9">
        <f t="shared" ca="1" si="11"/>
        <v>1.4468633624870082</v>
      </c>
      <c r="AN24" s="9">
        <f ca="1">AVERAGE(OFFSET($A24,0,Fixtures!$D$6,1,3))</f>
        <v>1.6917245136888901</v>
      </c>
      <c r="AO24" s="9">
        <f ca="1">AVERAGE(OFFSET($A24,0,Fixtures!$D$6,1,6))</f>
        <v>1.7120362234505233</v>
      </c>
      <c r="AP24" s="9">
        <f ca="1">AVERAGE(OFFSET($A24,0,Fixtures!$D$6,1,9))</f>
        <v>1.6325379938371944</v>
      </c>
      <c r="AQ24" s="9">
        <f ca="1">AVERAGE(OFFSET($A24,0,Fixtures!$D$6,1,12))</f>
        <v>1.5276802567858425</v>
      </c>
      <c r="AR24" s="9">
        <f ca="1">IF(OR(Fixtures!$D$6&lt;=0,Fixtures!$D$6&gt;39),AVERAGE(A24:AM24),AVERAGE(OFFSET($A24,0,Fixtures!$D$6,1,39-Fixtures!$D$6)))</f>
        <v>1.5214635726090091</v>
      </c>
    </row>
    <row r="26" spans="1:44" x14ac:dyDescent="0.25">
      <c r="A26" s="31" t="s">
        <v>121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  <c r="V26" s="2">
        <v>21</v>
      </c>
      <c r="W26" s="2">
        <v>22</v>
      </c>
      <c r="X26" s="2">
        <v>23</v>
      </c>
      <c r="Y26" s="2">
        <v>24</v>
      </c>
      <c r="Z26" s="2">
        <v>25</v>
      </c>
      <c r="AA26" s="2">
        <v>26</v>
      </c>
      <c r="AB26" s="2">
        <v>27</v>
      </c>
      <c r="AC26" s="2">
        <v>28</v>
      </c>
      <c r="AD26" s="2">
        <v>29</v>
      </c>
      <c r="AE26" s="2">
        <v>30</v>
      </c>
      <c r="AF26" s="2">
        <v>31</v>
      </c>
      <c r="AG26" s="2">
        <v>32</v>
      </c>
      <c r="AH26" s="2">
        <v>33</v>
      </c>
      <c r="AI26" s="2">
        <v>34</v>
      </c>
      <c r="AJ26" s="2">
        <v>35</v>
      </c>
      <c r="AK26" s="2">
        <v>36</v>
      </c>
      <c r="AL26" s="2">
        <v>37</v>
      </c>
      <c r="AM26" s="2">
        <v>38</v>
      </c>
      <c r="AN26" s="31" t="s">
        <v>56</v>
      </c>
      <c r="AO26" s="31" t="s">
        <v>57</v>
      </c>
      <c r="AP26" s="31" t="s">
        <v>58</v>
      </c>
      <c r="AQ26" s="31" t="s">
        <v>82</v>
      </c>
      <c r="AR26" s="31" t="s">
        <v>59</v>
      </c>
    </row>
    <row r="27" spans="1:44" x14ac:dyDescent="0.25">
      <c r="A27" s="30" t="s">
        <v>111</v>
      </c>
      <c r="B27" s="9">
        <f t="shared" ref="B27:AM27" ca="1" si="12">MIN(VLOOKUP($A26,$A$2:$AM$12,B$14+1,FALSE),VLOOKUP($A27,$A$2:$AM$12,B$14+1,FALSE))</f>
        <v>1.5178713329380156</v>
      </c>
      <c r="C27" s="9">
        <f t="shared" ca="1" si="12"/>
        <v>1.0780565728367906</v>
      </c>
      <c r="D27" s="9">
        <f t="shared" ca="1" si="12"/>
        <v>1.2661860741259168</v>
      </c>
      <c r="E27" s="9">
        <f t="shared" ca="1" si="12"/>
        <v>1.4275014406494146</v>
      </c>
      <c r="F27" s="9">
        <f t="shared" ca="1" si="12"/>
        <v>1.0054807191260209</v>
      </c>
      <c r="G27" s="9">
        <f t="shared" ca="1" si="12"/>
        <v>1.2017232811144842</v>
      </c>
      <c r="H27" s="9">
        <f t="shared" ca="1" si="12"/>
        <v>1.2745377608472523</v>
      </c>
      <c r="I27" s="9">
        <f t="shared" ca="1" si="12"/>
        <v>1.1199176266259416</v>
      </c>
      <c r="J27" s="9">
        <f t="shared" ca="1" si="12"/>
        <v>1.4363715123020235</v>
      </c>
      <c r="K27" s="9">
        <f t="shared" ca="1" si="12"/>
        <v>1.2221928560884172</v>
      </c>
      <c r="L27" s="9">
        <f t="shared" ca="1" si="12"/>
        <v>0.96756790845302354</v>
      </c>
      <c r="M27" s="9">
        <f t="shared" ca="1" si="12"/>
        <v>2.1335708391190189</v>
      </c>
      <c r="N27" s="9">
        <f t="shared" ca="1" si="12"/>
        <v>1.0197250386792374</v>
      </c>
      <c r="O27" s="9">
        <f t="shared" ca="1" si="12"/>
        <v>2.6326384525082673</v>
      </c>
      <c r="P27" s="9">
        <f t="shared" ca="1" si="12"/>
        <v>1.6000640287752119</v>
      </c>
      <c r="Q27" s="9">
        <f t="shared" ca="1" si="12"/>
        <v>1.2151171293103458</v>
      </c>
      <c r="R27" s="9">
        <f t="shared" ca="1" si="12"/>
        <v>1.1261535116413244</v>
      </c>
      <c r="S27" s="9">
        <f t="shared" ca="1" si="12"/>
        <v>0.99241518875461521</v>
      </c>
      <c r="T27" s="9">
        <f t="shared" ca="1" si="12"/>
        <v>1.2264798439688567</v>
      </c>
      <c r="U27" s="9">
        <f t="shared" ca="1" si="12"/>
        <v>0.89031996645900291</v>
      </c>
      <c r="V27" s="9">
        <f t="shared" ca="1" si="12"/>
        <v>1.5430041975493669</v>
      </c>
      <c r="W27" s="9">
        <f t="shared" ca="1" si="12"/>
        <v>1.8257448837864014</v>
      </c>
      <c r="X27" s="9">
        <f t="shared" ca="1" si="12"/>
        <v>1.1087258371905067</v>
      </c>
      <c r="Y27" s="9">
        <f t="shared" ca="1" si="12"/>
        <v>1.2879931911237299</v>
      </c>
      <c r="Z27" s="9">
        <f t="shared" ca="1" si="12"/>
        <v>1.6104301890524897</v>
      </c>
      <c r="AA27" s="9">
        <f t="shared" ca="1" si="12"/>
        <v>1.016095685685779</v>
      </c>
      <c r="AB27" s="9">
        <f t="shared" ca="1" si="12"/>
        <v>1.4824967634482522</v>
      </c>
      <c r="AC27" s="9">
        <f t="shared" ca="1" si="12"/>
        <v>0.75387135903262237</v>
      </c>
      <c r="AD27" s="9">
        <f t="shared" ca="1" si="12"/>
        <v>1.8151749709450844</v>
      </c>
      <c r="AE27" s="9">
        <f t="shared" ca="1" si="12"/>
        <v>1.0711172424032411</v>
      </c>
      <c r="AF27" s="9">
        <f t="shared" ca="1" si="12"/>
        <v>1.5232929590146636</v>
      </c>
      <c r="AG27" s="9">
        <f t="shared" ca="1" si="12"/>
        <v>1.428258165030087</v>
      </c>
      <c r="AH27" s="9">
        <f t="shared" ca="1" si="12"/>
        <v>1.4453792212693315</v>
      </c>
      <c r="AI27" s="9">
        <f t="shared" ca="1" si="12"/>
        <v>1.7623447491997493</v>
      </c>
      <c r="AJ27" s="9">
        <f t="shared" ca="1" si="12"/>
        <v>0.95560013795539323</v>
      </c>
      <c r="AK27" s="9">
        <f t="shared" ca="1" si="12"/>
        <v>1.891463147768345</v>
      </c>
      <c r="AL27" s="9">
        <f t="shared" ca="1" si="12"/>
        <v>0.80445938653118354</v>
      </c>
      <c r="AM27" s="9">
        <f t="shared" ca="1" si="12"/>
        <v>1.5020144075833148</v>
      </c>
      <c r="AN27" s="9">
        <f ca="1">AVERAGE(OFFSET($A27,0,Fixtures!$D$6,1,3))</f>
        <v>1.084154602722218</v>
      </c>
      <c r="AO27" s="9">
        <f ca="1">AVERAGE(OFFSET($A27,0,Fixtures!$D$6,1,6))</f>
        <v>1.2770081634216071</v>
      </c>
      <c r="AP27" s="9">
        <f ca="1">AVERAGE(OFFSET($A27,0,Fixtures!$D$6,1,9))</f>
        <v>1.366447901780979</v>
      </c>
      <c r="AQ27" s="9">
        <f ca="1">AVERAGE(OFFSET($A27,0,Fixtures!$D$6,1,12))</f>
        <v>1.3291294823569777</v>
      </c>
      <c r="AR27" s="9">
        <f ca="1">IF(OR(Fixtures!$D$6&lt;=0,Fixtures!$D$6&gt;39),AVERAGE(A27:AM27),AVERAGE(OFFSET($A27,0,Fixtures!$D$6,1,39-Fixtures!$D$6)))</f>
        <v>1.3424283227590037</v>
      </c>
    </row>
    <row r="28" spans="1:44" x14ac:dyDescent="0.25">
      <c r="A28" s="30" t="s">
        <v>73</v>
      </c>
      <c r="B28" s="9">
        <f ca="1">MIN(VLOOKUP($A26,$A$2:$AM$12,B$14+1,FALSE),VLOOKUP($A28,$A$2:$AM$12,B$14+1,FALSE))</f>
        <v>1.06898626721018</v>
      </c>
      <c r="C28" s="9">
        <f t="shared" ref="C28:AM28" ca="1" si="13">MIN(VLOOKUP($A26,$A$2:$AM$12,C$14+1,FALSE),VLOOKUP($A28,$A$2:$AM$12,C$14+1,FALSE))</f>
        <v>1.0780565728367906</v>
      </c>
      <c r="D28" s="9">
        <f t="shared" ca="1" si="13"/>
        <v>1.2661860741259168</v>
      </c>
      <c r="E28" s="9">
        <f t="shared" ca="1" si="13"/>
        <v>2.3484402423440791</v>
      </c>
      <c r="F28" s="9">
        <f t="shared" ca="1" si="13"/>
        <v>1.0054807191260209</v>
      </c>
      <c r="G28" s="9">
        <f t="shared" ca="1" si="13"/>
        <v>1.2017232811144842</v>
      </c>
      <c r="H28" s="9">
        <f t="shared" ca="1" si="13"/>
        <v>1.1612354231341269</v>
      </c>
      <c r="I28" s="9">
        <f t="shared" ca="1" si="13"/>
        <v>1.1199176266259416</v>
      </c>
      <c r="J28" s="9">
        <f t="shared" ca="1" si="13"/>
        <v>1.0422218628349753</v>
      </c>
      <c r="K28" s="9">
        <f t="shared" ca="1" si="13"/>
        <v>1.2221928560884172</v>
      </c>
      <c r="L28" s="9">
        <f t="shared" ca="1" si="13"/>
        <v>0.96756790845302354</v>
      </c>
      <c r="M28" s="9">
        <f t="shared" ca="1" si="13"/>
        <v>1.294443796361302</v>
      </c>
      <c r="N28" s="9">
        <f t="shared" ca="1" si="13"/>
        <v>1.3088710642515096</v>
      </c>
      <c r="O28" s="9">
        <f t="shared" ca="1" si="13"/>
        <v>1.8020430222992105</v>
      </c>
      <c r="P28" s="9">
        <f t="shared" ca="1" si="13"/>
        <v>1.2130433435080747</v>
      </c>
      <c r="Q28" s="9">
        <f t="shared" ca="1" si="13"/>
        <v>1.2151171293103458</v>
      </c>
      <c r="R28" s="9">
        <f t="shared" ca="1" si="13"/>
        <v>1.1261535116413244</v>
      </c>
      <c r="S28" s="9">
        <f t="shared" ca="1" si="13"/>
        <v>0.99241518875461521</v>
      </c>
      <c r="T28" s="9">
        <f t="shared" ca="1" si="13"/>
        <v>1.1537606796788127</v>
      </c>
      <c r="U28" s="9">
        <f t="shared" ca="1" si="13"/>
        <v>0.89031996645900291</v>
      </c>
      <c r="V28" s="9">
        <f t="shared" ca="1" si="13"/>
        <v>1.5430041975493669</v>
      </c>
      <c r="W28" s="9">
        <f t="shared" ca="1" si="13"/>
        <v>1.0944938635337444</v>
      </c>
      <c r="X28" s="9">
        <f t="shared" ca="1" si="13"/>
        <v>1.1087258371905067</v>
      </c>
      <c r="Y28" s="9">
        <f t="shared" ca="1" si="13"/>
        <v>1.220580835988462</v>
      </c>
      <c r="Z28" s="9">
        <f t="shared" ca="1" si="13"/>
        <v>1.194271014276886</v>
      </c>
      <c r="AA28" s="9">
        <f t="shared" ca="1" si="13"/>
        <v>1.016095685685779</v>
      </c>
      <c r="AB28" s="9">
        <f t="shared" ca="1" si="13"/>
        <v>1.4824967634482522</v>
      </c>
      <c r="AC28" s="9">
        <f t="shared" ca="1" si="13"/>
        <v>0.75387135903262237</v>
      </c>
      <c r="AD28" s="9">
        <f t="shared" ca="1" si="13"/>
        <v>1.8151749709450844</v>
      </c>
      <c r="AE28" s="9">
        <f t="shared" ca="1" si="13"/>
        <v>0.81203727953846327</v>
      </c>
      <c r="AF28" s="9">
        <f t="shared" ca="1" si="13"/>
        <v>1.9552271453633665</v>
      </c>
      <c r="AG28" s="9">
        <f t="shared" ca="1" si="13"/>
        <v>0.86652849177905333</v>
      </c>
      <c r="AH28" s="9">
        <f t="shared" ca="1" si="13"/>
        <v>1.4453792212693315</v>
      </c>
      <c r="AI28" s="9">
        <f t="shared" ca="1" si="13"/>
        <v>1.2063263207126944</v>
      </c>
      <c r="AJ28" s="9">
        <f t="shared" ca="1" si="13"/>
        <v>1.572096360577441</v>
      </c>
      <c r="AK28" s="9">
        <f t="shared" ca="1" si="13"/>
        <v>1.891463147768345</v>
      </c>
      <c r="AL28" s="9">
        <f t="shared" ca="1" si="13"/>
        <v>0.80445938653118354</v>
      </c>
      <c r="AM28" s="9">
        <f t="shared" ca="1" si="13"/>
        <v>1.5020144075833148</v>
      </c>
      <c r="AN28" s="9">
        <f ca="1">AVERAGE(OFFSET($A28,0,Fixtures!$D$6,1,3))</f>
        <v>1.084154602722218</v>
      </c>
      <c r="AO28" s="9">
        <f ca="1">AVERAGE(OFFSET($A28,0,Fixtures!$D$6,1,6))</f>
        <v>1.3058172006689281</v>
      </c>
      <c r="AP28" s="9">
        <f ca="1">AVERAGE(OFFSET($A28,0,Fixtures!$D$6,1,9))</f>
        <v>1.2614596930860718</v>
      </c>
      <c r="AQ28" s="9">
        <f ca="1">AVERAGE(OFFSET($A28,0,Fixtures!$D$6,1,12))</f>
        <v>1.3017630110543013</v>
      </c>
      <c r="AR28" s="9">
        <f ca="1">IF(OR(Fixtures!$D$6&lt;=0,Fixtures!$D$6&gt;39),AVERAGE(A28:AM28),AVERAGE(OFFSET($A28,0,Fixtures!$D$6,1,39-Fixtures!$D$6)))</f>
        <v>1.3171669646334563</v>
      </c>
    </row>
    <row r="29" spans="1:44" x14ac:dyDescent="0.25">
      <c r="A29" s="30" t="s">
        <v>61</v>
      </c>
      <c r="B29" s="9">
        <f ca="1">MIN(VLOOKUP($A26,$A$2:$AM$12,B$14+1,FALSE),VLOOKUP($A29,$A$2:$AM$12,B$14+1,FALSE))</f>
        <v>1.1440742881695285</v>
      </c>
      <c r="C29" s="9">
        <f t="shared" ref="C29:AM29" ca="1" si="14">MIN(VLOOKUP($A26,$A$2:$AM$12,C$14+1,FALSE),VLOOKUP($A29,$A$2:$AM$12,C$14+1,FALSE))</f>
        <v>1.0780565728367906</v>
      </c>
      <c r="D29" s="9">
        <f t="shared" ca="1" si="14"/>
        <v>1.2661860741259168</v>
      </c>
      <c r="E29" s="9">
        <f t="shared" ca="1" si="14"/>
        <v>1.5923831067577372</v>
      </c>
      <c r="F29" s="9">
        <f t="shared" ca="1" si="14"/>
        <v>1.0054807191260209</v>
      </c>
      <c r="G29" s="9">
        <f t="shared" ca="1" si="14"/>
        <v>0.87425504729488057</v>
      </c>
      <c r="H29" s="9">
        <f t="shared" ca="1" si="14"/>
        <v>1.4965154758887651</v>
      </c>
      <c r="I29" s="9">
        <f t="shared" ca="1" si="14"/>
        <v>1.1043238039089238</v>
      </c>
      <c r="J29" s="9">
        <f t="shared" ca="1" si="14"/>
        <v>1.6562447691364359</v>
      </c>
      <c r="K29" s="9">
        <f t="shared" ca="1" si="14"/>
        <v>1.2221928560884172</v>
      </c>
      <c r="L29" s="9">
        <f t="shared" ca="1" si="14"/>
        <v>0.96756790845302354</v>
      </c>
      <c r="M29" s="9">
        <f t="shared" ca="1" si="14"/>
        <v>0.97408811499223502</v>
      </c>
      <c r="N29" s="9">
        <f t="shared" ca="1" si="14"/>
        <v>1.3714868614099924</v>
      </c>
      <c r="O29" s="9">
        <f t="shared" ca="1" si="14"/>
        <v>0.68116752828137017</v>
      </c>
      <c r="P29" s="9">
        <f t="shared" ca="1" si="14"/>
        <v>1.6000640287752119</v>
      </c>
      <c r="Q29" s="9">
        <f t="shared" ca="1" si="14"/>
        <v>1.2151171293103458</v>
      </c>
      <c r="R29" s="9">
        <f t="shared" ca="1" si="14"/>
        <v>0.72687681440684793</v>
      </c>
      <c r="S29" s="9">
        <f t="shared" ca="1" si="14"/>
        <v>0.99241518875461521</v>
      </c>
      <c r="T29" s="9">
        <f t="shared" ca="1" si="14"/>
        <v>1.6496688922590101</v>
      </c>
      <c r="U29" s="9">
        <f t="shared" ca="1" si="14"/>
        <v>0.89031996645900291</v>
      </c>
      <c r="V29" s="9">
        <f t="shared" ca="1" si="14"/>
        <v>1.001799616090826</v>
      </c>
      <c r="W29" s="9">
        <f t="shared" ca="1" si="14"/>
        <v>1.8257448837864014</v>
      </c>
      <c r="X29" s="9">
        <f t="shared" ca="1" si="14"/>
        <v>1.1087258371905067</v>
      </c>
      <c r="Y29" s="9">
        <f t="shared" ca="1" si="14"/>
        <v>1.3299841474264118</v>
      </c>
      <c r="Z29" s="9">
        <f t="shared" ca="1" si="14"/>
        <v>0.96781801797539901</v>
      </c>
      <c r="AA29" s="9">
        <f t="shared" ca="1" si="14"/>
        <v>1.016095685685779</v>
      </c>
      <c r="AB29" s="9">
        <f t="shared" ca="1" si="14"/>
        <v>0.80445694569249204</v>
      </c>
      <c r="AC29" s="9">
        <f t="shared" ca="1" si="14"/>
        <v>0.75387135903262237</v>
      </c>
      <c r="AD29" s="9">
        <f t="shared" ca="1" si="14"/>
        <v>1.0119120622733728</v>
      </c>
      <c r="AE29" s="9">
        <f t="shared" ca="1" si="14"/>
        <v>1.0711172424032411</v>
      </c>
      <c r="AF29" s="9">
        <f t="shared" ca="1" si="14"/>
        <v>0.91810277499346604</v>
      </c>
      <c r="AG29" s="9">
        <f t="shared" ca="1" si="14"/>
        <v>1.0175465545931579</v>
      </c>
      <c r="AH29" s="9">
        <f t="shared" ca="1" si="14"/>
        <v>0.89670604016622157</v>
      </c>
      <c r="AI29" s="9">
        <f t="shared" ca="1" si="14"/>
        <v>1.4551192828896353</v>
      </c>
      <c r="AJ29" s="9">
        <f t="shared" ca="1" si="14"/>
        <v>2.0706299710389242</v>
      </c>
      <c r="AK29" s="9">
        <f t="shared" ca="1" si="14"/>
        <v>1.0979304646973136</v>
      </c>
      <c r="AL29" s="9">
        <f t="shared" ca="1" si="14"/>
        <v>0.80445938653118354</v>
      </c>
      <c r="AM29" s="9">
        <f t="shared" ca="1" si="14"/>
        <v>1.0238692878612943</v>
      </c>
      <c r="AN29" s="9">
        <f ca="1">AVERAGE(OFFSET($A29,0,Fixtures!$D$6,1,3))</f>
        <v>0.85814133013696459</v>
      </c>
      <c r="AO29" s="9">
        <f ca="1">AVERAGE(OFFSET($A29,0,Fixtures!$D$6,1,6))</f>
        <v>0.92925934501349561</v>
      </c>
      <c r="AP29" s="9">
        <f ca="1">AVERAGE(OFFSET($A29,0,Fixtures!$D$6,1,9))</f>
        <v>0.99388088308110989</v>
      </c>
      <c r="AQ29" s="9">
        <f ca="1">AVERAGE(OFFSET($A29,0,Fixtures!$D$6,1,12))</f>
        <v>1.0764956474997842</v>
      </c>
      <c r="AR29" s="9">
        <f ca="1">IF(OR(Fixtures!$D$6&lt;=0,Fixtures!$D$6&gt;39),AVERAGE(A29:AM29),AVERAGE(OFFSET($A29,0,Fixtures!$D$6,1,39-Fixtures!$D$6)))</f>
        <v>1.072447465989131</v>
      </c>
    </row>
    <row r="30" spans="1:44" x14ac:dyDescent="0.25">
      <c r="A30" s="30" t="s">
        <v>53</v>
      </c>
      <c r="B30" s="9">
        <f ca="1">MIN(VLOOKUP($A26,$A$2:$AM$12,B$14+1,FALSE),VLOOKUP($A30,$A$2:$AM$12,B$14+1,FALSE))</f>
        <v>1.179119741580998</v>
      </c>
      <c r="C30" s="9">
        <f t="shared" ref="C30:AM30" ca="1" si="15">MIN(VLOOKUP($A26,$A$2:$AM$12,C$14+1,FALSE),VLOOKUP($A30,$A$2:$AM$12,C$14+1,FALSE))</f>
        <v>1.0780565728367906</v>
      </c>
      <c r="D30" s="9">
        <f t="shared" ca="1" si="15"/>
        <v>1.2661860741259168</v>
      </c>
      <c r="E30" s="9">
        <f t="shared" ca="1" si="15"/>
        <v>1.0696515824976072</v>
      </c>
      <c r="F30" s="9">
        <f t="shared" ca="1" si="15"/>
        <v>1.0054807191260209</v>
      </c>
      <c r="G30" s="9">
        <f t="shared" ca="1" si="15"/>
        <v>1.1722933810041907</v>
      </c>
      <c r="H30" s="9">
        <f t="shared" ca="1" si="15"/>
        <v>0.93346841007444181</v>
      </c>
      <c r="I30" s="9">
        <f t="shared" ca="1" si="15"/>
        <v>1.1199176266259416</v>
      </c>
      <c r="J30" s="9">
        <f t="shared" ca="1" si="15"/>
        <v>1.6562447691364359</v>
      </c>
      <c r="K30" s="9">
        <f t="shared" ca="1" si="15"/>
        <v>1.2221928560884172</v>
      </c>
      <c r="L30" s="9">
        <f t="shared" ca="1" si="15"/>
        <v>0.96756790845302354</v>
      </c>
      <c r="M30" s="9">
        <f t="shared" ca="1" si="15"/>
        <v>2.1335708391190189</v>
      </c>
      <c r="N30" s="9">
        <f t="shared" ca="1" si="15"/>
        <v>1.4594876980923364</v>
      </c>
      <c r="O30" s="9">
        <f t="shared" ca="1" si="15"/>
        <v>1.449079685990613</v>
      </c>
      <c r="P30" s="9">
        <f t="shared" ca="1" si="15"/>
        <v>0.85894287758755883</v>
      </c>
      <c r="Q30" s="9">
        <f t="shared" ca="1" si="15"/>
        <v>1.2151171293103458</v>
      </c>
      <c r="R30" s="9">
        <f t="shared" ca="1" si="15"/>
        <v>1.0932160348644406</v>
      </c>
      <c r="S30" s="9">
        <f t="shared" ca="1" si="15"/>
        <v>0.99241518875461521</v>
      </c>
      <c r="T30" s="9">
        <f t="shared" ca="1" si="15"/>
        <v>1.0400631792606823</v>
      </c>
      <c r="U30" s="9">
        <f t="shared" ca="1" si="15"/>
        <v>0.89031996645900291</v>
      </c>
      <c r="V30" s="9">
        <f t="shared" ca="1" si="15"/>
        <v>1.3944404644321906</v>
      </c>
      <c r="W30" s="9">
        <f t="shared" ca="1" si="15"/>
        <v>1.0333684080821475</v>
      </c>
      <c r="X30" s="9">
        <f t="shared" ca="1" si="15"/>
        <v>1.1087258371905067</v>
      </c>
      <c r="Y30" s="9">
        <f t="shared" ca="1" si="15"/>
        <v>1.2215625292517682</v>
      </c>
      <c r="Z30" s="9">
        <f t="shared" ca="1" si="15"/>
        <v>0.95744001045015503</v>
      </c>
      <c r="AA30" s="9">
        <f t="shared" ca="1" si="15"/>
        <v>1.016095685685779</v>
      </c>
      <c r="AB30" s="9">
        <f t="shared" ca="1" si="15"/>
        <v>0.77610823793788897</v>
      </c>
      <c r="AC30" s="9">
        <f t="shared" ca="1" si="15"/>
        <v>0.75387135903262237</v>
      </c>
      <c r="AD30" s="9">
        <f t="shared" ca="1" si="15"/>
        <v>0.98028594780193057</v>
      </c>
      <c r="AE30" s="9">
        <f t="shared" ca="1" si="15"/>
        <v>1.0711172424032411</v>
      </c>
      <c r="AF30" s="9">
        <f t="shared" ca="1" si="15"/>
        <v>2.1802223638169469</v>
      </c>
      <c r="AG30" s="9">
        <f t="shared" ca="1" si="15"/>
        <v>0.97004507905156734</v>
      </c>
      <c r="AH30" s="9">
        <f t="shared" ca="1" si="15"/>
        <v>1.4453792212693315</v>
      </c>
      <c r="AI30" s="9">
        <f t="shared" ca="1" si="15"/>
        <v>1.4886248938614191</v>
      </c>
      <c r="AJ30" s="9">
        <f t="shared" ca="1" si="15"/>
        <v>1.5978745862001296</v>
      </c>
      <c r="AK30" s="9">
        <f t="shared" ca="1" si="15"/>
        <v>1.377922796776186</v>
      </c>
      <c r="AL30" s="9">
        <f t="shared" ca="1" si="15"/>
        <v>0.80445938653118354</v>
      </c>
      <c r="AM30" s="9">
        <f t="shared" ca="1" si="15"/>
        <v>1.0804489454515795</v>
      </c>
      <c r="AN30" s="9">
        <f ca="1">AVERAGE(OFFSET($A30,0,Fixtures!$D$6,1,3))</f>
        <v>0.84869176088543019</v>
      </c>
      <c r="AO30" s="9">
        <f ca="1">AVERAGE(OFFSET($A30,0,Fixtures!$D$6,1,6))</f>
        <v>1.1296168061130683</v>
      </c>
      <c r="AP30" s="9">
        <f ca="1">AVERAGE(OFFSET($A30,0,Fixtures!$D$6,1,9))</f>
        <v>1.1868611145400807</v>
      </c>
      <c r="AQ30" s="9">
        <f ca="1">AVERAGE(OFFSET($A30,0,Fixtures!$D$6,1,12))</f>
        <v>1.2051672333640189</v>
      </c>
      <c r="AR30" s="9">
        <f ca="1">IF(OR(Fixtures!$D$6&lt;=0,Fixtures!$D$6&gt;39),AVERAGE(A30:AM30),AVERAGE(OFFSET($A30,0,Fixtures!$D$6,1,39-Fixtures!$D$6)))</f>
        <v>1.1955735189092158</v>
      </c>
    </row>
    <row r="31" spans="1:44" x14ac:dyDescent="0.25">
      <c r="A31" s="30" t="s">
        <v>2</v>
      </c>
      <c r="B31" s="9">
        <f ca="1">MIN(VLOOKUP($A26,$A$2:$AM$12,B$14+1,FALSE),VLOOKUP($A31,$A$2:$AM$12,B$14+1,FALSE))</f>
        <v>1.237982948413163</v>
      </c>
      <c r="C31" s="9">
        <f t="shared" ref="C31:AM31" ca="1" si="16">MIN(VLOOKUP($A26,$A$2:$AM$12,C$14+1,FALSE),VLOOKUP($A31,$A$2:$AM$12,C$14+1,FALSE))</f>
        <v>1.0780565728367906</v>
      </c>
      <c r="D31" s="9">
        <f t="shared" ca="1" si="16"/>
        <v>1.2661860741259168</v>
      </c>
      <c r="E31" s="9">
        <f t="shared" ca="1" si="16"/>
        <v>1.1743897708273592</v>
      </c>
      <c r="F31" s="9">
        <f t="shared" ca="1" si="16"/>
        <v>1.0054807191260209</v>
      </c>
      <c r="G31" s="9">
        <f t="shared" ca="1" si="16"/>
        <v>1.2017232811144842</v>
      </c>
      <c r="H31" s="9">
        <f t="shared" ca="1" si="16"/>
        <v>2.304981579055227</v>
      </c>
      <c r="I31" s="9">
        <f t="shared" ca="1" si="16"/>
        <v>1.1199176266259416</v>
      </c>
      <c r="J31" s="9">
        <f t="shared" ca="1" si="16"/>
        <v>1.6562447691364359</v>
      </c>
      <c r="K31" s="9">
        <f t="shared" ca="1" si="16"/>
        <v>1.2221928560884172</v>
      </c>
      <c r="L31" s="9">
        <f t="shared" ca="1" si="16"/>
        <v>0.96756790845302354</v>
      </c>
      <c r="M31" s="9">
        <f t="shared" ca="1" si="16"/>
        <v>1.0290198808069244</v>
      </c>
      <c r="N31" s="9">
        <f t="shared" ca="1" si="16"/>
        <v>1.4594876980923364</v>
      </c>
      <c r="O31" s="9">
        <f t="shared" ca="1" si="16"/>
        <v>2.3932063598079871</v>
      </c>
      <c r="P31" s="9">
        <f t="shared" ca="1" si="16"/>
        <v>1.6000640287752119</v>
      </c>
      <c r="Q31" s="9">
        <f t="shared" ca="1" si="16"/>
        <v>1.2151171293103458</v>
      </c>
      <c r="R31" s="9">
        <f t="shared" ca="1" si="16"/>
        <v>1.1261535116413244</v>
      </c>
      <c r="S31" s="9">
        <f t="shared" ca="1" si="16"/>
        <v>0.8713144096956793</v>
      </c>
      <c r="T31" s="9">
        <f t="shared" ca="1" si="16"/>
        <v>1.6729633681696163</v>
      </c>
      <c r="U31" s="9">
        <f t="shared" ca="1" si="16"/>
        <v>0.89031996645900291</v>
      </c>
      <c r="V31" s="9">
        <f t="shared" ca="1" si="16"/>
        <v>1.5430041975493669</v>
      </c>
      <c r="W31" s="9">
        <f t="shared" ca="1" si="16"/>
        <v>1.8257448837864014</v>
      </c>
      <c r="X31" s="9">
        <f t="shared" ca="1" si="16"/>
        <v>1.1087258371905067</v>
      </c>
      <c r="Y31" s="9">
        <f t="shared" ca="1" si="16"/>
        <v>1.3299841474264118</v>
      </c>
      <c r="Z31" s="9">
        <f t="shared" ca="1" si="16"/>
        <v>1.1183020165085589</v>
      </c>
      <c r="AA31" s="9">
        <f t="shared" ca="1" si="16"/>
        <v>1.016095685685779</v>
      </c>
      <c r="AB31" s="9">
        <f t="shared" ca="1" si="16"/>
        <v>1.3015931305330515</v>
      </c>
      <c r="AC31" s="9">
        <f t="shared" ca="1" si="16"/>
        <v>0.75387135903262237</v>
      </c>
      <c r="AD31" s="9">
        <f t="shared" ca="1" si="16"/>
        <v>1.8151749709450844</v>
      </c>
      <c r="AE31" s="9">
        <f t="shared" ca="1" si="16"/>
        <v>1.0711172424032411</v>
      </c>
      <c r="AF31" s="9">
        <f t="shared" ca="1" si="16"/>
        <v>1.2814504580537995</v>
      </c>
      <c r="AG31" s="9">
        <f t="shared" ca="1" si="16"/>
        <v>1.428258165030087</v>
      </c>
      <c r="AH31" s="9">
        <f t="shared" ca="1" si="16"/>
        <v>1.2460033334933842</v>
      </c>
      <c r="AI31" s="9">
        <f t="shared" ca="1" si="16"/>
        <v>1.7623447491997493</v>
      </c>
      <c r="AJ31" s="9">
        <f t="shared" ca="1" si="16"/>
        <v>1.7543353366680301</v>
      </c>
      <c r="AK31" s="9">
        <f t="shared" ca="1" si="16"/>
        <v>1.2943857782361283</v>
      </c>
      <c r="AL31" s="9">
        <f t="shared" ca="1" si="16"/>
        <v>0.80445938653118354</v>
      </c>
      <c r="AM31" s="9">
        <f t="shared" ca="1" si="16"/>
        <v>1.5020144075833148</v>
      </c>
      <c r="AN31" s="9">
        <f ca="1">AVERAGE(OFFSET($A31,0,Fixtures!$D$6,1,3))</f>
        <v>1.0238533917504844</v>
      </c>
      <c r="AO31" s="9">
        <f ca="1">AVERAGE(OFFSET($A31,0,Fixtures!$D$6,1,6))</f>
        <v>1.206550474442263</v>
      </c>
      <c r="AP31" s="9">
        <f ca="1">AVERAGE(OFFSET($A31,0,Fixtures!$D$6,1,9))</f>
        <v>1.2973232327085333</v>
      </c>
      <c r="AQ31" s="9">
        <f ca="1">AVERAGE(OFFSET($A31,0,Fixtures!$D$6,1,12))</f>
        <v>1.2940907996510118</v>
      </c>
      <c r="AR31" s="9">
        <f ca="1">IF(OR(Fixtures!$D$6&lt;=0,Fixtures!$D$6&gt;39),AVERAGE(A31:AM31),AVERAGE(OFFSET($A31,0,Fixtures!$D$6,1,39-Fixtures!$D$6)))</f>
        <v>1.310084923338112</v>
      </c>
    </row>
    <row r="32" spans="1:44" x14ac:dyDescent="0.25">
      <c r="A32" s="30" t="s">
        <v>113</v>
      </c>
      <c r="B32" s="9">
        <f ca="1">MIN(VLOOKUP($A26,$A$2:$AM$12,B$14+1,FALSE),VLOOKUP($A32,$A$2:$AM$12,B$14+1,FALSE))</f>
        <v>1.5178713329380156</v>
      </c>
      <c r="C32" s="9">
        <f t="shared" ref="C32:AM32" ca="1" si="17">MIN(VLOOKUP($A26,$A$2:$AM$12,C$14+1,FALSE),VLOOKUP($A32,$A$2:$AM$12,C$14+1,FALSE))</f>
        <v>0.94717643205824475</v>
      </c>
      <c r="D32" s="9">
        <f t="shared" ca="1" si="17"/>
        <v>1.2661860741259168</v>
      </c>
      <c r="E32" s="9">
        <f t="shared" ca="1" si="17"/>
        <v>1.8961324164827722</v>
      </c>
      <c r="F32" s="9">
        <f t="shared" ca="1" si="17"/>
        <v>1.0054807191260209</v>
      </c>
      <c r="G32" s="9">
        <f t="shared" ca="1" si="17"/>
        <v>1.2017232811144842</v>
      </c>
      <c r="H32" s="9">
        <f t="shared" ca="1" si="17"/>
        <v>1.3259414744425326</v>
      </c>
      <c r="I32" s="9">
        <f t="shared" ca="1" si="17"/>
        <v>1.1199176266259416</v>
      </c>
      <c r="J32" s="9">
        <f t="shared" ca="1" si="17"/>
        <v>1.5659331726929187</v>
      </c>
      <c r="K32" s="9">
        <f t="shared" ca="1" si="17"/>
        <v>1.2221928560884172</v>
      </c>
      <c r="L32" s="9">
        <f t="shared" ca="1" si="17"/>
        <v>0.96756790845302354</v>
      </c>
      <c r="M32" s="9">
        <f t="shared" ca="1" si="17"/>
        <v>1.1963585760961535</v>
      </c>
      <c r="N32" s="9">
        <f t="shared" ca="1" si="17"/>
        <v>1.4594876980923364</v>
      </c>
      <c r="O32" s="9">
        <f t="shared" ca="1" si="17"/>
        <v>1.261141363954041</v>
      </c>
      <c r="P32" s="9">
        <f t="shared" ca="1" si="17"/>
        <v>1.6000640287752119</v>
      </c>
      <c r="Q32" s="9">
        <f t="shared" ca="1" si="17"/>
        <v>1.1684769838515254</v>
      </c>
      <c r="R32" s="9">
        <f t="shared" ca="1" si="17"/>
        <v>1.1261535116413244</v>
      </c>
      <c r="S32" s="9">
        <f t="shared" ca="1" si="17"/>
        <v>0.99241518875461521</v>
      </c>
      <c r="T32" s="9">
        <f t="shared" ca="1" si="17"/>
        <v>1.6729633681696163</v>
      </c>
      <c r="U32" s="9">
        <f t="shared" ca="1" si="17"/>
        <v>0.89031996645900291</v>
      </c>
      <c r="V32" s="9">
        <f t="shared" ca="1" si="17"/>
        <v>0.88761371429624092</v>
      </c>
      <c r="W32" s="9">
        <f t="shared" ca="1" si="17"/>
        <v>1.8257448837864014</v>
      </c>
      <c r="X32" s="9">
        <f t="shared" ca="1" si="17"/>
        <v>1.0482693139514578</v>
      </c>
      <c r="Y32" s="9">
        <f t="shared" ca="1" si="17"/>
        <v>1.3299841474264118</v>
      </c>
      <c r="Z32" s="9">
        <f t="shared" ca="1" si="17"/>
        <v>1.4149178799882423</v>
      </c>
      <c r="AA32" s="9">
        <f t="shared" ca="1" si="17"/>
        <v>1.016095685685779</v>
      </c>
      <c r="AB32" s="9">
        <f t="shared" ca="1" si="17"/>
        <v>1.4824967634482522</v>
      </c>
      <c r="AC32" s="9">
        <f t="shared" ca="1" si="17"/>
        <v>0.75387135903262237</v>
      </c>
      <c r="AD32" s="9">
        <f t="shared" ca="1" si="17"/>
        <v>1.745502654889316</v>
      </c>
      <c r="AE32" s="9">
        <f t="shared" ca="1" si="17"/>
        <v>1.0711172424032411</v>
      </c>
      <c r="AF32" s="9">
        <f t="shared" ca="1" si="17"/>
        <v>1.4390189089701537</v>
      </c>
      <c r="AG32" s="9">
        <f t="shared" ca="1" si="17"/>
        <v>1.428258165030087</v>
      </c>
      <c r="AH32" s="9">
        <f t="shared" ca="1" si="17"/>
        <v>1.3341804825097476</v>
      </c>
      <c r="AI32" s="9">
        <f t="shared" ca="1" si="17"/>
        <v>1.7623447491997493</v>
      </c>
      <c r="AJ32" s="9">
        <f t="shared" ca="1" si="17"/>
        <v>1.2693117829347484</v>
      </c>
      <c r="AK32" s="9">
        <f t="shared" ca="1" si="17"/>
        <v>1.891463147768345</v>
      </c>
      <c r="AL32" s="9">
        <f t="shared" ca="1" si="17"/>
        <v>0.80445938653118354</v>
      </c>
      <c r="AM32" s="9">
        <f t="shared" ca="1" si="17"/>
        <v>1.5020144075833148</v>
      </c>
      <c r="AN32" s="9">
        <f ca="1">AVERAGE(OFFSET($A32,0,Fixtures!$D$6,1,3))</f>
        <v>1.084154602722218</v>
      </c>
      <c r="AO32" s="9">
        <f ca="1">AVERAGE(OFFSET($A32,0,Fixtures!$D$6,1,6))</f>
        <v>1.2513504357382272</v>
      </c>
      <c r="AP32" s="9">
        <f ca="1">AVERAGE(OFFSET($A32,0,Fixtures!$D$6,1,9))</f>
        <v>1.3369873345743275</v>
      </c>
      <c r="AQ32" s="9">
        <f ca="1">AVERAGE(OFFSET($A32,0,Fixtures!$D$6,1,12))</f>
        <v>1.3331766940336021</v>
      </c>
      <c r="AR32" s="9">
        <f ca="1">IF(OR(Fixtures!$D$6&lt;=0,Fixtures!$D$6&gt;39),AVERAGE(A32:AM32),AVERAGE(OFFSET($A32,0,Fixtures!$D$6,1,39-Fixtures!$D$6)))</f>
        <v>1.3461642104605029</v>
      </c>
    </row>
    <row r="33" spans="1:44" x14ac:dyDescent="0.25">
      <c r="A33" s="30" t="s">
        <v>112</v>
      </c>
      <c r="B33" s="9">
        <f ca="1">MIN(VLOOKUP($A26,$A$2:$AM$12,B$14+1,FALSE),VLOOKUP($A33,$A$2:$AM$12,B$14+1,FALSE))</f>
        <v>1.0668625129563987</v>
      </c>
      <c r="C33" s="9">
        <f t="shared" ref="C33:AM33" ca="1" si="18">MIN(VLOOKUP($A26,$A$2:$AM$12,C$14+1,FALSE),VLOOKUP($A33,$A$2:$AM$12,C$14+1,FALSE))</f>
        <v>0.60472682633076236</v>
      </c>
      <c r="D33" s="9">
        <f t="shared" ca="1" si="18"/>
        <v>1.1707453177007832</v>
      </c>
      <c r="E33" s="9">
        <f t="shared" ca="1" si="18"/>
        <v>1.8489682335744755</v>
      </c>
      <c r="F33" s="9">
        <f t="shared" ca="1" si="18"/>
        <v>1.0054807191260209</v>
      </c>
      <c r="G33" s="9">
        <f t="shared" ca="1" si="18"/>
        <v>1.2017232811144842</v>
      </c>
      <c r="H33" s="9">
        <f t="shared" ca="1" si="18"/>
        <v>1.4136856829947964</v>
      </c>
      <c r="I33" s="9">
        <f t="shared" ca="1" si="18"/>
        <v>1.1199176266259416</v>
      </c>
      <c r="J33" s="9">
        <f t="shared" ca="1" si="18"/>
        <v>0.85920936359467204</v>
      </c>
      <c r="K33" s="9">
        <f t="shared" ca="1" si="18"/>
        <v>1.2221928560884172</v>
      </c>
      <c r="L33" s="9">
        <f t="shared" ca="1" si="18"/>
        <v>0.80655825019549454</v>
      </c>
      <c r="M33" s="9">
        <f t="shared" ca="1" si="18"/>
        <v>1.3419873511298315</v>
      </c>
      <c r="N33" s="9">
        <f t="shared" ca="1" si="18"/>
        <v>1.1456941784178696</v>
      </c>
      <c r="O33" s="9">
        <f t="shared" ca="1" si="18"/>
        <v>1.4560640701660543</v>
      </c>
      <c r="P33" s="9">
        <f t="shared" ca="1" si="18"/>
        <v>0.64530661086959185</v>
      </c>
      <c r="Q33" s="9">
        <f t="shared" ca="1" si="18"/>
        <v>1.1594280361628762</v>
      </c>
      <c r="R33" s="9">
        <f t="shared" ca="1" si="18"/>
        <v>0.8893775426824766</v>
      </c>
      <c r="S33" s="9">
        <f t="shared" ca="1" si="18"/>
        <v>0.99241518875461521</v>
      </c>
      <c r="T33" s="9">
        <f t="shared" ca="1" si="18"/>
        <v>0.81507317115963207</v>
      </c>
      <c r="U33" s="9">
        <f t="shared" ca="1" si="18"/>
        <v>0.89031996645900291</v>
      </c>
      <c r="V33" s="9">
        <f t="shared" ca="1" si="18"/>
        <v>1.5430041975493669</v>
      </c>
      <c r="W33" s="9">
        <f t="shared" ca="1" si="18"/>
        <v>0.86477582957014776</v>
      </c>
      <c r="X33" s="9">
        <f t="shared" ca="1" si="18"/>
        <v>1.1087258371905067</v>
      </c>
      <c r="Y33" s="9">
        <f t="shared" ca="1" si="18"/>
        <v>1.3299841474264118</v>
      </c>
      <c r="Z33" s="9">
        <f t="shared" ca="1" si="18"/>
        <v>0.90335735785212645</v>
      </c>
      <c r="AA33" s="9">
        <f t="shared" ca="1" si="18"/>
        <v>0.71418069049147337</v>
      </c>
      <c r="AB33" s="9">
        <f t="shared" ca="1" si="18"/>
        <v>0.90897055323245113</v>
      </c>
      <c r="AC33" s="9">
        <f t="shared" ca="1" si="18"/>
        <v>0.75387135903262237</v>
      </c>
      <c r="AD33" s="9">
        <f t="shared" ca="1" si="18"/>
        <v>0.77614604073713178</v>
      </c>
      <c r="AE33" s="9">
        <f t="shared" ca="1" si="18"/>
        <v>0.96397654216321749</v>
      </c>
      <c r="AF33" s="9">
        <f t="shared" ca="1" si="18"/>
        <v>1.7114690813402742</v>
      </c>
      <c r="AG33" s="9">
        <f t="shared" ca="1" si="18"/>
        <v>0.89835516893815159</v>
      </c>
      <c r="AH33" s="9">
        <f t="shared" ca="1" si="18"/>
        <v>1.2048586206624057</v>
      </c>
      <c r="AI33" s="9">
        <f t="shared" ca="1" si="18"/>
        <v>0.97472057589628414</v>
      </c>
      <c r="AJ33" s="9">
        <f t="shared" ca="1" si="18"/>
        <v>1.2377390654506819</v>
      </c>
      <c r="AK33" s="9">
        <f t="shared" ca="1" si="18"/>
        <v>1.7488911536024043</v>
      </c>
      <c r="AL33" s="9">
        <f t="shared" ca="1" si="18"/>
        <v>0.80445938653118354</v>
      </c>
      <c r="AM33" s="9">
        <f t="shared" ca="1" si="18"/>
        <v>1.5020144075833148</v>
      </c>
      <c r="AN33" s="9">
        <f ca="1">AVERAGE(OFFSET($A33,0,Fixtures!$D$6,1,3))</f>
        <v>0.7923408675855157</v>
      </c>
      <c r="AO33" s="9">
        <f ca="1">AVERAGE(OFFSET($A33,0,Fixtures!$D$6,1,6))</f>
        <v>0.97143571116619498</v>
      </c>
      <c r="AP33" s="9">
        <f ca="1">AVERAGE(OFFSET($A33,0,Fixtures!$D$6,1,9))</f>
        <v>0.98961651472155687</v>
      </c>
      <c r="AQ33" s="9">
        <f ca="1">AVERAGE(OFFSET($A33,0,Fixtures!$D$6,1,12))</f>
        <v>1.0581365198398569</v>
      </c>
      <c r="AR33" s="9">
        <f ca="1">IF(OR(Fixtures!$D$6&lt;=0,Fixtures!$D$6&gt;39),AVERAGE(A33:AM33),AVERAGE(OFFSET($A33,0,Fixtures!$D$6,1,39-Fixtures!$D$6)))</f>
        <v>1.0922809727431999</v>
      </c>
    </row>
    <row r="34" spans="1:44" x14ac:dyDescent="0.25">
      <c r="A34" s="30" t="s">
        <v>10</v>
      </c>
      <c r="B34" s="9">
        <f ca="1">MIN(VLOOKUP($A26,$A$2:$AM$12,B$14+1,FALSE),VLOOKUP($A34,$A$2:$AM$12,B$14+1,FALSE))</f>
        <v>1.4622466613692404</v>
      </c>
      <c r="C34" s="9">
        <f t="shared" ref="C34:AM34" ca="1" si="19">MIN(VLOOKUP($A26,$A$2:$AM$12,C$14+1,FALSE),VLOOKUP($A34,$A$2:$AM$12,C$14+1,FALSE))</f>
        <v>1.0780565728367906</v>
      </c>
      <c r="D34" s="9">
        <f t="shared" ca="1" si="19"/>
        <v>1.2661860741259168</v>
      </c>
      <c r="E34" s="9">
        <f t="shared" ca="1" si="19"/>
        <v>1.3904432093623296</v>
      </c>
      <c r="F34" s="9">
        <f t="shared" ca="1" si="19"/>
        <v>1.0054807191260209</v>
      </c>
      <c r="G34" s="9">
        <f t="shared" ca="1" si="19"/>
        <v>0.86674761036394266</v>
      </c>
      <c r="H34" s="9">
        <f t="shared" ca="1" si="19"/>
        <v>1.6286695302976768</v>
      </c>
      <c r="I34" s="9">
        <f t="shared" ca="1" si="19"/>
        <v>1.1199176266259416</v>
      </c>
      <c r="J34" s="9">
        <f t="shared" ca="1" si="19"/>
        <v>1.6562447691364359</v>
      </c>
      <c r="K34" s="9">
        <f t="shared" ca="1" si="19"/>
        <v>1.2221928560884172</v>
      </c>
      <c r="L34" s="9">
        <f t="shared" ca="1" si="19"/>
        <v>0.96756790845302354</v>
      </c>
      <c r="M34" s="9">
        <f t="shared" ca="1" si="19"/>
        <v>1.1898337421676786</v>
      </c>
      <c r="N34" s="9">
        <f t="shared" ca="1" si="19"/>
        <v>1.4594876980923364</v>
      </c>
      <c r="O34" s="9">
        <f t="shared" ca="1" si="19"/>
        <v>0.98919325708485584</v>
      </c>
      <c r="P34" s="9">
        <f t="shared" ca="1" si="19"/>
        <v>0.9419503146177205</v>
      </c>
      <c r="Q34" s="9">
        <f t="shared" ca="1" si="19"/>
        <v>1.1699061252858673</v>
      </c>
      <c r="R34" s="9">
        <f t="shared" ca="1" si="19"/>
        <v>1.0495136507605851</v>
      </c>
      <c r="S34" s="9">
        <f t="shared" ca="1" si="19"/>
        <v>0.99241518875461521</v>
      </c>
      <c r="T34" s="9">
        <f t="shared" ca="1" si="19"/>
        <v>1.6729633681696163</v>
      </c>
      <c r="U34" s="9">
        <f t="shared" ca="1" si="19"/>
        <v>0.7339116537643452</v>
      </c>
      <c r="V34" s="9">
        <f t="shared" ca="1" si="19"/>
        <v>1.0902663797860481</v>
      </c>
      <c r="W34" s="9">
        <f t="shared" ca="1" si="19"/>
        <v>1.8257448837864014</v>
      </c>
      <c r="X34" s="9">
        <f t="shared" ca="1" si="19"/>
        <v>1.1087258371905067</v>
      </c>
      <c r="Y34" s="9">
        <f t="shared" ca="1" si="19"/>
        <v>1.0963371617961206</v>
      </c>
      <c r="Z34" s="9">
        <f t="shared" ca="1" si="19"/>
        <v>1.6104301890524897</v>
      </c>
      <c r="AA34" s="9">
        <f t="shared" ca="1" si="19"/>
        <v>0.97885933529676428</v>
      </c>
      <c r="AB34" s="9">
        <f t="shared" ca="1" si="19"/>
        <v>1.0793709072432496</v>
      </c>
      <c r="AC34" s="9">
        <f t="shared" ca="1" si="19"/>
        <v>0.75387135903262237</v>
      </c>
      <c r="AD34" s="9">
        <f t="shared" ca="1" si="19"/>
        <v>0.78316029874508486</v>
      </c>
      <c r="AE34" s="9">
        <f t="shared" ca="1" si="19"/>
        <v>1.0711172424032411</v>
      </c>
      <c r="AF34" s="9">
        <f t="shared" ca="1" si="19"/>
        <v>1.042758047946547</v>
      </c>
      <c r="AG34" s="9">
        <f t="shared" ca="1" si="19"/>
        <v>1.428258165030087</v>
      </c>
      <c r="AH34" s="9">
        <f t="shared" ca="1" si="19"/>
        <v>1.4453792212693315</v>
      </c>
      <c r="AI34" s="9">
        <f t="shared" ca="1" si="19"/>
        <v>1.7623447491997493</v>
      </c>
      <c r="AJ34" s="9">
        <f t="shared" ca="1" si="19"/>
        <v>2.0706299710389242</v>
      </c>
      <c r="AK34" s="9">
        <f t="shared" ca="1" si="19"/>
        <v>1.1031494765886898</v>
      </c>
      <c r="AL34" s="9">
        <f t="shared" ca="1" si="19"/>
        <v>0.80445938653118354</v>
      </c>
      <c r="AM34" s="9">
        <f t="shared" ca="1" si="19"/>
        <v>0.96613973149792609</v>
      </c>
      <c r="AN34" s="9">
        <f ca="1">AVERAGE(OFFSET($A34,0,Fixtures!$D$6,1,3))</f>
        <v>0.93736720052421207</v>
      </c>
      <c r="AO34" s="9">
        <f ca="1">AVERAGE(OFFSET($A34,0,Fixtures!$D$6,1,6))</f>
        <v>0.95152286511125161</v>
      </c>
      <c r="AP34" s="9">
        <f ca="1">AVERAGE(OFFSET($A34,0,Fixtures!$D$6,1,9))</f>
        <v>1.1494577029074087</v>
      </c>
      <c r="AQ34" s="9">
        <f ca="1">AVERAGE(OFFSET($A34,0,Fixtures!$D$6,1,12))</f>
        <v>1.193613180027123</v>
      </c>
      <c r="AR34" s="9">
        <f ca="1">IF(OR(Fixtures!$D$6&lt;=0,Fixtures!$D$6&gt;39),AVERAGE(A34:AM34),AVERAGE(OFFSET($A34,0,Fixtures!$D$6,1,39-Fixtures!$D$6)))</f>
        <v>1.1761152224479541</v>
      </c>
    </row>
    <row r="35" spans="1:44" x14ac:dyDescent="0.25">
      <c r="A35" s="30" t="s">
        <v>71</v>
      </c>
      <c r="B35" s="9">
        <f ca="1">MIN(VLOOKUP($A26,$A$2:$AM$12,B$14+1,FALSE),VLOOKUP($A35,$A$2:$AM$12,B$14+1,FALSE))</f>
        <v>1.1799545167000298</v>
      </c>
      <c r="C35" s="9">
        <f t="shared" ref="C35:AM35" ca="1" si="20">MIN(VLOOKUP($A26,$A$2:$AM$12,C$14+1,FALSE),VLOOKUP($A35,$A$2:$AM$12,C$14+1,FALSE))</f>
        <v>1.0780565728367906</v>
      </c>
      <c r="D35" s="9">
        <f t="shared" ca="1" si="20"/>
        <v>1.1225843812053227</v>
      </c>
      <c r="E35" s="9">
        <f t="shared" ca="1" si="20"/>
        <v>1.2513589916344463</v>
      </c>
      <c r="F35" s="9">
        <f t="shared" ca="1" si="20"/>
        <v>1.0054807191260209</v>
      </c>
      <c r="G35" s="9">
        <f t="shared" ca="1" si="20"/>
        <v>1.2017232811144842</v>
      </c>
      <c r="H35" s="9">
        <f t="shared" ca="1" si="20"/>
        <v>1.8901485533136928</v>
      </c>
      <c r="I35" s="9">
        <f t="shared" ca="1" si="20"/>
        <v>1.0334056844858408</v>
      </c>
      <c r="J35" s="9">
        <f t="shared" ca="1" si="20"/>
        <v>1.6562447691364359</v>
      </c>
      <c r="K35" s="9">
        <f t="shared" ca="1" si="20"/>
        <v>0.92709354388717602</v>
      </c>
      <c r="L35" s="9">
        <f t="shared" ca="1" si="20"/>
        <v>0.96756790845302354</v>
      </c>
      <c r="M35" s="9">
        <f t="shared" ca="1" si="20"/>
        <v>1.5050788424266739</v>
      </c>
      <c r="N35" s="9">
        <f t="shared" ca="1" si="20"/>
        <v>1.0470108706111929</v>
      </c>
      <c r="O35" s="9">
        <f t="shared" ca="1" si="20"/>
        <v>1.9695877199866163</v>
      </c>
      <c r="P35" s="9">
        <f t="shared" ca="1" si="20"/>
        <v>1.6000640287752119</v>
      </c>
      <c r="Q35" s="9">
        <f t="shared" ca="1" si="20"/>
        <v>0.78500909359621596</v>
      </c>
      <c r="R35" s="9">
        <f t="shared" ca="1" si="20"/>
        <v>1.1261535116413244</v>
      </c>
      <c r="S35" s="9">
        <f t="shared" ca="1" si="20"/>
        <v>0.99241518875461521</v>
      </c>
      <c r="T35" s="9">
        <f t="shared" ca="1" si="20"/>
        <v>1.5437294792936638</v>
      </c>
      <c r="U35" s="9">
        <f t="shared" ca="1" si="20"/>
        <v>0.89031996645900291</v>
      </c>
      <c r="V35" s="9">
        <f t="shared" ca="1" si="20"/>
        <v>1.2653060563504883</v>
      </c>
      <c r="W35" s="9">
        <f t="shared" ca="1" si="20"/>
        <v>1.3849175161771397</v>
      </c>
      <c r="X35" s="9">
        <f t="shared" ca="1" si="20"/>
        <v>1.1087258371905067</v>
      </c>
      <c r="Y35" s="9">
        <f t="shared" ca="1" si="20"/>
        <v>1.3299841474264118</v>
      </c>
      <c r="Z35" s="9">
        <f t="shared" ca="1" si="20"/>
        <v>1.2726740373701098</v>
      </c>
      <c r="AA35" s="9">
        <f t="shared" ca="1" si="20"/>
        <v>1.016095685685779</v>
      </c>
      <c r="AB35" s="9">
        <f t="shared" ca="1" si="20"/>
        <v>1.4824967634482522</v>
      </c>
      <c r="AC35" s="9">
        <f t="shared" ca="1" si="20"/>
        <v>0.75387135903262237</v>
      </c>
      <c r="AD35" s="9">
        <f t="shared" ca="1" si="20"/>
        <v>1.1726679052486684</v>
      </c>
      <c r="AE35" s="9">
        <f t="shared" ca="1" si="20"/>
        <v>1.0711172424032411</v>
      </c>
      <c r="AF35" s="9">
        <f t="shared" ca="1" si="20"/>
        <v>1.5640532758512884</v>
      </c>
      <c r="AG35" s="9">
        <f t="shared" ca="1" si="20"/>
        <v>1.3184843414786438</v>
      </c>
      <c r="AH35" s="9">
        <f t="shared" ca="1" si="20"/>
        <v>1.4453792212693315</v>
      </c>
      <c r="AI35" s="9">
        <f t="shared" ca="1" si="20"/>
        <v>1.0075321176575254</v>
      </c>
      <c r="AJ35" s="9">
        <f t="shared" ca="1" si="20"/>
        <v>0.83768659770570375</v>
      </c>
      <c r="AK35" s="9">
        <f t="shared" ca="1" si="20"/>
        <v>1.6769470385906673</v>
      </c>
      <c r="AL35" s="9">
        <f t="shared" ca="1" si="20"/>
        <v>0.80445938653118354</v>
      </c>
      <c r="AM35" s="9">
        <f t="shared" ca="1" si="20"/>
        <v>1.5020144075833148</v>
      </c>
      <c r="AN35" s="9">
        <f ca="1">AVERAGE(OFFSET($A35,0,Fixtures!$D$6,1,3))</f>
        <v>1.084154602722218</v>
      </c>
      <c r="AO35" s="9">
        <f ca="1">AVERAGE(OFFSET($A35,0,Fixtures!$D$6,1,6))</f>
        <v>1.1767170386116419</v>
      </c>
      <c r="AP35" s="9">
        <f ca="1">AVERAGE(OFFSET($A35,0,Fixtures!$D$6,1,9))</f>
        <v>1.2035219902305947</v>
      </c>
      <c r="AQ35" s="9">
        <f ca="1">AVERAGE(OFFSET($A35,0,Fixtures!$D$6,1,12))</f>
        <v>1.1792325779085755</v>
      </c>
      <c r="AR35" s="9">
        <f ca="1">IF(OR(Fixtures!$D$6&lt;=0,Fixtures!$D$6&gt;39),AVERAGE(A35:AM35),AVERAGE(OFFSET($A35,0,Fixtures!$D$6,1,39-Fixtures!$D$6)))</f>
        <v>1.2040619494220171</v>
      </c>
    </row>
    <row r="36" spans="1:44" x14ac:dyDescent="0.25">
      <c r="A36" s="30" t="s">
        <v>63</v>
      </c>
      <c r="B36" s="9">
        <f ca="1">MIN(VLOOKUP($A26,$A$2:$AM$12,B$14+1,FALSE),VLOOKUP($A36,$A$2:$AM$12,B$14+1,FALSE))</f>
        <v>1.5178713329380156</v>
      </c>
      <c r="C36" s="9">
        <f t="shared" ref="C36:AM36" ca="1" si="21">MIN(VLOOKUP($A26,$A$2:$AM$12,C$14+1,FALSE),VLOOKUP($A36,$A$2:$AM$12,C$14+1,FALSE))</f>
        <v>1.0780565728367906</v>
      </c>
      <c r="D36" s="9">
        <f t="shared" ca="1" si="21"/>
        <v>1.2661860741259168</v>
      </c>
      <c r="E36" s="9">
        <f t="shared" ca="1" si="21"/>
        <v>1.2626553026005825</v>
      </c>
      <c r="F36" s="9">
        <f t="shared" ca="1" si="21"/>
        <v>1.0054807191260209</v>
      </c>
      <c r="G36" s="9">
        <f t="shared" ca="1" si="21"/>
        <v>1.2017232811144842</v>
      </c>
      <c r="H36" s="9">
        <f t="shared" ca="1" si="21"/>
        <v>1.7356006968106323</v>
      </c>
      <c r="I36" s="9">
        <f t="shared" ca="1" si="21"/>
        <v>0.9837859034443811</v>
      </c>
      <c r="J36" s="9">
        <f t="shared" ca="1" si="21"/>
        <v>1.6562447691364359</v>
      </c>
      <c r="K36" s="9">
        <f t="shared" ca="1" si="21"/>
        <v>1.2221928560884172</v>
      </c>
      <c r="L36" s="9">
        <f t="shared" ca="1" si="21"/>
        <v>0.96756790845302354</v>
      </c>
      <c r="M36" s="9">
        <f t="shared" ca="1" si="21"/>
        <v>1.9600964849586304</v>
      </c>
      <c r="N36" s="9">
        <f t="shared" ca="1" si="21"/>
        <v>1.4594876980923364</v>
      </c>
      <c r="O36" s="9">
        <f t="shared" ca="1" si="21"/>
        <v>2.6326384525082673</v>
      </c>
      <c r="P36" s="9">
        <f t="shared" ca="1" si="21"/>
        <v>1.6000640287752119</v>
      </c>
      <c r="Q36" s="9">
        <f t="shared" ca="1" si="21"/>
        <v>1.2151171293103458</v>
      </c>
      <c r="R36" s="9">
        <f t="shared" ca="1" si="21"/>
        <v>1.1261535116413244</v>
      </c>
      <c r="S36" s="9">
        <f t="shared" ca="1" si="21"/>
        <v>0.99241518875461521</v>
      </c>
      <c r="T36" s="9">
        <f t="shared" ca="1" si="21"/>
        <v>1.4696061026761742</v>
      </c>
      <c r="U36" s="9">
        <f t="shared" ca="1" si="21"/>
        <v>0.89031996645900291</v>
      </c>
      <c r="V36" s="9">
        <f t="shared" ca="1" si="21"/>
        <v>1.1618484003443075</v>
      </c>
      <c r="W36" s="9">
        <f t="shared" ca="1" si="21"/>
        <v>1.8257448837864014</v>
      </c>
      <c r="X36" s="9">
        <f t="shared" ca="1" si="21"/>
        <v>1.1087258371905067</v>
      </c>
      <c r="Y36" s="9">
        <f t="shared" ca="1" si="21"/>
        <v>1.3299841474264118</v>
      </c>
      <c r="Z36" s="9">
        <f t="shared" ca="1" si="21"/>
        <v>1.4787378002427414</v>
      </c>
      <c r="AA36" s="9">
        <f t="shared" ca="1" si="21"/>
        <v>1.016095685685779</v>
      </c>
      <c r="AB36" s="9">
        <f t="shared" ca="1" si="21"/>
        <v>1.4824967634482522</v>
      </c>
      <c r="AC36" s="9">
        <f t="shared" ca="1" si="21"/>
        <v>0.75387135903262237</v>
      </c>
      <c r="AD36" s="9">
        <f t="shared" ca="1" si="21"/>
        <v>1.8151749709450844</v>
      </c>
      <c r="AE36" s="9">
        <f t="shared" ca="1" si="21"/>
        <v>1.0711172424032411</v>
      </c>
      <c r="AF36" s="9">
        <f t="shared" ca="1" si="21"/>
        <v>2.1802223638169469</v>
      </c>
      <c r="AG36" s="9">
        <f t="shared" ca="1" si="21"/>
        <v>1.428258165030087</v>
      </c>
      <c r="AH36" s="9">
        <f t="shared" ca="1" si="21"/>
        <v>1.4453792212693315</v>
      </c>
      <c r="AI36" s="9">
        <f t="shared" ca="1" si="21"/>
        <v>1.3121307048070168</v>
      </c>
      <c r="AJ36" s="9">
        <f t="shared" ca="1" si="21"/>
        <v>1.886188785366302</v>
      </c>
      <c r="AK36" s="9">
        <f t="shared" ca="1" si="21"/>
        <v>1.3259830077787387</v>
      </c>
      <c r="AL36" s="9">
        <f t="shared" ca="1" si="21"/>
        <v>0.80445938653118354</v>
      </c>
      <c r="AM36" s="9">
        <f t="shared" ca="1" si="21"/>
        <v>1.4468633624870082</v>
      </c>
      <c r="AN36" s="9">
        <f ca="1">AVERAGE(OFFSET($A36,0,Fixtures!$D$6,1,3))</f>
        <v>1.084154602722218</v>
      </c>
      <c r="AO36" s="9">
        <f ca="1">AVERAGE(OFFSET($A36,0,Fixtures!$D$6,1,6))</f>
        <v>1.3864963975553211</v>
      </c>
      <c r="AP36" s="9">
        <f ca="1">AVERAGE(OFFSET($A36,0,Fixtures!$D$6,1,9))</f>
        <v>1.3894162751598178</v>
      </c>
      <c r="AQ36" s="9">
        <f ca="1">AVERAGE(OFFSET($A36,0,Fixtures!$D$6,1,12))</f>
        <v>1.3767814713428821</v>
      </c>
      <c r="AR36" s="9">
        <f ca="1">IF(OR(Fixtures!$D$6&lt;=0,Fixtures!$D$6&gt;39),AVERAGE(A36:AM36),AVERAGE(OFFSET($A36,0,Fixtures!$D$6,1,39-Fixtures!$D$6)))</f>
        <v>1.3821723860462762</v>
      </c>
    </row>
    <row r="38" spans="1:44" x14ac:dyDescent="0.25">
      <c r="A38" s="31" t="s">
        <v>73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>
        <v>13</v>
      </c>
      <c r="O38" s="2">
        <v>14</v>
      </c>
      <c r="P38" s="2">
        <v>15</v>
      </c>
      <c r="Q38" s="2">
        <v>16</v>
      </c>
      <c r="R38" s="2">
        <v>17</v>
      </c>
      <c r="S38" s="2">
        <v>18</v>
      </c>
      <c r="T38" s="2">
        <v>19</v>
      </c>
      <c r="U38" s="2">
        <v>20</v>
      </c>
      <c r="V38" s="2">
        <v>21</v>
      </c>
      <c r="W38" s="2">
        <v>22</v>
      </c>
      <c r="X38" s="2">
        <v>23</v>
      </c>
      <c r="Y38" s="2">
        <v>24</v>
      </c>
      <c r="Z38" s="2">
        <v>25</v>
      </c>
      <c r="AA38" s="2">
        <v>26</v>
      </c>
      <c r="AB38" s="2">
        <v>27</v>
      </c>
      <c r="AC38" s="2">
        <v>28</v>
      </c>
      <c r="AD38" s="2">
        <v>29</v>
      </c>
      <c r="AE38" s="2">
        <v>30</v>
      </c>
      <c r="AF38" s="2">
        <v>31</v>
      </c>
      <c r="AG38" s="2">
        <v>32</v>
      </c>
      <c r="AH38" s="2">
        <v>33</v>
      </c>
      <c r="AI38" s="2">
        <v>34</v>
      </c>
      <c r="AJ38" s="2">
        <v>35</v>
      </c>
      <c r="AK38" s="2">
        <v>36</v>
      </c>
      <c r="AL38" s="2">
        <v>37</v>
      </c>
      <c r="AM38" s="2">
        <v>38</v>
      </c>
      <c r="AN38" s="31" t="s">
        <v>56</v>
      </c>
      <c r="AO38" s="31" t="s">
        <v>57</v>
      </c>
      <c r="AP38" s="31" t="s">
        <v>58</v>
      </c>
      <c r="AQ38" s="31" t="s">
        <v>82</v>
      </c>
      <c r="AR38" s="31" t="s">
        <v>59</v>
      </c>
    </row>
    <row r="39" spans="1:44" x14ac:dyDescent="0.25">
      <c r="A39" s="30" t="s">
        <v>111</v>
      </c>
      <c r="B39" s="9">
        <f t="shared" ref="B39:AM39" ca="1" si="22">MIN(VLOOKUP($A38,$A$2:$AM$12,B$14+1,FALSE),VLOOKUP($A39,$A$2:$AM$12,B$14+1,FALSE))</f>
        <v>1.06898626721018</v>
      </c>
      <c r="C39" s="9">
        <f t="shared" ca="1" si="22"/>
        <v>1.1285610901366634</v>
      </c>
      <c r="D39" s="9">
        <f t="shared" ca="1" si="22"/>
        <v>1.5492399968409567</v>
      </c>
      <c r="E39" s="9">
        <f t="shared" ca="1" si="22"/>
        <v>1.4275014406494146</v>
      </c>
      <c r="F39" s="9">
        <f t="shared" ca="1" si="22"/>
        <v>1.3164927278878569</v>
      </c>
      <c r="G39" s="9">
        <f t="shared" ca="1" si="22"/>
        <v>2.0282258880309705</v>
      </c>
      <c r="H39" s="9">
        <f t="shared" ca="1" si="22"/>
        <v>1.1612354231341269</v>
      </c>
      <c r="I39" s="9">
        <f t="shared" ca="1" si="22"/>
        <v>1.7235190400140294</v>
      </c>
      <c r="J39" s="9">
        <f t="shared" ca="1" si="22"/>
        <v>1.0422218628349753</v>
      </c>
      <c r="K39" s="9">
        <f t="shared" ca="1" si="22"/>
        <v>1.634984660340532</v>
      </c>
      <c r="L39" s="9">
        <f t="shared" ca="1" si="22"/>
        <v>1.5384572724687389</v>
      </c>
      <c r="M39" s="9">
        <f t="shared" ca="1" si="22"/>
        <v>1.294443796361302</v>
      </c>
      <c r="N39" s="9">
        <f t="shared" ca="1" si="22"/>
        <v>1.0197250386792374</v>
      </c>
      <c r="O39" s="9">
        <f t="shared" ca="1" si="22"/>
        <v>1.8020430222992105</v>
      </c>
      <c r="P39" s="9">
        <f t="shared" ca="1" si="22"/>
        <v>1.2130433435080747</v>
      </c>
      <c r="Q39" s="9">
        <f t="shared" ca="1" si="22"/>
        <v>1.8500326732546466</v>
      </c>
      <c r="R39" s="9">
        <f t="shared" ca="1" si="22"/>
        <v>1.8791987448461618</v>
      </c>
      <c r="S39" s="9">
        <f t="shared" ca="1" si="22"/>
        <v>1.0830598854892159</v>
      </c>
      <c r="T39" s="9">
        <f t="shared" ca="1" si="22"/>
        <v>1.1537606796788127</v>
      </c>
      <c r="U39" s="9">
        <f t="shared" ca="1" si="22"/>
        <v>1.8233368043778264</v>
      </c>
      <c r="V39" s="9">
        <f t="shared" ca="1" si="22"/>
        <v>1.734685014805301</v>
      </c>
      <c r="W39" s="9">
        <f t="shared" ca="1" si="22"/>
        <v>1.0944938635337444</v>
      </c>
      <c r="X39" s="9">
        <f t="shared" ca="1" si="22"/>
        <v>1.5568993259633586</v>
      </c>
      <c r="Y39" s="9">
        <f t="shared" ca="1" si="22"/>
        <v>1.220580835988462</v>
      </c>
      <c r="Z39" s="9">
        <f t="shared" ca="1" si="22"/>
        <v>1.194271014276886</v>
      </c>
      <c r="AA39" s="9">
        <f t="shared" ca="1" si="22"/>
        <v>1.4195968923341411</v>
      </c>
      <c r="AB39" s="9">
        <f t="shared" ca="1" si="22"/>
        <v>1.6179042733851254</v>
      </c>
      <c r="AC39" s="9">
        <f t="shared" ca="1" si="22"/>
        <v>1.2579760192771825</v>
      </c>
      <c r="AD39" s="9">
        <f t="shared" ca="1" si="22"/>
        <v>2.7636290551087939</v>
      </c>
      <c r="AE39" s="9">
        <f t="shared" ca="1" si="22"/>
        <v>0.81203727953846327</v>
      </c>
      <c r="AF39" s="9">
        <f t="shared" ca="1" si="22"/>
        <v>1.5232929590146636</v>
      </c>
      <c r="AG39" s="9">
        <f t="shared" ca="1" si="22"/>
        <v>0.86652849177905333</v>
      </c>
      <c r="AH39" s="9">
        <f t="shared" ca="1" si="22"/>
        <v>2.2981892588730548</v>
      </c>
      <c r="AI39" s="9">
        <f t="shared" ca="1" si="22"/>
        <v>1.2063263207126944</v>
      </c>
      <c r="AJ39" s="9">
        <f t="shared" ca="1" si="22"/>
        <v>0.95560013795539323</v>
      </c>
      <c r="AK39" s="9">
        <f t="shared" ca="1" si="22"/>
        <v>2.3142967854043928</v>
      </c>
      <c r="AL39" s="9">
        <f t="shared" ca="1" si="22"/>
        <v>1.357737991161228</v>
      </c>
      <c r="AM39" s="9">
        <f t="shared" ca="1" si="22"/>
        <v>1.9666125935114904</v>
      </c>
      <c r="AN39" s="9">
        <f ca="1">AVERAGE(OFFSET($A39,0,Fixtures!$D$6,1,3))</f>
        <v>1.4318257283321498</v>
      </c>
      <c r="AO39" s="9">
        <f ca="1">AVERAGE(OFFSET($A39,0,Fixtures!$D$6,1,6))</f>
        <v>1.5657394131097284</v>
      </c>
      <c r="AP39" s="9">
        <f ca="1">AVERAGE(OFFSET($A39,0,Fixtures!$D$6,1,9))</f>
        <v>1.5294978388914637</v>
      </c>
      <c r="AQ39" s="9">
        <f ca="1">AVERAGE(OFFSET($A39,0,Fixtures!$D$6,1,12))</f>
        <v>1.532759622045349</v>
      </c>
      <c r="AR39" s="9">
        <f ca="1">IF(OR(Fixtures!$D$6&lt;=0,Fixtures!$D$6&gt;39),AVERAGE(A39:AM39),AVERAGE(OFFSET($A39,0,Fixtures!$D$6,1,39-Fixtures!$D$6)))</f>
        <v>1.5661329275427447</v>
      </c>
    </row>
    <row r="40" spans="1:44" x14ac:dyDescent="0.25">
      <c r="A40" s="30" t="s">
        <v>121</v>
      </c>
      <c r="B40" s="9">
        <f ca="1">MIN(VLOOKUP($A38,$A$2:$AM$12,B$14+1,FALSE),VLOOKUP($A40,$A$2:$AM$12,B$14+1,FALSE))</f>
        <v>1.06898626721018</v>
      </c>
      <c r="C40" s="9">
        <f t="shared" ref="C40:AM40" ca="1" si="23">MIN(VLOOKUP($A38,$A$2:$AM$12,C$14+1,FALSE),VLOOKUP($A40,$A$2:$AM$12,C$14+1,FALSE))</f>
        <v>1.0780565728367906</v>
      </c>
      <c r="D40" s="9">
        <f t="shared" ca="1" si="23"/>
        <v>1.2661860741259168</v>
      </c>
      <c r="E40" s="9">
        <f t="shared" ca="1" si="23"/>
        <v>2.3484402423440791</v>
      </c>
      <c r="F40" s="9">
        <f t="shared" ca="1" si="23"/>
        <v>1.0054807191260209</v>
      </c>
      <c r="G40" s="9">
        <f t="shared" ca="1" si="23"/>
        <v>1.2017232811144842</v>
      </c>
      <c r="H40" s="9">
        <f t="shared" ca="1" si="23"/>
        <v>1.1612354231341269</v>
      </c>
      <c r="I40" s="9">
        <f t="shared" ca="1" si="23"/>
        <v>1.1199176266259416</v>
      </c>
      <c r="J40" s="9">
        <f t="shared" ca="1" si="23"/>
        <v>1.0422218628349753</v>
      </c>
      <c r="K40" s="9">
        <f t="shared" ca="1" si="23"/>
        <v>1.2221928560884172</v>
      </c>
      <c r="L40" s="9">
        <f t="shared" ca="1" si="23"/>
        <v>0.96756790845302354</v>
      </c>
      <c r="M40" s="9">
        <f t="shared" ca="1" si="23"/>
        <v>1.294443796361302</v>
      </c>
      <c r="N40" s="9">
        <f t="shared" ca="1" si="23"/>
        <v>1.3088710642515096</v>
      </c>
      <c r="O40" s="9">
        <f t="shared" ca="1" si="23"/>
        <v>1.8020430222992105</v>
      </c>
      <c r="P40" s="9">
        <f t="shared" ca="1" si="23"/>
        <v>1.2130433435080747</v>
      </c>
      <c r="Q40" s="9">
        <f t="shared" ca="1" si="23"/>
        <v>1.2151171293103458</v>
      </c>
      <c r="R40" s="9">
        <f t="shared" ca="1" si="23"/>
        <v>1.1261535116413244</v>
      </c>
      <c r="S40" s="9">
        <f t="shared" ca="1" si="23"/>
        <v>0.99241518875461521</v>
      </c>
      <c r="T40" s="9">
        <f t="shared" ca="1" si="23"/>
        <v>1.1537606796788127</v>
      </c>
      <c r="U40" s="9">
        <f t="shared" ca="1" si="23"/>
        <v>0.89031996645900291</v>
      </c>
      <c r="V40" s="9">
        <f t="shared" ca="1" si="23"/>
        <v>1.5430041975493669</v>
      </c>
      <c r="W40" s="9">
        <f t="shared" ca="1" si="23"/>
        <v>1.0944938635337444</v>
      </c>
      <c r="X40" s="9">
        <f t="shared" ca="1" si="23"/>
        <v>1.1087258371905067</v>
      </c>
      <c r="Y40" s="9">
        <f t="shared" ca="1" si="23"/>
        <v>1.220580835988462</v>
      </c>
      <c r="Z40" s="9">
        <f t="shared" ca="1" si="23"/>
        <v>1.194271014276886</v>
      </c>
      <c r="AA40" s="9">
        <f t="shared" ca="1" si="23"/>
        <v>1.016095685685779</v>
      </c>
      <c r="AB40" s="9">
        <f t="shared" ca="1" si="23"/>
        <v>1.4824967634482522</v>
      </c>
      <c r="AC40" s="9">
        <f t="shared" ca="1" si="23"/>
        <v>0.75387135903262237</v>
      </c>
      <c r="AD40" s="9">
        <f t="shared" ca="1" si="23"/>
        <v>1.8151749709450844</v>
      </c>
      <c r="AE40" s="9">
        <f t="shared" ca="1" si="23"/>
        <v>0.81203727953846327</v>
      </c>
      <c r="AF40" s="9">
        <f t="shared" ca="1" si="23"/>
        <v>1.9552271453633665</v>
      </c>
      <c r="AG40" s="9">
        <f t="shared" ca="1" si="23"/>
        <v>0.86652849177905333</v>
      </c>
      <c r="AH40" s="9">
        <f t="shared" ca="1" si="23"/>
        <v>1.4453792212693315</v>
      </c>
      <c r="AI40" s="9">
        <f t="shared" ca="1" si="23"/>
        <v>1.2063263207126944</v>
      </c>
      <c r="AJ40" s="9">
        <f t="shared" ca="1" si="23"/>
        <v>1.572096360577441</v>
      </c>
      <c r="AK40" s="9">
        <f t="shared" ca="1" si="23"/>
        <v>1.891463147768345</v>
      </c>
      <c r="AL40" s="9">
        <f t="shared" ca="1" si="23"/>
        <v>0.80445938653118354</v>
      </c>
      <c r="AM40" s="9">
        <f t="shared" ca="1" si="23"/>
        <v>1.5020144075833148</v>
      </c>
      <c r="AN40" s="9">
        <f ca="1">AVERAGE(OFFSET($A40,0,Fixtures!$D$6,1,3))</f>
        <v>1.084154602722218</v>
      </c>
      <c r="AO40" s="9">
        <f ca="1">AVERAGE(OFFSET($A40,0,Fixtures!$D$6,1,6))</f>
        <v>1.3058172006689281</v>
      </c>
      <c r="AP40" s="9">
        <f ca="1">AVERAGE(OFFSET($A40,0,Fixtures!$D$6,1,9))</f>
        <v>1.2614596930860718</v>
      </c>
      <c r="AQ40" s="9">
        <f ca="1">AVERAGE(OFFSET($A40,0,Fixtures!$D$6,1,12))</f>
        <v>1.3017630110543013</v>
      </c>
      <c r="AR40" s="9">
        <f ca="1">IF(OR(Fixtures!$D$6&lt;=0,Fixtures!$D$6&gt;39),AVERAGE(A40:AM40),AVERAGE(OFFSET($A40,0,Fixtures!$D$6,1,39-Fixtures!$D$6)))</f>
        <v>1.3171669646334563</v>
      </c>
    </row>
    <row r="41" spans="1:44" x14ac:dyDescent="0.25">
      <c r="A41" s="30" t="s">
        <v>61</v>
      </c>
      <c r="B41" s="9">
        <f ca="1">MIN(VLOOKUP($A38,$A$2:$AM$12,B$14+1,FALSE),VLOOKUP($A41,$A$2:$AM$12,B$14+1,FALSE))</f>
        <v>1.06898626721018</v>
      </c>
      <c r="C41" s="9">
        <f t="shared" ref="C41:AM41" ca="1" si="24">MIN(VLOOKUP($A38,$A$2:$AM$12,C$14+1,FALSE),VLOOKUP($A41,$A$2:$AM$12,C$14+1,FALSE))</f>
        <v>1.4457528416669543</v>
      </c>
      <c r="D41" s="9">
        <f t="shared" ca="1" si="24"/>
        <v>1.6401183484984563</v>
      </c>
      <c r="E41" s="9">
        <f t="shared" ca="1" si="24"/>
        <v>1.5923831067577372</v>
      </c>
      <c r="F41" s="9">
        <f t="shared" ca="1" si="24"/>
        <v>1.3164927278878569</v>
      </c>
      <c r="G41" s="9">
        <f t="shared" ca="1" si="24"/>
        <v>0.87425504729488057</v>
      </c>
      <c r="H41" s="9">
        <f t="shared" ca="1" si="24"/>
        <v>1.1612354231341269</v>
      </c>
      <c r="I41" s="9">
        <f t="shared" ca="1" si="24"/>
        <v>1.1043238039089238</v>
      </c>
      <c r="J41" s="9">
        <f t="shared" ca="1" si="24"/>
        <v>1.0422218628349753</v>
      </c>
      <c r="K41" s="9">
        <f t="shared" ca="1" si="24"/>
        <v>1.394195896659604</v>
      </c>
      <c r="L41" s="9">
        <f t="shared" ca="1" si="24"/>
        <v>1.3395238377791707</v>
      </c>
      <c r="M41" s="9">
        <f t="shared" ca="1" si="24"/>
        <v>0.97408811499223502</v>
      </c>
      <c r="N41" s="9">
        <f t="shared" ca="1" si="24"/>
        <v>1.3088710642515096</v>
      </c>
      <c r="O41" s="9">
        <f t="shared" ca="1" si="24"/>
        <v>0.68116752828137017</v>
      </c>
      <c r="P41" s="9">
        <f t="shared" ca="1" si="24"/>
        <v>1.2130433435080747</v>
      </c>
      <c r="Q41" s="9">
        <f t="shared" ca="1" si="24"/>
        <v>1.5116217226552855</v>
      </c>
      <c r="R41" s="9">
        <f t="shared" ca="1" si="24"/>
        <v>0.72687681440684793</v>
      </c>
      <c r="S41" s="9">
        <f t="shared" ca="1" si="24"/>
        <v>1.0830598854892159</v>
      </c>
      <c r="T41" s="9">
        <f t="shared" ca="1" si="24"/>
        <v>1.1537606796788127</v>
      </c>
      <c r="U41" s="9">
        <f t="shared" ca="1" si="24"/>
        <v>1.2905160441028642</v>
      </c>
      <c r="V41" s="9">
        <f t="shared" ca="1" si="24"/>
        <v>1.001799616090826</v>
      </c>
      <c r="W41" s="9">
        <f t="shared" ca="1" si="24"/>
        <v>1.0944938635337444</v>
      </c>
      <c r="X41" s="9">
        <f t="shared" ca="1" si="24"/>
        <v>1.3187337812413211</v>
      </c>
      <c r="Y41" s="9">
        <f t="shared" ca="1" si="24"/>
        <v>1.220580835988462</v>
      </c>
      <c r="Z41" s="9">
        <f t="shared" ca="1" si="24"/>
        <v>0.96781801797539901</v>
      </c>
      <c r="AA41" s="9">
        <f t="shared" ca="1" si="24"/>
        <v>1.5968807201534789</v>
      </c>
      <c r="AB41" s="9">
        <f t="shared" ca="1" si="24"/>
        <v>0.80445694569249204</v>
      </c>
      <c r="AC41" s="9">
        <f t="shared" ca="1" si="24"/>
        <v>1.0858283276941805</v>
      </c>
      <c r="AD41" s="9">
        <f t="shared" ca="1" si="24"/>
        <v>1.0119120622733728</v>
      </c>
      <c r="AE41" s="9">
        <f t="shared" ca="1" si="24"/>
        <v>0.81203727953846327</v>
      </c>
      <c r="AF41" s="9">
        <f t="shared" ca="1" si="24"/>
        <v>0.91810277499346604</v>
      </c>
      <c r="AG41" s="9">
        <f t="shared" ca="1" si="24"/>
        <v>0.86652849177905333</v>
      </c>
      <c r="AH41" s="9">
        <f t="shared" ca="1" si="24"/>
        <v>0.89670604016622157</v>
      </c>
      <c r="AI41" s="9">
        <f t="shared" ca="1" si="24"/>
        <v>1.2063263207126944</v>
      </c>
      <c r="AJ41" s="9">
        <f t="shared" ca="1" si="24"/>
        <v>1.572096360577441</v>
      </c>
      <c r="AK41" s="9">
        <f t="shared" ca="1" si="24"/>
        <v>1.0979304646973136</v>
      </c>
      <c r="AL41" s="9">
        <f t="shared" ca="1" si="24"/>
        <v>1.3059859348479079</v>
      </c>
      <c r="AM41" s="9">
        <f t="shared" ca="1" si="24"/>
        <v>1.0238692878612943</v>
      </c>
      <c r="AN41" s="9">
        <f ca="1">AVERAGE(OFFSET($A41,0,Fixtures!$D$6,1,3))</f>
        <v>1.1623886645133839</v>
      </c>
      <c r="AO41" s="9">
        <f ca="1">AVERAGE(OFFSET($A41,0,Fixtures!$D$6,1,6))</f>
        <v>1.038203018390909</v>
      </c>
      <c r="AP41" s="9">
        <f ca="1">AVERAGE(OFFSET($A41,0,Fixtures!$D$6,1,9))</f>
        <v>1.0220865514448247</v>
      </c>
      <c r="AQ41" s="9">
        <f ca="1">AVERAGE(OFFSET($A41,0,Fixtures!$D$6,1,12))</f>
        <v>1.097899310260507</v>
      </c>
      <c r="AR41" s="9">
        <f ca="1">IF(OR(Fixtures!$D$6&lt;=0,Fixtures!$D$6&gt;39),AVERAGE(A41:AM41),AVERAGE(OFFSET($A41,0,Fixtures!$D$6,1,39-Fixtures!$D$6)))</f>
        <v>1.0922046931528753</v>
      </c>
    </row>
    <row r="42" spans="1:44" x14ac:dyDescent="0.25">
      <c r="A42" s="30" t="s">
        <v>53</v>
      </c>
      <c r="B42" s="9">
        <f ca="1">MIN(VLOOKUP($A38,$A$2:$AM$12,B$14+1,FALSE),VLOOKUP($A42,$A$2:$AM$12,B$14+1,FALSE))</f>
        <v>1.06898626721018</v>
      </c>
      <c r="C42" s="9">
        <f t="shared" ref="C42:AM42" ca="1" si="25">MIN(VLOOKUP($A38,$A$2:$AM$12,C$14+1,FALSE),VLOOKUP($A42,$A$2:$AM$12,C$14+1,FALSE))</f>
        <v>1.4302498921539357</v>
      </c>
      <c r="D42" s="9">
        <f t="shared" ca="1" si="25"/>
        <v>2.0583784988878828</v>
      </c>
      <c r="E42" s="9">
        <f t="shared" ca="1" si="25"/>
        <v>1.0696515824976072</v>
      </c>
      <c r="F42" s="9">
        <f t="shared" ca="1" si="25"/>
        <v>1.3164927278878569</v>
      </c>
      <c r="G42" s="9">
        <f t="shared" ca="1" si="25"/>
        <v>1.1722933810041907</v>
      </c>
      <c r="H42" s="9">
        <f t="shared" ca="1" si="25"/>
        <v>0.93346841007444181</v>
      </c>
      <c r="I42" s="9">
        <f t="shared" ca="1" si="25"/>
        <v>1.5536746258091676</v>
      </c>
      <c r="J42" s="9">
        <f t="shared" ca="1" si="25"/>
        <v>1.0422218628349753</v>
      </c>
      <c r="K42" s="9">
        <f t="shared" ca="1" si="25"/>
        <v>1.5436737947893808</v>
      </c>
      <c r="L42" s="9">
        <f t="shared" ca="1" si="25"/>
        <v>1.4080517234595791</v>
      </c>
      <c r="M42" s="9">
        <f t="shared" ca="1" si="25"/>
        <v>1.294443796361302</v>
      </c>
      <c r="N42" s="9">
        <f t="shared" ca="1" si="25"/>
        <v>1.3088710642515096</v>
      </c>
      <c r="O42" s="9">
        <f t="shared" ca="1" si="25"/>
        <v>1.449079685990613</v>
      </c>
      <c r="P42" s="9">
        <f t="shared" ca="1" si="25"/>
        <v>0.85894287758755883</v>
      </c>
      <c r="Q42" s="9">
        <f t="shared" ca="1" si="25"/>
        <v>1.4643777738769581</v>
      </c>
      <c r="R42" s="9">
        <f t="shared" ca="1" si="25"/>
        <v>1.0932160348644406</v>
      </c>
      <c r="S42" s="9">
        <f t="shared" ca="1" si="25"/>
        <v>1.0830598854892159</v>
      </c>
      <c r="T42" s="9">
        <f t="shared" ca="1" si="25"/>
        <v>1.0400631792606823</v>
      </c>
      <c r="U42" s="9">
        <f t="shared" ca="1" si="25"/>
        <v>1.8233368043778264</v>
      </c>
      <c r="V42" s="9">
        <f t="shared" ca="1" si="25"/>
        <v>1.3944404644321906</v>
      </c>
      <c r="W42" s="9">
        <f t="shared" ca="1" si="25"/>
        <v>1.0333684080821475</v>
      </c>
      <c r="X42" s="9">
        <f t="shared" ca="1" si="25"/>
        <v>1.5568993259633586</v>
      </c>
      <c r="Y42" s="9">
        <f t="shared" ca="1" si="25"/>
        <v>1.220580835988462</v>
      </c>
      <c r="Z42" s="9">
        <f t="shared" ca="1" si="25"/>
        <v>0.95744001045015503</v>
      </c>
      <c r="AA42" s="9">
        <f t="shared" ca="1" si="25"/>
        <v>1.5968807201534789</v>
      </c>
      <c r="AB42" s="9">
        <f t="shared" ca="1" si="25"/>
        <v>0.77610823793788897</v>
      </c>
      <c r="AC42" s="9">
        <f t="shared" ca="1" si="25"/>
        <v>1.6330758051678682</v>
      </c>
      <c r="AD42" s="9">
        <f t="shared" ca="1" si="25"/>
        <v>0.98028594780193057</v>
      </c>
      <c r="AE42" s="9">
        <f t="shared" ca="1" si="25"/>
        <v>0.81203727953846327</v>
      </c>
      <c r="AF42" s="9">
        <f t="shared" ca="1" si="25"/>
        <v>1.9552271453633665</v>
      </c>
      <c r="AG42" s="9">
        <f t="shared" ca="1" si="25"/>
        <v>0.86652849177905333</v>
      </c>
      <c r="AH42" s="9">
        <f t="shared" ca="1" si="25"/>
        <v>2.1033859078840629</v>
      </c>
      <c r="AI42" s="9">
        <f t="shared" ca="1" si="25"/>
        <v>1.2063263207126944</v>
      </c>
      <c r="AJ42" s="9">
        <f t="shared" ca="1" si="25"/>
        <v>1.572096360577441</v>
      </c>
      <c r="AK42" s="9">
        <f t="shared" ca="1" si="25"/>
        <v>1.377922796776186</v>
      </c>
      <c r="AL42" s="9">
        <f t="shared" ca="1" si="25"/>
        <v>1.3638802996071955</v>
      </c>
      <c r="AM42" s="9">
        <f t="shared" ca="1" si="25"/>
        <v>1.0804489454515795</v>
      </c>
      <c r="AN42" s="9">
        <f ca="1">AVERAGE(OFFSET($A42,0,Fixtures!$D$6,1,3))</f>
        <v>1.335354921086412</v>
      </c>
      <c r="AO42" s="9">
        <f ca="1">AVERAGE(OFFSET($A42,0,Fixtures!$D$6,1,6))</f>
        <v>1.2922691893271661</v>
      </c>
      <c r="AP42" s="9">
        <f ca="1">AVERAGE(OFFSET($A42,0,Fixtures!$D$6,1,9))</f>
        <v>1.3255395395932006</v>
      </c>
      <c r="AQ42" s="9">
        <f ca="1">AVERAGE(OFFSET($A42,0,Fixtures!$D$6,1,12))</f>
        <v>1.3536462761083026</v>
      </c>
      <c r="AR42" s="9">
        <f ca="1">IF(OR(Fixtures!$D$6&lt;=0,Fixtures!$D$6&gt;39),AVERAGE(A42:AM42),AVERAGE(OFFSET($A42,0,Fixtures!$D$6,1,39-Fixtures!$D$6)))</f>
        <v>1.3326310968270161</v>
      </c>
    </row>
    <row r="43" spans="1:44" x14ac:dyDescent="0.25">
      <c r="A43" s="30" t="s">
        <v>2</v>
      </c>
      <c r="B43" s="9">
        <f ca="1">MIN(VLOOKUP($A38,$A$2:$AM$12,B$14+1,FALSE),VLOOKUP($A43,$A$2:$AM$12,B$14+1,FALSE))</f>
        <v>1.06898626721018</v>
      </c>
      <c r="C43" s="9">
        <f t="shared" ref="C43:AM43" ca="1" si="26">MIN(VLOOKUP($A38,$A$2:$AM$12,C$14+1,FALSE),VLOOKUP($A43,$A$2:$AM$12,C$14+1,FALSE))</f>
        <v>1.6705499258955017</v>
      </c>
      <c r="D43" s="9">
        <f t="shared" ca="1" si="26"/>
        <v>1.9335886316860682</v>
      </c>
      <c r="E43" s="9">
        <f t="shared" ca="1" si="26"/>
        <v>1.1743897708273592</v>
      </c>
      <c r="F43" s="9">
        <f t="shared" ca="1" si="26"/>
        <v>1.3164927278878569</v>
      </c>
      <c r="G43" s="9">
        <f t="shared" ca="1" si="26"/>
        <v>1.309680845194215</v>
      </c>
      <c r="H43" s="9">
        <f t="shared" ca="1" si="26"/>
        <v>1.1612354231341269</v>
      </c>
      <c r="I43" s="9">
        <f t="shared" ca="1" si="26"/>
        <v>1.6507616386343877</v>
      </c>
      <c r="J43" s="9">
        <f t="shared" ca="1" si="26"/>
        <v>1.0422218628349753</v>
      </c>
      <c r="K43" s="9">
        <f t="shared" ca="1" si="26"/>
        <v>1.404416087109017</v>
      </c>
      <c r="L43" s="9">
        <f t="shared" ca="1" si="26"/>
        <v>1.5384572724687389</v>
      </c>
      <c r="M43" s="9">
        <f t="shared" ca="1" si="26"/>
        <v>1.0290198808069244</v>
      </c>
      <c r="N43" s="9">
        <f t="shared" ca="1" si="26"/>
        <v>1.3088710642515096</v>
      </c>
      <c r="O43" s="9">
        <f t="shared" ca="1" si="26"/>
        <v>1.8020430222992105</v>
      </c>
      <c r="P43" s="9">
        <f t="shared" ca="1" si="26"/>
        <v>1.2130433435080747</v>
      </c>
      <c r="Q43" s="9">
        <f t="shared" ca="1" si="26"/>
        <v>1.4634408888508683</v>
      </c>
      <c r="R43" s="9">
        <f t="shared" ca="1" si="26"/>
        <v>1.736008114935202</v>
      </c>
      <c r="S43" s="9">
        <f t="shared" ca="1" si="26"/>
        <v>0.8713144096956793</v>
      </c>
      <c r="T43" s="9">
        <f t="shared" ca="1" si="26"/>
        <v>1.1537606796788127</v>
      </c>
      <c r="U43" s="9">
        <f t="shared" ca="1" si="26"/>
        <v>1.4125941172555856</v>
      </c>
      <c r="V43" s="9">
        <f t="shared" ca="1" si="26"/>
        <v>1.6868563142566617</v>
      </c>
      <c r="W43" s="9">
        <f t="shared" ca="1" si="26"/>
        <v>1.0944938635337444</v>
      </c>
      <c r="X43" s="9">
        <f t="shared" ca="1" si="26"/>
        <v>1.5568993259633586</v>
      </c>
      <c r="Y43" s="9">
        <f t="shared" ca="1" si="26"/>
        <v>1.220580835988462</v>
      </c>
      <c r="Z43" s="9">
        <f t="shared" ca="1" si="26"/>
        <v>1.1183020165085589</v>
      </c>
      <c r="AA43" s="9">
        <f t="shared" ca="1" si="26"/>
        <v>1.5968807201534789</v>
      </c>
      <c r="AB43" s="9">
        <f t="shared" ca="1" si="26"/>
        <v>1.3015931305330515</v>
      </c>
      <c r="AC43" s="9">
        <f t="shared" ca="1" si="26"/>
        <v>1.1621211347913338</v>
      </c>
      <c r="AD43" s="9">
        <f t="shared" ca="1" si="26"/>
        <v>2.1861277475426553</v>
      </c>
      <c r="AE43" s="9">
        <f t="shared" ca="1" si="26"/>
        <v>0.81203727953846327</v>
      </c>
      <c r="AF43" s="9">
        <f t="shared" ca="1" si="26"/>
        <v>1.2814504580537995</v>
      </c>
      <c r="AG43" s="9">
        <f t="shared" ca="1" si="26"/>
        <v>0.86652849177905333</v>
      </c>
      <c r="AH43" s="9">
        <f t="shared" ca="1" si="26"/>
        <v>1.2460033334933842</v>
      </c>
      <c r="AI43" s="9">
        <f t="shared" ca="1" si="26"/>
        <v>1.2063263207126944</v>
      </c>
      <c r="AJ43" s="9">
        <f t="shared" ca="1" si="26"/>
        <v>1.572096360577441</v>
      </c>
      <c r="AK43" s="9">
        <f t="shared" ca="1" si="26"/>
        <v>1.2943857782361283</v>
      </c>
      <c r="AL43" s="9">
        <f t="shared" ca="1" si="26"/>
        <v>1.3638802996071955</v>
      </c>
      <c r="AM43" s="9">
        <f t="shared" ca="1" si="26"/>
        <v>1.9666125935114904</v>
      </c>
      <c r="AN43" s="9">
        <f ca="1">AVERAGE(OFFSET($A43,0,Fixtures!$D$6,1,3))</f>
        <v>1.3535316618259545</v>
      </c>
      <c r="AO43" s="9">
        <f ca="1">AVERAGE(OFFSET($A43,0,Fixtures!$D$6,1,6))</f>
        <v>1.3900350784354636</v>
      </c>
      <c r="AP43" s="9">
        <f ca="1">AVERAGE(OFFSET($A43,0,Fixtures!$D$6,1,9))</f>
        <v>1.2954520685108792</v>
      </c>
      <c r="AQ43" s="9">
        <f ca="1">AVERAGE(OFFSET($A43,0,Fixtures!$D$6,1,12))</f>
        <v>1.3241192545848899</v>
      </c>
      <c r="AR43" s="9">
        <f ca="1">IF(OR(Fixtures!$D$6&lt;=0,Fixtures!$D$6&gt;39),AVERAGE(A43:AM43),AVERAGE(OFFSET($A43,0,Fixtures!$D$6,1,39-Fixtures!$D$6)))</f>
        <v>1.3735418191177051</v>
      </c>
    </row>
    <row r="44" spans="1:44" x14ac:dyDescent="0.25">
      <c r="A44" s="30" t="s">
        <v>113</v>
      </c>
      <c r="B44" s="9">
        <f ca="1">MIN(VLOOKUP($A38,$A$2:$AM$12,B$14+1,FALSE),VLOOKUP($A44,$A$2:$AM$12,B$14+1,FALSE))</f>
        <v>1.06898626721018</v>
      </c>
      <c r="C44" s="9">
        <f t="shared" ref="C44:AM44" ca="1" si="27">MIN(VLOOKUP($A38,$A$2:$AM$12,C$14+1,FALSE),VLOOKUP($A44,$A$2:$AM$12,C$14+1,FALSE))</f>
        <v>0.94717643205824475</v>
      </c>
      <c r="D44" s="9">
        <f t="shared" ca="1" si="27"/>
        <v>1.8167445553561847</v>
      </c>
      <c r="E44" s="9">
        <f t="shared" ca="1" si="27"/>
        <v>1.8961324164827722</v>
      </c>
      <c r="F44" s="9">
        <f t="shared" ca="1" si="27"/>
        <v>1.3164927278878569</v>
      </c>
      <c r="G44" s="9">
        <f t="shared" ca="1" si="27"/>
        <v>1.7684828734603806</v>
      </c>
      <c r="H44" s="9">
        <f t="shared" ca="1" si="27"/>
        <v>1.1612354231341269</v>
      </c>
      <c r="I44" s="9">
        <f t="shared" ca="1" si="27"/>
        <v>1.3054220016366072</v>
      </c>
      <c r="J44" s="9">
        <f t="shared" ca="1" si="27"/>
        <v>1.0422218628349753</v>
      </c>
      <c r="K44" s="9">
        <f t="shared" ca="1" si="27"/>
        <v>1.634984660340532</v>
      </c>
      <c r="L44" s="9">
        <f t="shared" ca="1" si="27"/>
        <v>1.5384572724687389</v>
      </c>
      <c r="M44" s="9">
        <f t="shared" ca="1" si="27"/>
        <v>1.1963585760961535</v>
      </c>
      <c r="N44" s="9">
        <f t="shared" ca="1" si="27"/>
        <v>1.3088710642515096</v>
      </c>
      <c r="O44" s="9">
        <f t="shared" ca="1" si="27"/>
        <v>1.261141363954041</v>
      </c>
      <c r="P44" s="9">
        <f t="shared" ca="1" si="27"/>
        <v>1.2130433435080747</v>
      </c>
      <c r="Q44" s="9">
        <f t="shared" ca="1" si="27"/>
        <v>1.1684769838515254</v>
      </c>
      <c r="R44" s="9">
        <f t="shared" ca="1" si="27"/>
        <v>2.4828254163205083</v>
      </c>
      <c r="S44" s="9">
        <f t="shared" ca="1" si="27"/>
        <v>1.0830598854892159</v>
      </c>
      <c r="T44" s="9">
        <f t="shared" ca="1" si="27"/>
        <v>1.1537606796788127</v>
      </c>
      <c r="U44" s="9">
        <f t="shared" ca="1" si="27"/>
        <v>1.3185992973003593</v>
      </c>
      <c r="V44" s="9">
        <f t="shared" ca="1" si="27"/>
        <v>0.88761371429624092</v>
      </c>
      <c r="W44" s="9">
        <f t="shared" ca="1" si="27"/>
        <v>1.0944938635337444</v>
      </c>
      <c r="X44" s="9">
        <f t="shared" ca="1" si="27"/>
        <v>1.0482693139514578</v>
      </c>
      <c r="Y44" s="9">
        <f t="shared" ca="1" si="27"/>
        <v>1.220580835988462</v>
      </c>
      <c r="Z44" s="9">
        <f t="shared" ca="1" si="27"/>
        <v>1.194271014276886</v>
      </c>
      <c r="AA44" s="9">
        <f t="shared" ca="1" si="27"/>
        <v>1.5968807201534789</v>
      </c>
      <c r="AB44" s="9">
        <f t="shared" ca="1" si="27"/>
        <v>1.6179042733851254</v>
      </c>
      <c r="AC44" s="9">
        <f t="shared" ca="1" si="27"/>
        <v>1.6620566836525716</v>
      </c>
      <c r="AD44" s="9">
        <f t="shared" ca="1" si="27"/>
        <v>1.745502654889316</v>
      </c>
      <c r="AE44" s="9">
        <f t="shared" ca="1" si="27"/>
        <v>0.81203727953846327</v>
      </c>
      <c r="AF44" s="9">
        <f t="shared" ca="1" si="27"/>
        <v>1.4390189089701537</v>
      </c>
      <c r="AG44" s="9">
        <f t="shared" ca="1" si="27"/>
        <v>0.86652849177905333</v>
      </c>
      <c r="AH44" s="9">
        <f t="shared" ca="1" si="27"/>
        <v>1.3341804825097476</v>
      </c>
      <c r="AI44" s="9">
        <f t="shared" ca="1" si="27"/>
        <v>1.2063263207126944</v>
      </c>
      <c r="AJ44" s="9">
        <f t="shared" ca="1" si="27"/>
        <v>1.2693117829347484</v>
      </c>
      <c r="AK44" s="9">
        <f t="shared" ca="1" si="27"/>
        <v>2.7139023604703501</v>
      </c>
      <c r="AL44" s="9">
        <f t="shared" ca="1" si="27"/>
        <v>1.1838604359528169</v>
      </c>
      <c r="AM44" s="9">
        <f t="shared" ca="1" si="27"/>
        <v>1.9666125935114904</v>
      </c>
      <c r="AN44" s="9">
        <f ca="1">AVERAGE(OFFSET($A44,0,Fixtures!$D$6,1,3))</f>
        <v>1.6256138923970587</v>
      </c>
      <c r="AO44" s="9">
        <f ca="1">AVERAGE(OFFSET($A44,0,Fixtures!$D$6,1,6))</f>
        <v>1.4789000867648516</v>
      </c>
      <c r="AP44" s="9">
        <f ca="1">AVERAGE(OFFSET($A44,0,Fixtures!$D$6,1,9))</f>
        <v>1.3644928683989561</v>
      </c>
      <c r="AQ44" s="9">
        <f ca="1">AVERAGE(OFFSET($A44,0,Fixtures!$D$6,1,12))</f>
        <v>1.4539591995790433</v>
      </c>
      <c r="AR44" s="9">
        <f ca="1">IF(OR(Fixtures!$D$6&lt;=0,Fixtures!$D$6&gt;39),AVERAGE(A44:AM44),AVERAGE(OFFSET($A44,0,Fixtures!$D$6,1,39-Fixtures!$D$6)))</f>
        <v>1.4933940760353854</v>
      </c>
    </row>
    <row r="45" spans="1:44" x14ac:dyDescent="0.25">
      <c r="A45" s="30" t="s">
        <v>112</v>
      </c>
      <c r="B45" s="9">
        <f ca="1">MIN(VLOOKUP($A38,$A$2:$AM$12,B$14+1,FALSE),VLOOKUP($A45,$A$2:$AM$12,B$14+1,FALSE))</f>
        <v>1.0668625129563987</v>
      </c>
      <c r="C45" s="9">
        <f t="shared" ref="C45:AM45" ca="1" si="28">MIN(VLOOKUP($A38,$A$2:$AM$12,C$14+1,FALSE),VLOOKUP($A45,$A$2:$AM$12,C$14+1,FALSE))</f>
        <v>0.60472682633076236</v>
      </c>
      <c r="D45" s="9">
        <f t="shared" ca="1" si="28"/>
        <v>1.1707453177007832</v>
      </c>
      <c r="E45" s="9">
        <f t="shared" ca="1" si="28"/>
        <v>1.8489682335744755</v>
      </c>
      <c r="F45" s="9">
        <f t="shared" ca="1" si="28"/>
        <v>1.0156861339485364</v>
      </c>
      <c r="G45" s="9">
        <f t="shared" ca="1" si="28"/>
        <v>1.464542850757115</v>
      </c>
      <c r="H45" s="9">
        <f t="shared" ca="1" si="28"/>
        <v>1.1612354231341269</v>
      </c>
      <c r="I45" s="9">
        <f t="shared" ca="1" si="28"/>
        <v>1.2175784408680925</v>
      </c>
      <c r="J45" s="9">
        <f t="shared" ca="1" si="28"/>
        <v>0.85920936359467204</v>
      </c>
      <c r="K45" s="9">
        <f t="shared" ca="1" si="28"/>
        <v>1.291825621950468</v>
      </c>
      <c r="L45" s="9">
        <f t="shared" ca="1" si="28"/>
        <v>0.80655825019549454</v>
      </c>
      <c r="M45" s="9">
        <f t="shared" ca="1" si="28"/>
        <v>1.294443796361302</v>
      </c>
      <c r="N45" s="9">
        <f t="shared" ca="1" si="28"/>
        <v>1.1456941784178696</v>
      </c>
      <c r="O45" s="9">
        <f t="shared" ca="1" si="28"/>
        <v>1.4560640701660543</v>
      </c>
      <c r="P45" s="9">
        <f t="shared" ca="1" si="28"/>
        <v>0.64530661086959185</v>
      </c>
      <c r="Q45" s="9">
        <f t="shared" ca="1" si="28"/>
        <v>1.1594280361628762</v>
      </c>
      <c r="R45" s="9">
        <f t="shared" ca="1" si="28"/>
        <v>0.8893775426824766</v>
      </c>
      <c r="S45" s="9">
        <f t="shared" ca="1" si="28"/>
        <v>1.0830598854892159</v>
      </c>
      <c r="T45" s="9">
        <f t="shared" ca="1" si="28"/>
        <v>0.81507317115963207</v>
      </c>
      <c r="U45" s="9">
        <f t="shared" ca="1" si="28"/>
        <v>1.8233368043778264</v>
      </c>
      <c r="V45" s="9">
        <f t="shared" ca="1" si="28"/>
        <v>1.734685014805301</v>
      </c>
      <c r="W45" s="9">
        <f t="shared" ca="1" si="28"/>
        <v>0.86477582957014776</v>
      </c>
      <c r="X45" s="9">
        <f t="shared" ca="1" si="28"/>
        <v>1.2835102838883374</v>
      </c>
      <c r="Y45" s="9">
        <f t="shared" ca="1" si="28"/>
        <v>1.220580835988462</v>
      </c>
      <c r="Z45" s="9">
        <f t="shared" ca="1" si="28"/>
        <v>0.90335735785212645</v>
      </c>
      <c r="AA45" s="9">
        <f t="shared" ca="1" si="28"/>
        <v>0.71418069049147337</v>
      </c>
      <c r="AB45" s="9">
        <f t="shared" ca="1" si="28"/>
        <v>0.90897055323245113</v>
      </c>
      <c r="AC45" s="9">
        <f t="shared" ca="1" si="28"/>
        <v>1.3285763291923416</v>
      </c>
      <c r="AD45" s="9">
        <f t="shared" ca="1" si="28"/>
        <v>0.77614604073713178</v>
      </c>
      <c r="AE45" s="9">
        <f t="shared" ca="1" si="28"/>
        <v>0.81203727953846327</v>
      </c>
      <c r="AF45" s="9">
        <f t="shared" ca="1" si="28"/>
        <v>1.7114690813402742</v>
      </c>
      <c r="AG45" s="9">
        <f t="shared" ca="1" si="28"/>
        <v>0.86652849177905333</v>
      </c>
      <c r="AH45" s="9">
        <f t="shared" ca="1" si="28"/>
        <v>1.2048586206624057</v>
      </c>
      <c r="AI45" s="9">
        <f t="shared" ca="1" si="28"/>
        <v>0.97472057589628414</v>
      </c>
      <c r="AJ45" s="9">
        <f t="shared" ca="1" si="28"/>
        <v>1.2377390654506819</v>
      </c>
      <c r="AK45" s="9">
        <f t="shared" ca="1" si="28"/>
        <v>1.7488911536024043</v>
      </c>
      <c r="AL45" s="9">
        <f t="shared" ca="1" si="28"/>
        <v>0.98039645381261387</v>
      </c>
      <c r="AM45" s="9">
        <f t="shared" ca="1" si="28"/>
        <v>1.5172595334292953</v>
      </c>
      <c r="AN45" s="9">
        <f ca="1">AVERAGE(OFFSET($A45,0,Fixtures!$D$6,1,3))</f>
        <v>0.98390919097208884</v>
      </c>
      <c r="AO45" s="9">
        <f ca="1">AVERAGE(OFFSET($A45,0,Fixtures!$D$6,1,6))</f>
        <v>1.0418966624220227</v>
      </c>
      <c r="AP45" s="9">
        <f ca="1">AVERAGE(OFFSET($A45,0,Fixtures!$D$6,1,9))</f>
        <v>1.0330541847633201</v>
      </c>
      <c r="AQ45" s="9">
        <f ca="1">AVERAGE(OFFSET($A45,0,Fixtures!$D$6,1,12))</f>
        <v>1.1053761946446317</v>
      </c>
      <c r="AR45" s="9">
        <f ca="1">IF(OR(Fixtures!$D$6&lt;=0,Fixtures!$D$6&gt;39),AVERAGE(A45:AM45),AVERAGE(OFFSET($A45,0,Fixtures!$D$6,1,39-Fixtures!$D$6)))</f>
        <v>1.137059528397298</v>
      </c>
    </row>
    <row r="46" spans="1:44" x14ac:dyDescent="0.25">
      <c r="A46" s="30" t="s">
        <v>10</v>
      </c>
      <c r="B46" s="9">
        <f ca="1">MIN(VLOOKUP($A38,$A$2:$AM$12,B$14+1,FALSE),VLOOKUP($A46,$A$2:$AM$12,B$14+1,FALSE))</f>
        <v>1.06898626721018</v>
      </c>
      <c r="C46" s="9">
        <f t="shared" ref="C46:AM46" ca="1" si="29">MIN(VLOOKUP($A38,$A$2:$AM$12,C$14+1,FALSE),VLOOKUP($A46,$A$2:$AM$12,C$14+1,FALSE))</f>
        <v>1.7156844253213348</v>
      </c>
      <c r="D46" s="9">
        <f t="shared" ca="1" si="29"/>
        <v>1.6479146502127342</v>
      </c>
      <c r="E46" s="9">
        <f t="shared" ca="1" si="29"/>
        <v>1.3904432093623296</v>
      </c>
      <c r="F46" s="9">
        <f t="shared" ca="1" si="29"/>
        <v>1.3164927278878569</v>
      </c>
      <c r="G46" s="9">
        <f t="shared" ca="1" si="29"/>
        <v>0.86674761036394266</v>
      </c>
      <c r="H46" s="9">
        <f t="shared" ca="1" si="29"/>
        <v>1.1612354231341269</v>
      </c>
      <c r="I46" s="9">
        <f t="shared" ca="1" si="29"/>
        <v>1.5021511943920109</v>
      </c>
      <c r="J46" s="9">
        <f t="shared" ca="1" si="29"/>
        <v>1.0422218628349753</v>
      </c>
      <c r="K46" s="9">
        <f t="shared" ca="1" si="29"/>
        <v>1.4208459007252359</v>
      </c>
      <c r="L46" s="9">
        <f t="shared" ca="1" si="29"/>
        <v>1.5384572724687389</v>
      </c>
      <c r="M46" s="9">
        <f t="shared" ca="1" si="29"/>
        <v>1.1898337421676786</v>
      </c>
      <c r="N46" s="9">
        <f t="shared" ca="1" si="29"/>
        <v>1.3088710642515096</v>
      </c>
      <c r="O46" s="9">
        <f t="shared" ca="1" si="29"/>
        <v>0.98919325708485584</v>
      </c>
      <c r="P46" s="9">
        <f t="shared" ca="1" si="29"/>
        <v>0.9419503146177205</v>
      </c>
      <c r="Q46" s="9">
        <f t="shared" ca="1" si="29"/>
        <v>1.1699061252858673</v>
      </c>
      <c r="R46" s="9">
        <f t="shared" ca="1" si="29"/>
        <v>1.0495136507605851</v>
      </c>
      <c r="S46" s="9">
        <f t="shared" ca="1" si="29"/>
        <v>1.0830598854892159</v>
      </c>
      <c r="T46" s="9">
        <f t="shared" ca="1" si="29"/>
        <v>1.1537606796788127</v>
      </c>
      <c r="U46" s="9">
        <f t="shared" ca="1" si="29"/>
        <v>0.7339116537643452</v>
      </c>
      <c r="V46" s="9">
        <f t="shared" ca="1" si="29"/>
        <v>1.0902663797860481</v>
      </c>
      <c r="W46" s="9">
        <f t="shared" ca="1" si="29"/>
        <v>1.0944938635337444</v>
      </c>
      <c r="X46" s="9">
        <f t="shared" ca="1" si="29"/>
        <v>1.1829453542762183</v>
      </c>
      <c r="Y46" s="9">
        <f t="shared" ca="1" si="29"/>
        <v>1.0963371617961206</v>
      </c>
      <c r="Z46" s="9">
        <f t="shared" ca="1" si="29"/>
        <v>1.194271014276886</v>
      </c>
      <c r="AA46" s="9">
        <f t="shared" ca="1" si="29"/>
        <v>0.97885933529676428</v>
      </c>
      <c r="AB46" s="9">
        <f t="shared" ca="1" si="29"/>
        <v>1.0793709072432496</v>
      </c>
      <c r="AC46" s="9">
        <f t="shared" ca="1" si="29"/>
        <v>1.5677919968151952</v>
      </c>
      <c r="AD46" s="9">
        <f t="shared" ca="1" si="29"/>
        <v>0.78316029874508486</v>
      </c>
      <c r="AE46" s="9">
        <f t="shared" ca="1" si="29"/>
        <v>0.81203727953846327</v>
      </c>
      <c r="AF46" s="9">
        <f t="shared" ca="1" si="29"/>
        <v>1.042758047946547</v>
      </c>
      <c r="AG46" s="9">
        <f t="shared" ca="1" si="29"/>
        <v>0.86652849177905333</v>
      </c>
      <c r="AH46" s="9">
        <f t="shared" ca="1" si="29"/>
        <v>2.0158074029092208</v>
      </c>
      <c r="AI46" s="9">
        <f t="shared" ca="1" si="29"/>
        <v>1.2063263207126944</v>
      </c>
      <c r="AJ46" s="9">
        <f t="shared" ca="1" si="29"/>
        <v>1.572096360577441</v>
      </c>
      <c r="AK46" s="9">
        <f t="shared" ca="1" si="29"/>
        <v>1.1031494765886898</v>
      </c>
      <c r="AL46" s="9">
        <f t="shared" ca="1" si="29"/>
        <v>1.2947711216547786</v>
      </c>
      <c r="AM46" s="9">
        <f t="shared" ca="1" si="29"/>
        <v>0.96613973149792609</v>
      </c>
      <c r="AN46" s="9">
        <f ca="1">AVERAGE(OFFSET($A46,0,Fixtures!$D$6,1,3))</f>
        <v>1.2086740797850697</v>
      </c>
      <c r="AO46" s="9">
        <f ca="1">AVERAGE(OFFSET($A46,0,Fixtures!$D$6,1,6))</f>
        <v>1.0439963109308843</v>
      </c>
      <c r="AP46" s="9">
        <f ca="1">AVERAGE(OFFSET($A46,0,Fixtures!$D$6,1,9))</f>
        <v>1.1502933423318082</v>
      </c>
      <c r="AQ46" s="9">
        <f ca="1">AVERAGE(OFFSET($A46,0,Fixtures!$D$6,1,12))</f>
        <v>1.1935547533172655</v>
      </c>
      <c r="AR46" s="9">
        <f ca="1">IF(OR(Fixtures!$D$6&lt;=0,Fixtures!$D$6&gt;39),AVERAGE(A46:AM46),AVERAGE(OFFSET($A46,0,Fixtures!$D$6,1,39-Fixtures!$D$6)))</f>
        <v>1.1760612901003933</v>
      </c>
    </row>
    <row r="47" spans="1:44" x14ac:dyDescent="0.25">
      <c r="A47" s="30" t="s">
        <v>71</v>
      </c>
      <c r="B47" s="9">
        <f ca="1">MIN(VLOOKUP($A38,$A$2:$AM$12,B$14+1,FALSE),VLOOKUP($A47,$A$2:$AM$12,B$14+1,FALSE))</f>
        <v>1.06898626721018</v>
      </c>
      <c r="C47" s="9">
        <f t="shared" ref="C47:AM47" ca="1" si="30">MIN(VLOOKUP($A38,$A$2:$AM$12,C$14+1,FALSE),VLOOKUP($A47,$A$2:$AM$12,C$14+1,FALSE))</f>
        <v>1.7840344781173236</v>
      </c>
      <c r="D47" s="9">
        <f t="shared" ca="1" si="30"/>
        <v>1.1225843812053227</v>
      </c>
      <c r="E47" s="9">
        <f t="shared" ca="1" si="30"/>
        <v>1.2513589916344463</v>
      </c>
      <c r="F47" s="9">
        <f t="shared" ca="1" si="30"/>
        <v>1.1153584302144328</v>
      </c>
      <c r="G47" s="9">
        <f t="shared" ca="1" si="30"/>
        <v>2.0374014352156875</v>
      </c>
      <c r="H47" s="9">
        <f t="shared" ca="1" si="30"/>
        <v>1.1612354231341269</v>
      </c>
      <c r="I47" s="9">
        <f t="shared" ca="1" si="30"/>
        <v>1.0334056844858408</v>
      </c>
      <c r="J47" s="9">
        <f t="shared" ca="1" si="30"/>
        <v>1.0422218628349753</v>
      </c>
      <c r="K47" s="9">
        <f t="shared" ca="1" si="30"/>
        <v>0.92709354388717602</v>
      </c>
      <c r="L47" s="9">
        <f t="shared" ca="1" si="30"/>
        <v>1.5384572724687389</v>
      </c>
      <c r="M47" s="9">
        <f t="shared" ca="1" si="30"/>
        <v>1.294443796361302</v>
      </c>
      <c r="N47" s="9">
        <f t="shared" ca="1" si="30"/>
        <v>1.0470108706111929</v>
      </c>
      <c r="O47" s="9">
        <f t="shared" ca="1" si="30"/>
        <v>1.8020430222992105</v>
      </c>
      <c r="P47" s="9">
        <f t="shared" ca="1" si="30"/>
        <v>1.2130433435080747</v>
      </c>
      <c r="Q47" s="9">
        <f t="shared" ca="1" si="30"/>
        <v>0.78500909359621596</v>
      </c>
      <c r="R47" s="9">
        <f t="shared" ca="1" si="30"/>
        <v>2.4828254163205083</v>
      </c>
      <c r="S47" s="9">
        <f t="shared" ca="1" si="30"/>
        <v>1.0830598854892159</v>
      </c>
      <c r="T47" s="9">
        <f t="shared" ca="1" si="30"/>
        <v>1.1537606796788127</v>
      </c>
      <c r="U47" s="9">
        <f t="shared" ca="1" si="30"/>
        <v>1.154520402017239</v>
      </c>
      <c r="V47" s="9">
        <f t="shared" ca="1" si="30"/>
        <v>1.2653060563504883</v>
      </c>
      <c r="W47" s="9">
        <f t="shared" ca="1" si="30"/>
        <v>1.0944938635337444</v>
      </c>
      <c r="X47" s="9">
        <f t="shared" ca="1" si="30"/>
        <v>1.1661744546286876</v>
      </c>
      <c r="Y47" s="9">
        <f t="shared" ca="1" si="30"/>
        <v>1.220580835988462</v>
      </c>
      <c r="Z47" s="9">
        <f t="shared" ca="1" si="30"/>
        <v>1.194271014276886</v>
      </c>
      <c r="AA47" s="9">
        <f t="shared" ca="1" si="30"/>
        <v>1.5968807201534789</v>
      </c>
      <c r="AB47" s="9">
        <f t="shared" ca="1" si="30"/>
        <v>1.6179042733851254</v>
      </c>
      <c r="AC47" s="9">
        <f t="shared" ca="1" si="30"/>
        <v>1.6620566836525716</v>
      </c>
      <c r="AD47" s="9">
        <f t="shared" ca="1" si="30"/>
        <v>1.1726679052486684</v>
      </c>
      <c r="AE47" s="9">
        <f t="shared" ca="1" si="30"/>
        <v>0.81203727953846327</v>
      </c>
      <c r="AF47" s="9">
        <f t="shared" ca="1" si="30"/>
        <v>1.5640532758512884</v>
      </c>
      <c r="AG47" s="9">
        <f t="shared" ca="1" si="30"/>
        <v>0.86652849177905333</v>
      </c>
      <c r="AH47" s="9">
        <f t="shared" ca="1" si="30"/>
        <v>2.2981892588730548</v>
      </c>
      <c r="AI47" s="9">
        <f t="shared" ca="1" si="30"/>
        <v>1.0075321176575254</v>
      </c>
      <c r="AJ47" s="9">
        <f t="shared" ca="1" si="30"/>
        <v>0.83768659770570375</v>
      </c>
      <c r="AK47" s="9">
        <f t="shared" ca="1" si="30"/>
        <v>1.6769470385906673</v>
      </c>
      <c r="AL47" s="9">
        <f t="shared" ca="1" si="30"/>
        <v>1.3638802996071955</v>
      </c>
      <c r="AM47" s="9">
        <f t="shared" ca="1" si="30"/>
        <v>1.6661527167400789</v>
      </c>
      <c r="AN47" s="9">
        <f ca="1">AVERAGE(OFFSET($A47,0,Fixtures!$D$6,1,3))</f>
        <v>1.6256138923970587</v>
      </c>
      <c r="AO47" s="9">
        <f ca="1">AVERAGE(OFFSET($A47,0,Fixtures!$D$6,1,6))</f>
        <v>1.4042666896382661</v>
      </c>
      <c r="AP47" s="9">
        <f ca="1">AVERAGE(OFFSET($A47,0,Fixtures!$D$6,1,9))</f>
        <v>1.3997611117932478</v>
      </c>
      <c r="AQ47" s="9">
        <f ca="1">AVERAGE(OFFSET($A47,0,Fixtures!$D$6,1,12))</f>
        <v>1.3730303285035663</v>
      </c>
      <c r="AR47" s="9">
        <f ca="1">IF(OR(Fixtures!$D$6&lt;=0,Fixtures!$D$6&gt;39),AVERAGE(A47:AM47),AVERAGE(OFFSET($A47,0,Fixtures!$D$6,1,39-Fixtures!$D$6)))</f>
        <v>1.3955782045217595</v>
      </c>
    </row>
    <row r="48" spans="1:44" x14ac:dyDescent="0.25">
      <c r="A48" s="30" t="s">
        <v>63</v>
      </c>
      <c r="B48" s="9">
        <f ca="1">MIN(VLOOKUP($A38,$A$2:$AM$12,B$14+1,FALSE),VLOOKUP($A48,$A$2:$AM$12,B$14+1,FALSE))</f>
        <v>1.06898626721018</v>
      </c>
      <c r="C48" s="9">
        <f t="shared" ref="C48:AM48" ca="1" si="31">MIN(VLOOKUP($A38,$A$2:$AM$12,C$14+1,FALSE),VLOOKUP($A48,$A$2:$AM$12,C$14+1,FALSE))</f>
        <v>1.7840344781173236</v>
      </c>
      <c r="D48" s="9">
        <f t="shared" ca="1" si="31"/>
        <v>1.9807894313731778</v>
      </c>
      <c r="E48" s="9">
        <f t="shared" ca="1" si="31"/>
        <v>1.2626553026005825</v>
      </c>
      <c r="F48" s="9">
        <f t="shared" ca="1" si="31"/>
        <v>1.3164927278878569</v>
      </c>
      <c r="G48" s="9">
        <f t="shared" ca="1" si="31"/>
        <v>1.8638461753461246</v>
      </c>
      <c r="H48" s="9">
        <f t="shared" ca="1" si="31"/>
        <v>1.1612354231341269</v>
      </c>
      <c r="I48" s="9">
        <f t="shared" ca="1" si="31"/>
        <v>0.9837859034443811</v>
      </c>
      <c r="J48" s="9">
        <f t="shared" ca="1" si="31"/>
        <v>1.0422218628349753</v>
      </c>
      <c r="K48" s="9">
        <f t="shared" ca="1" si="31"/>
        <v>1.2950804687867663</v>
      </c>
      <c r="L48" s="9">
        <f t="shared" ca="1" si="31"/>
        <v>1.049802190891624</v>
      </c>
      <c r="M48" s="9">
        <f t="shared" ca="1" si="31"/>
        <v>1.294443796361302</v>
      </c>
      <c r="N48" s="9">
        <f t="shared" ca="1" si="31"/>
        <v>1.3088710642515096</v>
      </c>
      <c r="O48" s="9">
        <f t="shared" ca="1" si="31"/>
        <v>1.8020430222992105</v>
      </c>
      <c r="P48" s="9">
        <f t="shared" ca="1" si="31"/>
        <v>1.2130433435080747</v>
      </c>
      <c r="Q48" s="9">
        <f t="shared" ca="1" si="31"/>
        <v>1.3977849554660262</v>
      </c>
      <c r="R48" s="9">
        <f t="shared" ca="1" si="31"/>
        <v>2.4683187116258547</v>
      </c>
      <c r="S48" s="9">
        <f t="shared" ca="1" si="31"/>
        <v>1.0830598854892159</v>
      </c>
      <c r="T48" s="9">
        <f t="shared" ca="1" si="31"/>
        <v>1.1537606796788127</v>
      </c>
      <c r="U48" s="9">
        <f t="shared" ca="1" si="31"/>
        <v>1.8233368043778264</v>
      </c>
      <c r="V48" s="9">
        <f t="shared" ca="1" si="31"/>
        <v>1.1618484003443075</v>
      </c>
      <c r="W48" s="9">
        <f t="shared" ca="1" si="31"/>
        <v>1.0944938635337444</v>
      </c>
      <c r="X48" s="9">
        <f t="shared" ca="1" si="31"/>
        <v>1.5568993259633586</v>
      </c>
      <c r="Y48" s="9">
        <f t="shared" ca="1" si="31"/>
        <v>1.220580835988462</v>
      </c>
      <c r="Z48" s="9">
        <f t="shared" ca="1" si="31"/>
        <v>1.194271014276886</v>
      </c>
      <c r="AA48" s="9">
        <f t="shared" ca="1" si="31"/>
        <v>1.5968807201534789</v>
      </c>
      <c r="AB48" s="9">
        <f t="shared" ca="1" si="31"/>
        <v>1.6179042733851254</v>
      </c>
      <c r="AC48" s="9">
        <f t="shared" ca="1" si="31"/>
        <v>1.6523455838156544</v>
      </c>
      <c r="AD48" s="9">
        <f t="shared" ca="1" si="31"/>
        <v>2.088049131004805</v>
      </c>
      <c r="AE48" s="9">
        <f t="shared" ca="1" si="31"/>
        <v>0.81203727953846327</v>
      </c>
      <c r="AF48" s="9">
        <f t="shared" ca="1" si="31"/>
        <v>1.9552271453633665</v>
      </c>
      <c r="AG48" s="9">
        <f t="shared" ca="1" si="31"/>
        <v>0.86652849177905333</v>
      </c>
      <c r="AH48" s="9">
        <f t="shared" ca="1" si="31"/>
        <v>1.5682230258998335</v>
      </c>
      <c r="AI48" s="9">
        <f t="shared" ca="1" si="31"/>
        <v>1.2063263207126944</v>
      </c>
      <c r="AJ48" s="9">
        <f t="shared" ca="1" si="31"/>
        <v>1.572096360577441</v>
      </c>
      <c r="AK48" s="9">
        <f t="shared" ca="1" si="31"/>
        <v>1.3259830077787387</v>
      </c>
      <c r="AL48" s="9">
        <f t="shared" ca="1" si="31"/>
        <v>1.3638802996071955</v>
      </c>
      <c r="AM48" s="9">
        <f t="shared" ca="1" si="31"/>
        <v>1.4468633624870082</v>
      </c>
      <c r="AN48" s="9">
        <f ca="1">AVERAGE(OFFSET($A48,0,Fixtures!$D$6,1,3))</f>
        <v>1.622376859118086</v>
      </c>
      <c r="AO48" s="9">
        <f ca="1">AVERAGE(OFFSET($A48,0,Fixtures!$D$6,1,6))</f>
        <v>1.6204073555434821</v>
      </c>
      <c r="AP48" s="9">
        <f ca="1">AVERAGE(OFFSET($A48,0,Fixtures!$D$6,1,9))</f>
        <v>1.4848357746280527</v>
      </c>
      <c r="AQ48" s="9">
        <f ca="1">AVERAGE(OFFSET($A48,0,Fixtures!$D$6,1,12))</f>
        <v>1.4687901366346541</v>
      </c>
      <c r="AR48" s="9">
        <f ca="1">IF(OR(Fixtures!$D$6&lt;=0,Fixtures!$D$6&gt;39),AVERAGE(A48:AM48),AVERAGE(OFFSET($A48,0,Fixtures!$D$6,1,39-Fixtures!$D$6)))</f>
        <v>1.4671034617002197</v>
      </c>
    </row>
    <row r="50" spans="1:44" x14ac:dyDescent="0.25">
      <c r="A50" s="31" t="s">
        <v>61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  <c r="Q50" s="2">
        <v>16</v>
      </c>
      <c r="R50" s="2">
        <v>17</v>
      </c>
      <c r="S50" s="2">
        <v>18</v>
      </c>
      <c r="T50" s="2">
        <v>19</v>
      </c>
      <c r="U50" s="2">
        <v>20</v>
      </c>
      <c r="V50" s="2">
        <v>21</v>
      </c>
      <c r="W50" s="2">
        <v>22</v>
      </c>
      <c r="X50" s="2">
        <v>23</v>
      </c>
      <c r="Y50" s="2">
        <v>24</v>
      </c>
      <c r="Z50" s="2">
        <v>25</v>
      </c>
      <c r="AA50" s="2">
        <v>26</v>
      </c>
      <c r="AB50" s="2">
        <v>27</v>
      </c>
      <c r="AC50" s="2">
        <v>28</v>
      </c>
      <c r="AD50" s="2">
        <v>29</v>
      </c>
      <c r="AE50" s="2">
        <v>30</v>
      </c>
      <c r="AF50" s="2">
        <v>31</v>
      </c>
      <c r="AG50" s="2">
        <v>32</v>
      </c>
      <c r="AH50" s="2">
        <v>33</v>
      </c>
      <c r="AI50" s="2">
        <v>34</v>
      </c>
      <c r="AJ50" s="2">
        <v>35</v>
      </c>
      <c r="AK50" s="2">
        <v>36</v>
      </c>
      <c r="AL50" s="2">
        <v>37</v>
      </c>
      <c r="AM50" s="2">
        <v>38</v>
      </c>
      <c r="AN50" s="31" t="s">
        <v>56</v>
      </c>
      <c r="AO50" s="31" t="s">
        <v>57</v>
      </c>
      <c r="AP50" s="31" t="s">
        <v>58</v>
      </c>
      <c r="AQ50" s="31" t="s">
        <v>82</v>
      </c>
      <c r="AR50" s="31" t="s">
        <v>59</v>
      </c>
    </row>
    <row r="51" spans="1:44" x14ac:dyDescent="0.25">
      <c r="A51" s="30" t="s">
        <v>111</v>
      </c>
      <c r="B51" s="9">
        <f t="shared" ref="B51:AM51" ca="1" si="32">MIN(VLOOKUP($A50,$A$2:$AM$12,B$14+1,FALSE),VLOOKUP($A51,$A$2:$AM$12,B$14+1,FALSE))</f>
        <v>1.1440742881695285</v>
      </c>
      <c r="C51" s="9">
        <f t="shared" ca="1" si="32"/>
        <v>1.1285610901366634</v>
      </c>
      <c r="D51" s="9">
        <f t="shared" ca="1" si="32"/>
        <v>1.5492399968409567</v>
      </c>
      <c r="E51" s="9">
        <f t="shared" ca="1" si="32"/>
        <v>1.4275014406494146</v>
      </c>
      <c r="F51" s="9">
        <f t="shared" ca="1" si="32"/>
        <v>1.3665342201732005</v>
      </c>
      <c r="G51" s="9">
        <f t="shared" ca="1" si="32"/>
        <v>0.87425504729488057</v>
      </c>
      <c r="H51" s="9">
        <f t="shared" ca="1" si="32"/>
        <v>1.2745377608472523</v>
      </c>
      <c r="I51" s="9">
        <f t="shared" ca="1" si="32"/>
        <v>1.1043238039089238</v>
      </c>
      <c r="J51" s="9">
        <f t="shared" ca="1" si="32"/>
        <v>1.4363715123020235</v>
      </c>
      <c r="K51" s="9">
        <f t="shared" ca="1" si="32"/>
        <v>1.394195896659604</v>
      </c>
      <c r="L51" s="9">
        <f t="shared" ca="1" si="32"/>
        <v>1.3395238377791707</v>
      </c>
      <c r="M51" s="9">
        <f t="shared" ca="1" si="32"/>
        <v>0.97408811499223502</v>
      </c>
      <c r="N51" s="9">
        <f t="shared" ca="1" si="32"/>
        <v>1.0197250386792374</v>
      </c>
      <c r="O51" s="9">
        <f t="shared" ca="1" si="32"/>
        <v>0.68116752828137017</v>
      </c>
      <c r="P51" s="9">
        <f t="shared" ca="1" si="32"/>
        <v>1.8709371067867762</v>
      </c>
      <c r="Q51" s="9">
        <f t="shared" ca="1" si="32"/>
        <v>1.5116217226552855</v>
      </c>
      <c r="R51" s="9">
        <f t="shared" ca="1" si="32"/>
        <v>0.72687681440684793</v>
      </c>
      <c r="S51" s="9">
        <f t="shared" ca="1" si="32"/>
        <v>1.2017196349233525</v>
      </c>
      <c r="T51" s="9">
        <f t="shared" ca="1" si="32"/>
        <v>1.2264798439688567</v>
      </c>
      <c r="U51" s="9">
        <f t="shared" ca="1" si="32"/>
        <v>1.2905160441028642</v>
      </c>
      <c r="V51" s="9">
        <f t="shared" ca="1" si="32"/>
        <v>1.001799616090826</v>
      </c>
      <c r="W51" s="9">
        <f t="shared" ca="1" si="32"/>
        <v>2.0826876974791619</v>
      </c>
      <c r="X51" s="9">
        <f t="shared" ca="1" si="32"/>
        <v>1.3187337812413211</v>
      </c>
      <c r="Y51" s="9">
        <f t="shared" ca="1" si="32"/>
        <v>1.2879931911237299</v>
      </c>
      <c r="Z51" s="9">
        <f t="shared" ca="1" si="32"/>
        <v>0.96781801797539901</v>
      </c>
      <c r="AA51" s="9">
        <f t="shared" ca="1" si="32"/>
        <v>1.4195968923341411</v>
      </c>
      <c r="AB51" s="9">
        <f t="shared" ca="1" si="32"/>
        <v>0.80445694569249204</v>
      </c>
      <c r="AC51" s="9">
        <f t="shared" ca="1" si="32"/>
        <v>1.0858283276941805</v>
      </c>
      <c r="AD51" s="9">
        <f t="shared" ca="1" si="32"/>
        <v>1.0119120622733728</v>
      </c>
      <c r="AE51" s="9">
        <f t="shared" ca="1" si="32"/>
        <v>1.9558973906848207</v>
      </c>
      <c r="AF51" s="9">
        <f t="shared" ca="1" si="32"/>
        <v>0.91810277499346604</v>
      </c>
      <c r="AG51" s="9">
        <f t="shared" ca="1" si="32"/>
        <v>1.0175465545931579</v>
      </c>
      <c r="AH51" s="9">
        <f t="shared" ca="1" si="32"/>
        <v>0.89670604016622157</v>
      </c>
      <c r="AI51" s="9">
        <f t="shared" ca="1" si="32"/>
        <v>1.4551192828896353</v>
      </c>
      <c r="AJ51" s="9">
        <f t="shared" ca="1" si="32"/>
        <v>0.95560013795539323</v>
      </c>
      <c r="AK51" s="9">
        <f t="shared" ca="1" si="32"/>
        <v>1.0979304646973136</v>
      </c>
      <c r="AL51" s="9">
        <f t="shared" ca="1" si="32"/>
        <v>1.3059859348479079</v>
      </c>
      <c r="AM51" s="9">
        <f t="shared" ca="1" si="32"/>
        <v>1.0238692878612943</v>
      </c>
      <c r="AN51" s="9">
        <f ca="1">AVERAGE(OFFSET($A51,0,Fixtures!$D$6,1,3))</f>
        <v>1.1032940552402712</v>
      </c>
      <c r="AO51" s="9">
        <f ca="1">AVERAGE(OFFSET($A51,0,Fixtures!$D$6,1,6))</f>
        <v>1.1992990656120788</v>
      </c>
      <c r="AP51" s="9">
        <f ca="1">AVERAGE(OFFSET($A51,0,Fixtures!$D$6,1,9))</f>
        <v>1.1739073634801653</v>
      </c>
      <c r="AQ51" s="9">
        <f ca="1">AVERAGE(OFFSET($A51,0,Fixtures!$D$6,1,12))</f>
        <v>1.1603902340685084</v>
      </c>
      <c r="AR51" s="9">
        <f ca="1">IF(OR(Fixtures!$D$6&lt;=0,Fixtures!$D$6&gt;39),AVERAGE(A51:AM51),AVERAGE(OFFSET($A51,0,Fixtures!$D$6,1,39-Fixtures!$D$6)))</f>
        <v>1.1498886228217997</v>
      </c>
    </row>
    <row r="52" spans="1:44" x14ac:dyDescent="0.25">
      <c r="A52" s="30" t="s">
        <v>121</v>
      </c>
      <c r="B52" s="9">
        <f ca="1">MIN(VLOOKUP($A50,$A$2:$AM$12,B$14+1,FALSE),VLOOKUP($A52,$A$2:$AM$12,B$14+1,FALSE))</f>
        <v>1.1440742881695285</v>
      </c>
      <c r="C52" s="9">
        <f t="shared" ref="C52:AM52" ca="1" si="33">MIN(VLOOKUP($A50,$A$2:$AM$12,C$14+1,FALSE),VLOOKUP($A52,$A$2:$AM$12,C$14+1,FALSE))</f>
        <v>1.0780565728367906</v>
      </c>
      <c r="D52" s="9">
        <f t="shared" ca="1" si="33"/>
        <v>1.2661860741259168</v>
      </c>
      <c r="E52" s="9">
        <f t="shared" ca="1" si="33"/>
        <v>1.5923831067577372</v>
      </c>
      <c r="F52" s="9">
        <f t="shared" ca="1" si="33"/>
        <v>1.0054807191260209</v>
      </c>
      <c r="G52" s="9">
        <f t="shared" ca="1" si="33"/>
        <v>0.87425504729488057</v>
      </c>
      <c r="H52" s="9">
        <f t="shared" ca="1" si="33"/>
        <v>1.4965154758887651</v>
      </c>
      <c r="I52" s="9">
        <f t="shared" ca="1" si="33"/>
        <v>1.1043238039089238</v>
      </c>
      <c r="J52" s="9">
        <f t="shared" ca="1" si="33"/>
        <v>1.6562447691364359</v>
      </c>
      <c r="K52" s="9">
        <f t="shared" ca="1" si="33"/>
        <v>1.2221928560884172</v>
      </c>
      <c r="L52" s="9">
        <f t="shared" ca="1" si="33"/>
        <v>0.96756790845302354</v>
      </c>
      <c r="M52" s="9">
        <f t="shared" ca="1" si="33"/>
        <v>0.97408811499223502</v>
      </c>
      <c r="N52" s="9">
        <f t="shared" ca="1" si="33"/>
        <v>1.3714868614099924</v>
      </c>
      <c r="O52" s="9">
        <f t="shared" ca="1" si="33"/>
        <v>0.68116752828137017</v>
      </c>
      <c r="P52" s="9">
        <f t="shared" ca="1" si="33"/>
        <v>1.6000640287752119</v>
      </c>
      <c r="Q52" s="9">
        <f t="shared" ca="1" si="33"/>
        <v>1.2151171293103458</v>
      </c>
      <c r="R52" s="9">
        <f t="shared" ca="1" si="33"/>
        <v>0.72687681440684793</v>
      </c>
      <c r="S52" s="9">
        <f t="shared" ca="1" si="33"/>
        <v>0.99241518875461521</v>
      </c>
      <c r="T52" s="9">
        <f t="shared" ca="1" si="33"/>
        <v>1.6496688922590101</v>
      </c>
      <c r="U52" s="9">
        <f t="shared" ca="1" si="33"/>
        <v>0.89031996645900291</v>
      </c>
      <c r="V52" s="9">
        <f t="shared" ca="1" si="33"/>
        <v>1.001799616090826</v>
      </c>
      <c r="W52" s="9">
        <f t="shared" ca="1" si="33"/>
        <v>1.8257448837864014</v>
      </c>
      <c r="X52" s="9">
        <f t="shared" ca="1" si="33"/>
        <v>1.1087258371905067</v>
      </c>
      <c r="Y52" s="9">
        <f t="shared" ca="1" si="33"/>
        <v>1.3299841474264118</v>
      </c>
      <c r="Z52" s="9">
        <f t="shared" ca="1" si="33"/>
        <v>0.96781801797539901</v>
      </c>
      <c r="AA52" s="9">
        <f t="shared" ca="1" si="33"/>
        <v>1.016095685685779</v>
      </c>
      <c r="AB52" s="9">
        <f t="shared" ca="1" si="33"/>
        <v>0.80445694569249204</v>
      </c>
      <c r="AC52" s="9">
        <f t="shared" ca="1" si="33"/>
        <v>0.75387135903262237</v>
      </c>
      <c r="AD52" s="9">
        <f t="shared" ca="1" si="33"/>
        <v>1.0119120622733728</v>
      </c>
      <c r="AE52" s="9">
        <f t="shared" ca="1" si="33"/>
        <v>1.0711172424032411</v>
      </c>
      <c r="AF52" s="9">
        <f t="shared" ca="1" si="33"/>
        <v>0.91810277499346604</v>
      </c>
      <c r="AG52" s="9">
        <f t="shared" ca="1" si="33"/>
        <v>1.0175465545931579</v>
      </c>
      <c r="AH52" s="9">
        <f t="shared" ca="1" si="33"/>
        <v>0.89670604016622157</v>
      </c>
      <c r="AI52" s="9">
        <f t="shared" ca="1" si="33"/>
        <v>1.4551192828896353</v>
      </c>
      <c r="AJ52" s="9">
        <f t="shared" ca="1" si="33"/>
        <v>2.0706299710389242</v>
      </c>
      <c r="AK52" s="9">
        <f t="shared" ca="1" si="33"/>
        <v>1.0979304646973136</v>
      </c>
      <c r="AL52" s="9">
        <f t="shared" ca="1" si="33"/>
        <v>0.80445938653118354</v>
      </c>
      <c r="AM52" s="9">
        <f t="shared" ca="1" si="33"/>
        <v>1.0238692878612943</v>
      </c>
      <c r="AN52" s="9">
        <f ca="1">AVERAGE(OFFSET($A52,0,Fixtures!$D$6,1,3))</f>
        <v>0.85814133013696459</v>
      </c>
      <c r="AO52" s="9">
        <f ca="1">AVERAGE(OFFSET($A52,0,Fixtures!$D$6,1,6))</f>
        <v>0.92925934501349561</v>
      </c>
      <c r="AP52" s="9">
        <f ca="1">AVERAGE(OFFSET($A52,0,Fixtures!$D$6,1,9))</f>
        <v>0.99388088308110989</v>
      </c>
      <c r="AQ52" s="9">
        <f ca="1">AVERAGE(OFFSET($A52,0,Fixtures!$D$6,1,12))</f>
        <v>1.0764956474997842</v>
      </c>
      <c r="AR52" s="9">
        <f ca="1">IF(OR(Fixtures!$D$6&lt;=0,Fixtures!$D$6&gt;39),AVERAGE(A52:AM52),AVERAGE(OFFSET($A52,0,Fixtures!$D$6,1,39-Fixtures!$D$6)))</f>
        <v>1.072447465989131</v>
      </c>
    </row>
    <row r="53" spans="1:44" x14ac:dyDescent="0.25">
      <c r="A53" s="30" t="s">
        <v>73</v>
      </c>
      <c r="B53" s="9">
        <f ca="1">MIN(VLOOKUP($A50,$A$2:$AM$12,B$14+1,FALSE),VLOOKUP($A53,$A$2:$AM$12,B$14+1,FALSE))</f>
        <v>1.06898626721018</v>
      </c>
      <c r="C53" s="9">
        <f t="shared" ref="C53:AM53" ca="1" si="34">MIN(VLOOKUP($A50,$A$2:$AM$12,C$14+1,FALSE),VLOOKUP($A53,$A$2:$AM$12,C$14+1,FALSE))</f>
        <v>1.4457528416669543</v>
      </c>
      <c r="D53" s="9">
        <f t="shared" ca="1" si="34"/>
        <v>1.6401183484984563</v>
      </c>
      <c r="E53" s="9">
        <f t="shared" ca="1" si="34"/>
        <v>1.5923831067577372</v>
      </c>
      <c r="F53" s="9">
        <f t="shared" ca="1" si="34"/>
        <v>1.3164927278878569</v>
      </c>
      <c r="G53" s="9">
        <f t="shared" ca="1" si="34"/>
        <v>0.87425504729488057</v>
      </c>
      <c r="H53" s="9">
        <f t="shared" ca="1" si="34"/>
        <v>1.1612354231341269</v>
      </c>
      <c r="I53" s="9">
        <f t="shared" ca="1" si="34"/>
        <v>1.1043238039089238</v>
      </c>
      <c r="J53" s="9">
        <f t="shared" ca="1" si="34"/>
        <v>1.0422218628349753</v>
      </c>
      <c r="K53" s="9">
        <f t="shared" ca="1" si="34"/>
        <v>1.394195896659604</v>
      </c>
      <c r="L53" s="9">
        <f t="shared" ca="1" si="34"/>
        <v>1.3395238377791707</v>
      </c>
      <c r="M53" s="9">
        <f t="shared" ca="1" si="34"/>
        <v>0.97408811499223502</v>
      </c>
      <c r="N53" s="9">
        <f t="shared" ca="1" si="34"/>
        <v>1.3088710642515096</v>
      </c>
      <c r="O53" s="9">
        <f t="shared" ca="1" si="34"/>
        <v>0.68116752828137017</v>
      </c>
      <c r="P53" s="9">
        <f t="shared" ca="1" si="34"/>
        <v>1.2130433435080747</v>
      </c>
      <c r="Q53" s="9">
        <f t="shared" ca="1" si="34"/>
        <v>1.5116217226552855</v>
      </c>
      <c r="R53" s="9">
        <f t="shared" ca="1" si="34"/>
        <v>0.72687681440684793</v>
      </c>
      <c r="S53" s="9">
        <f t="shared" ca="1" si="34"/>
        <v>1.0830598854892159</v>
      </c>
      <c r="T53" s="9">
        <f t="shared" ca="1" si="34"/>
        <v>1.1537606796788127</v>
      </c>
      <c r="U53" s="9">
        <f t="shared" ca="1" si="34"/>
        <v>1.2905160441028642</v>
      </c>
      <c r="V53" s="9">
        <f t="shared" ca="1" si="34"/>
        <v>1.001799616090826</v>
      </c>
      <c r="W53" s="9">
        <f t="shared" ca="1" si="34"/>
        <v>1.0944938635337444</v>
      </c>
      <c r="X53" s="9">
        <f t="shared" ca="1" si="34"/>
        <v>1.3187337812413211</v>
      </c>
      <c r="Y53" s="9">
        <f t="shared" ca="1" si="34"/>
        <v>1.220580835988462</v>
      </c>
      <c r="Z53" s="9">
        <f t="shared" ca="1" si="34"/>
        <v>0.96781801797539901</v>
      </c>
      <c r="AA53" s="9">
        <f t="shared" ca="1" si="34"/>
        <v>1.5968807201534789</v>
      </c>
      <c r="AB53" s="9">
        <f t="shared" ca="1" si="34"/>
        <v>0.80445694569249204</v>
      </c>
      <c r="AC53" s="9">
        <f t="shared" ca="1" si="34"/>
        <v>1.0858283276941805</v>
      </c>
      <c r="AD53" s="9">
        <f t="shared" ca="1" si="34"/>
        <v>1.0119120622733728</v>
      </c>
      <c r="AE53" s="9">
        <f t="shared" ca="1" si="34"/>
        <v>0.81203727953846327</v>
      </c>
      <c r="AF53" s="9">
        <f t="shared" ca="1" si="34"/>
        <v>0.91810277499346604</v>
      </c>
      <c r="AG53" s="9">
        <f t="shared" ca="1" si="34"/>
        <v>0.86652849177905333</v>
      </c>
      <c r="AH53" s="9">
        <f t="shared" ca="1" si="34"/>
        <v>0.89670604016622157</v>
      </c>
      <c r="AI53" s="9">
        <f t="shared" ca="1" si="34"/>
        <v>1.2063263207126944</v>
      </c>
      <c r="AJ53" s="9">
        <f t="shared" ca="1" si="34"/>
        <v>1.572096360577441</v>
      </c>
      <c r="AK53" s="9">
        <f t="shared" ca="1" si="34"/>
        <v>1.0979304646973136</v>
      </c>
      <c r="AL53" s="9">
        <f t="shared" ca="1" si="34"/>
        <v>1.3059859348479079</v>
      </c>
      <c r="AM53" s="9">
        <f t="shared" ca="1" si="34"/>
        <v>1.0238692878612943</v>
      </c>
      <c r="AN53" s="9">
        <f ca="1">AVERAGE(OFFSET($A53,0,Fixtures!$D$6,1,3))</f>
        <v>1.1623886645133839</v>
      </c>
      <c r="AO53" s="9">
        <f ca="1">AVERAGE(OFFSET($A53,0,Fixtures!$D$6,1,6))</f>
        <v>1.038203018390909</v>
      </c>
      <c r="AP53" s="9">
        <f ca="1">AVERAGE(OFFSET($A53,0,Fixtures!$D$6,1,9))</f>
        <v>1.0220865514448247</v>
      </c>
      <c r="AQ53" s="9">
        <f ca="1">AVERAGE(OFFSET($A53,0,Fixtures!$D$6,1,12))</f>
        <v>1.097899310260507</v>
      </c>
      <c r="AR53" s="9">
        <f ca="1">IF(OR(Fixtures!$D$6&lt;=0,Fixtures!$D$6&gt;39),AVERAGE(A53:AM53),AVERAGE(OFFSET($A53,0,Fixtures!$D$6,1,39-Fixtures!$D$6)))</f>
        <v>1.0922046931528753</v>
      </c>
    </row>
    <row r="54" spans="1:44" x14ac:dyDescent="0.25">
      <c r="A54" s="30" t="s">
        <v>53</v>
      </c>
      <c r="B54" s="9">
        <f ca="1">MIN(VLOOKUP($A50,$A$2:$AM$12,B$14+1,FALSE),VLOOKUP($A54,$A$2:$AM$12,B$14+1,FALSE))</f>
        <v>1.1440742881695285</v>
      </c>
      <c r="C54" s="9">
        <f t="shared" ref="C54:AM54" ca="1" si="35">MIN(VLOOKUP($A50,$A$2:$AM$12,C$14+1,FALSE),VLOOKUP($A54,$A$2:$AM$12,C$14+1,FALSE))</f>
        <v>1.4302498921539357</v>
      </c>
      <c r="D54" s="9">
        <f t="shared" ca="1" si="35"/>
        <v>1.6401183484984563</v>
      </c>
      <c r="E54" s="9">
        <f t="shared" ca="1" si="35"/>
        <v>1.0696515824976072</v>
      </c>
      <c r="F54" s="9">
        <f t="shared" ca="1" si="35"/>
        <v>1.5294837510026749</v>
      </c>
      <c r="G54" s="9">
        <f t="shared" ca="1" si="35"/>
        <v>0.87425504729488057</v>
      </c>
      <c r="H54" s="9">
        <f t="shared" ca="1" si="35"/>
        <v>0.93346841007444181</v>
      </c>
      <c r="I54" s="9">
        <f t="shared" ca="1" si="35"/>
        <v>1.1043238039089238</v>
      </c>
      <c r="J54" s="9">
        <f t="shared" ca="1" si="35"/>
        <v>1.9699603398790102</v>
      </c>
      <c r="K54" s="9">
        <f t="shared" ca="1" si="35"/>
        <v>1.394195896659604</v>
      </c>
      <c r="L54" s="9">
        <f t="shared" ca="1" si="35"/>
        <v>1.3395238377791707</v>
      </c>
      <c r="M54" s="9">
        <f t="shared" ca="1" si="35"/>
        <v>0.97408811499223502</v>
      </c>
      <c r="N54" s="9">
        <f t="shared" ca="1" si="35"/>
        <v>1.3714868614099924</v>
      </c>
      <c r="O54" s="9">
        <f t="shared" ca="1" si="35"/>
        <v>0.68116752828137017</v>
      </c>
      <c r="P54" s="9">
        <f t="shared" ca="1" si="35"/>
        <v>0.85894287758755883</v>
      </c>
      <c r="Q54" s="9">
        <f t="shared" ca="1" si="35"/>
        <v>1.4643777738769581</v>
      </c>
      <c r="R54" s="9">
        <f t="shared" ca="1" si="35"/>
        <v>0.72687681440684793</v>
      </c>
      <c r="S54" s="9">
        <f t="shared" ca="1" si="35"/>
        <v>1.1593715653146242</v>
      </c>
      <c r="T54" s="9">
        <f t="shared" ca="1" si="35"/>
        <v>1.0400631792606823</v>
      </c>
      <c r="U54" s="9">
        <f t="shared" ca="1" si="35"/>
        <v>1.2905160441028642</v>
      </c>
      <c r="V54" s="9">
        <f t="shared" ca="1" si="35"/>
        <v>1.001799616090826</v>
      </c>
      <c r="W54" s="9">
        <f t="shared" ca="1" si="35"/>
        <v>1.0333684080821475</v>
      </c>
      <c r="X54" s="9">
        <f t="shared" ca="1" si="35"/>
        <v>1.3187337812413211</v>
      </c>
      <c r="Y54" s="9">
        <f t="shared" ca="1" si="35"/>
        <v>1.2215625292517682</v>
      </c>
      <c r="Z54" s="9">
        <f t="shared" ca="1" si="35"/>
        <v>0.95744001045015503</v>
      </c>
      <c r="AA54" s="9">
        <f t="shared" ca="1" si="35"/>
        <v>1.7090492452902837</v>
      </c>
      <c r="AB54" s="9">
        <f t="shared" ca="1" si="35"/>
        <v>0.77610823793788897</v>
      </c>
      <c r="AC54" s="9">
        <f t="shared" ca="1" si="35"/>
        <v>1.0858283276941805</v>
      </c>
      <c r="AD54" s="9">
        <f t="shared" ca="1" si="35"/>
        <v>0.98028594780193057</v>
      </c>
      <c r="AE54" s="9">
        <f t="shared" ca="1" si="35"/>
        <v>1.2831121998530202</v>
      </c>
      <c r="AF54" s="9">
        <f t="shared" ca="1" si="35"/>
        <v>0.91810277499346604</v>
      </c>
      <c r="AG54" s="9">
        <f t="shared" ca="1" si="35"/>
        <v>0.97004507905156734</v>
      </c>
      <c r="AH54" s="9">
        <f t="shared" ca="1" si="35"/>
        <v>0.89670604016622157</v>
      </c>
      <c r="AI54" s="9">
        <f t="shared" ca="1" si="35"/>
        <v>1.4551192828896353</v>
      </c>
      <c r="AJ54" s="9">
        <f t="shared" ca="1" si="35"/>
        <v>1.5978745862001296</v>
      </c>
      <c r="AK54" s="9">
        <f t="shared" ca="1" si="35"/>
        <v>1.0979304646973136</v>
      </c>
      <c r="AL54" s="9">
        <f t="shared" ca="1" si="35"/>
        <v>1.3059859348479079</v>
      </c>
      <c r="AM54" s="9">
        <f t="shared" ca="1" si="35"/>
        <v>1.0238692878612943</v>
      </c>
      <c r="AN54" s="9">
        <f ca="1">AVERAGE(OFFSET($A54,0,Fixtures!$D$6,1,3))</f>
        <v>1.1903286036407843</v>
      </c>
      <c r="AO54" s="9">
        <f ca="1">AVERAGE(OFFSET($A54,0,Fixtures!$D$6,1,6))</f>
        <v>1.1254144555951282</v>
      </c>
      <c r="AP54" s="9">
        <f ca="1">AVERAGE(OFFSET($A54,0,Fixtures!$D$6,1,9))</f>
        <v>1.1193730150753549</v>
      </c>
      <c r="AQ54" s="9">
        <f ca="1">AVERAGE(OFFSET($A54,0,Fixtures!$D$6,1,12))</f>
        <v>1.1730123434519621</v>
      </c>
      <c r="AR54" s="9">
        <f ca="1">IF(OR(Fixtures!$D$6&lt;=0,Fixtures!$D$6&gt;39),AVERAGE(A54:AM54),AVERAGE(OFFSET($A54,0,Fixtures!$D$6,1,39-Fixtures!$D$6)))</f>
        <v>1.1615398007142184</v>
      </c>
    </row>
    <row r="55" spans="1:44" x14ac:dyDescent="0.25">
      <c r="A55" s="30" t="s">
        <v>2</v>
      </c>
      <c r="B55" s="9">
        <f ca="1">MIN(VLOOKUP($A50,$A$2:$AM$12,B$14+1,FALSE),VLOOKUP($A55,$A$2:$AM$12,B$14+1,FALSE))</f>
        <v>1.1440742881695285</v>
      </c>
      <c r="C55" s="9">
        <f t="shared" ref="C55:AM55" ca="1" si="36">MIN(VLOOKUP($A50,$A$2:$AM$12,C$14+1,FALSE),VLOOKUP($A55,$A$2:$AM$12,C$14+1,FALSE))</f>
        <v>1.4457528416669543</v>
      </c>
      <c r="D55" s="9">
        <f t="shared" ca="1" si="36"/>
        <v>1.6401183484984563</v>
      </c>
      <c r="E55" s="9">
        <f t="shared" ca="1" si="36"/>
        <v>1.1743897708273592</v>
      </c>
      <c r="F55" s="9">
        <f t="shared" ca="1" si="36"/>
        <v>1.5294837510026749</v>
      </c>
      <c r="G55" s="9">
        <f t="shared" ca="1" si="36"/>
        <v>0.87425504729488057</v>
      </c>
      <c r="H55" s="9">
        <f t="shared" ca="1" si="36"/>
        <v>1.4965154758887651</v>
      </c>
      <c r="I55" s="9">
        <f t="shared" ca="1" si="36"/>
        <v>1.1043238039089238</v>
      </c>
      <c r="J55" s="9">
        <f t="shared" ca="1" si="36"/>
        <v>1.9699603398790102</v>
      </c>
      <c r="K55" s="9">
        <f t="shared" ca="1" si="36"/>
        <v>1.394195896659604</v>
      </c>
      <c r="L55" s="9">
        <f t="shared" ca="1" si="36"/>
        <v>1.3395238377791707</v>
      </c>
      <c r="M55" s="9">
        <f t="shared" ca="1" si="36"/>
        <v>0.97408811499223502</v>
      </c>
      <c r="N55" s="9">
        <f t="shared" ca="1" si="36"/>
        <v>1.3714868614099924</v>
      </c>
      <c r="O55" s="9">
        <f t="shared" ca="1" si="36"/>
        <v>0.68116752828137017</v>
      </c>
      <c r="P55" s="9">
        <f t="shared" ca="1" si="36"/>
        <v>1.7134498835149043</v>
      </c>
      <c r="Q55" s="9">
        <f t="shared" ca="1" si="36"/>
        <v>1.4634408888508683</v>
      </c>
      <c r="R55" s="9">
        <f t="shared" ca="1" si="36"/>
        <v>0.72687681440684793</v>
      </c>
      <c r="S55" s="9">
        <f t="shared" ca="1" si="36"/>
        <v>0.8713144096956793</v>
      </c>
      <c r="T55" s="9">
        <f t="shared" ca="1" si="36"/>
        <v>1.6496688922590101</v>
      </c>
      <c r="U55" s="9">
        <f t="shared" ca="1" si="36"/>
        <v>1.2905160441028642</v>
      </c>
      <c r="V55" s="9">
        <f t="shared" ca="1" si="36"/>
        <v>1.001799616090826</v>
      </c>
      <c r="W55" s="9">
        <f t="shared" ca="1" si="36"/>
        <v>2.0826876974791619</v>
      </c>
      <c r="X55" s="9">
        <f t="shared" ca="1" si="36"/>
        <v>1.3187337812413211</v>
      </c>
      <c r="Y55" s="9">
        <f t="shared" ca="1" si="36"/>
        <v>1.9278079177339085</v>
      </c>
      <c r="Z55" s="9">
        <f t="shared" ca="1" si="36"/>
        <v>0.96781801797539901</v>
      </c>
      <c r="AA55" s="9">
        <f t="shared" ca="1" si="36"/>
        <v>1.7090492452902837</v>
      </c>
      <c r="AB55" s="9">
        <f t="shared" ca="1" si="36"/>
        <v>0.80445694569249204</v>
      </c>
      <c r="AC55" s="9">
        <f t="shared" ca="1" si="36"/>
        <v>1.0858283276941805</v>
      </c>
      <c r="AD55" s="9">
        <f t="shared" ca="1" si="36"/>
        <v>1.0119120622733728</v>
      </c>
      <c r="AE55" s="9">
        <f t="shared" ca="1" si="36"/>
        <v>1.1470201699562579</v>
      </c>
      <c r="AF55" s="9">
        <f t="shared" ca="1" si="36"/>
        <v>0.91810277499346604</v>
      </c>
      <c r="AG55" s="9">
        <f t="shared" ca="1" si="36"/>
        <v>1.0175465545931579</v>
      </c>
      <c r="AH55" s="9">
        <f t="shared" ca="1" si="36"/>
        <v>0.89670604016622157</v>
      </c>
      <c r="AI55" s="9">
        <f t="shared" ca="1" si="36"/>
        <v>1.4551192828896353</v>
      </c>
      <c r="AJ55" s="9">
        <f t="shared" ca="1" si="36"/>
        <v>1.7543353366680301</v>
      </c>
      <c r="AK55" s="9">
        <f t="shared" ca="1" si="36"/>
        <v>1.0979304646973136</v>
      </c>
      <c r="AL55" s="9">
        <f t="shared" ca="1" si="36"/>
        <v>1.3059859348479079</v>
      </c>
      <c r="AM55" s="9">
        <f t="shared" ca="1" si="36"/>
        <v>1.0238692878612943</v>
      </c>
      <c r="AN55" s="9">
        <f ca="1">AVERAGE(OFFSET($A55,0,Fixtures!$D$6,1,3))</f>
        <v>1.1997781728923187</v>
      </c>
      <c r="AO55" s="9">
        <f ca="1">AVERAGE(OFFSET($A55,0,Fixtures!$D$6,1,6))</f>
        <v>1.1127282543166757</v>
      </c>
      <c r="AP55" s="9">
        <f ca="1">AVERAGE(OFFSET($A55,0,Fixtures!$D$6,1,9))</f>
        <v>1.1161934892832299</v>
      </c>
      <c r="AQ55" s="9">
        <f ca="1">AVERAGE(OFFSET($A55,0,Fixtures!$D$6,1,12))</f>
        <v>1.1836660949801934</v>
      </c>
      <c r="AR55" s="9">
        <f ca="1">IF(OR(Fixtures!$D$6&lt;=0,Fixtures!$D$6&gt;39),AVERAGE(A55:AM55),AVERAGE(OFFSET($A55,0,Fixtures!$D$6,1,39-Fixtures!$D$6)))</f>
        <v>1.171374032894124</v>
      </c>
    </row>
    <row r="56" spans="1:44" x14ac:dyDescent="0.25">
      <c r="A56" s="30" t="s">
        <v>113</v>
      </c>
      <c r="B56" s="9">
        <f ca="1">MIN(VLOOKUP($A50,$A$2:$AM$12,B$14+1,FALSE),VLOOKUP($A56,$A$2:$AM$12,B$14+1,FALSE))</f>
        <v>1.1440742881695285</v>
      </c>
      <c r="C56" s="9">
        <f t="shared" ref="C56:AM56" ca="1" si="37">MIN(VLOOKUP($A50,$A$2:$AM$12,C$14+1,FALSE),VLOOKUP($A56,$A$2:$AM$12,C$14+1,FALSE))</f>
        <v>0.94717643205824475</v>
      </c>
      <c r="D56" s="9">
        <f t="shared" ca="1" si="37"/>
        <v>1.6401183484984563</v>
      </c>
      <c r="E56" s="9">
        <f t="shared" ca="1" si="37"/>
        <v>1.5923831067577372</v>
      </c>
      <c r="F56" s="9">
        <f t="shared" ca="1" si="37"/>
        <v>1.5294837510026749</v>
      </c>
      <c r="G56" s="9">
        <f t="shared" ca="1" si="37"/>
        <v>0.87425504729488057</v>
      </c>
      <c r="H56" s="9">
        <f t="shared" ca="1" si="37"/>
        <v>1.3259414744425326</v>
      </c>
      <c r="I56" s="9">
        <f t="shared" ca="1" si="37"/>
        <v>1.1043238039089238</v>
      </c>
      <c r="J56" s="9">
        <f t="shared" ca="1" si="37"/>
        <v>1.5659331726929187</v>
      </c>
      <c r="K56" s="9">
        <f t="shared" ca="1" si="37"/>
        <v>1.394195896659604</v>
      </c>
      <c r="L56" s="9">
        <f t="shared" ca="1" si="37"/>
        <v>1.3395238377791707</v>
      </c>
      <c r="M56" s="9">
        <f t="shared" ca="1" si="37"/>
        <v>0.97408811499223502</v>
      </c>
      <c r="N56" s="9">
        <f t="shared" ca="1" si="37"/>
        <v>1.3714868614099924</v>
      </c>
      <c r="O56" s="9">
        <f t="shared" ca="1" si="37"/>
        <v>0.68116752828137017</v>
      </c>
      <c r="P56" s="9">
        <f t="shared" ca="1" si="37"/>
        <v>1.8709371067867762</v>
      </c>
      <c r="Q56" s="9">
        <f t="shared" ca="1" si="37"/>
        <v>1.1684769838515254</v>
      </c>
      <c r="R56" s="9">
        <f t="shared" ca="1" si="37"/>
        <v>0.72687681440684793</v>
      </c>
      <c r="S56" s="9">
        <f t="shared" ca="1" si="37"/>
        <v>1.2017196349233525</v>
      </c>
      <c r="T56" s="9">
        <f t="shared" ca="1" si="37"/>
        <v>1.6496688922590101</v>
      </c>
      <c r="U56" s="9">
        <f t="shared" ca="1" si="37"/>
        <v>1.2905160441028642</v>
      </c>
      <c r="V56" s="9">
        <f t="shared" ca="1" si="37"/>
        <v>0.88761371429624092</v>
      </c>
      <c r="W56" s="9">
        <f t="shared" ca="1" si="37"/>
        <v>2.0826876974791619</v>
      </c>
      <c r="X56" s="9">
        <f t="shared" ca="1" si="37"/>
        <v>1.0482693139514578</v>
      </c>
      <c r="Y56" s="9">
        <f t="shared" ca="1" si="37"/>
        <v>1.9278079177339085</v>
      </c>
      <c r="Z56" s="9">
        <f t="shared" ca="1" si="37"/>
        <v>0.96781801797539901</v>
      </c>
      <c r="AA56" s="9">
        <f t="shared" ca="1" si="37"/>
        <v>1.7090492452902837</v>
      </c>
      <c r="AB56" s="9">
        <f t="shared" ca="1" si="37"/>
        <v>0.80445694569249204</v>
      </c>
      <c r="AC56" s="9">
        <f t="shared" ca="1" si="37"/>
        <v>1.0858283276941805</v>
      </c>
      <c r="AD56" s="9">
        <f t="shared" ca="1" si="37"/>
        <v>1.0119120622733728</v>
      </c>
      <c r="AE56" s="9">
        <f t="shared" ca="1" si="37"/>
        <v>1.4908168492927805</v>
      </c>
      <c r="AF56" s="9">
        <f t="shared" ca="1" si="37"/>
        <v>0.91810277499346604</v>
      </c>
      <c r="AG56" s="9">
        <f t="shared" ca="1" si="37"/>
        <v>1.0175465545931579</v>
      </c>
      <c r="AH56" s="9">
        <f t="shared" ca="1" si="37"/>
        <v>0.89670604016622157</v>
      </c>
      <c r="AI56" s="9">
        <f t="shared" ca="1" si="37"/>
        <v>1.4551192828896353</v>
      </c>
      <c r="AJ56" s="9">
        <f t="shared" ca="1" si="37"/>
        <v>1.2693117829347484</v>
      </c>
      <c r="AK56" s="9">
        <f t="shared" ca="1" si="37"/>
        <v>1.0979304646973136</v>
      </c>
      <c r="AL56" s="9">
        <f t="shared" ca="1" si="37"/>
        <v>1.1838604359528169</v>
      </c>
      <c r="AM56" s="9">
        <f t="shared" ca="1" si="37"/>
        <v>1.0238692878612943</v>
      </c>
      <c r="AN56" s="9">
        <f ca="1">AVERAGE(OFFSET($A56,0,Fixtures!$D$6,1,3))</f>
        <v>1.1997781728923187</v>
      </c>
      <c r="AO56" s="9">
        <f ca="1">AVERAGE(OFFSET($A56,0,Fixtures!$D$6,1,6))</f>
        <v>1.1700277008727626</v>
      </c>
      <c r="AP56" s="9">
        <f ca="1">AVERAGE(OFFSET($A56,0,Fixtures!$D$6,1,9))</f>
        <v>1.1543931203206212</v>
      </c>
      <c r="AQ56" s="9">
        <f ca="1">AVERAGE(OFFSET($A56,0,Fixtures!$D$6,1,12))</f>
        <v>1.1617200638725391</v>
      </c>
      <c r="AR56" s="9">
        <f ca="1">IF(OR(Fixtures!$D$6&lt;=0,Fixtures!$D$6&gt;39),AVERAGE(A56:AM56),AVERAGE(OFFSET($A56,0,Fixtures!$D$6,1,39-Fixtures!$D$6)))</f>
        <v>1.1511161580255203</v>
      </c>
    </row>
    <row r="57" spans="1:44" x14ac:dyDescent="0.25">
      <c r="A57" s="30" t="s">
        <v>112</v>
      </c>
      <c r="B57" s="9">
        <f ca="1">MIN(VLOOKUP($A50,$A$2:$AM$12,B$14+1,FALSE),VLOOKUP($A57,$A$2:$AM$12,B$14+1,FALSE))</f>
        <v>1.0668625129563987</v>
      </c>
      <c r="C57" s="9">
        <f t="shared" ref="C57:AM57" ca="1" si="38">MIN(VLOOKUP($A50,$A$2:$AM$12,C$14+1,FALSE),VLOOKUP($A57,$A$2:$AM$12,C$14+1,FALSE))</f>
        <v>0.60472682633076236</v>
      </c>
      <c r="D57" s="9">
        <f t="shared" ca="1" si="38"/>
        <v>1.1707453177007832</v>
      </c>
      <c r="E57" s="9">
        <f t="shared" ca="1" si="38"/>
        <v>1.5923831067577372</v>
      </c>
      <c r="F57" s="9">
        <f t="shared" ca="1" si="38"/>
        <v>1.0156861339485364</v>
      </c>
      <c r="G57" s="9">
        <f t="shared" ca="1" si="38"/>
        <v>0.87425504729488057</v>
      </c>
      <c r="H57" s="9">
        <f t="shared" ca="1" si="38"/>
        <v>1.4136856829947964</v>
      </c>
      <c r="I57" s="9">
        <f t="shared" ca="1" si="38"/>
        <v>1.1043238039089238</v>
      </c>
      <c r="J57" s="9">
        <f t="shared" ca="1" si="38"/>
        <v>0.85920936359467204</v>
      </c>
      <c r="K57" s="9">
        <f t="shared" ca="1" si="38"/>
        <v>1.291825621950468</v>
      </c>
      <c r="L57" s="9">
        <f t="shared" ca="1" si="38"/>
        <v>0.80655825019549454</v>
      </c>
      <c r="M57" s="9">
        <f t="shared" ca="1" si="38"/>
        <v>0.97408811499223502</v>
      </c>
      <c r="N57" s="9">
        <f t="shared" ca="1" si="38"/>
        <v>1.1456941784178696</v>
      </c>
      <c r="O57" s="9">
        <f t="shared" ca="1" si="38"/>
        <v>0.68116752828137017</v>
      </c>
      <c r="P57" s="9">
        <f t="shared" ca="1" si="38"/>
        <v>0.64530661086959185</v>
      </c>
      <c r="Q57" s="9">
        <f t="shared" ca="1" si="38"/>
        <v>1.1594280361628762</v>
      </c>
      <c r="R57" s="9">
        <f t="shared" ca="1" si="38"/>
        <v>0.72687681440684793</v>
      </c>
      <c r="S57" s="9">
        <f t="shared" ca="1" si="38"/>
        <v>1.2017196349233525</v>
      </c>
      <c r="T57" s="9">
        <f t="shared" ca="1" si="38"/>
        <v>0.81507317115963207</v>
      </c>
      <c r="U57" s="9">
        <f t="shared" ca="1" si="38"/>
        <v>1.2905160441028642</v>
      </c>
      <c r="V57" s="9">
        <f t="shared" ca="1" si="38"/>
        <v>1.001799616090826</v>
      </c>
      <c r="W57" s="9">
        <f t="shared" ca="1" si="38"/>
        <v>0.86477582957014776</v>
      </c>
      <c r="X57" s="9">
        <f t="shared" ca="1" si="38"/>
        <v>1.2835102838883374</v>
      </c>
      <c r="Y57" s="9">
        <f t="shared" ca="1" si="38"/>
        <v>1.66098031963772</v>
      </c>
      <c r="Z57" s="9">
        <f t="shared" ca="1" si="38"/>
        <v>0.90335735785212645</v>
      </c>
      <c r="AA57" s="9">
        <f t="shared" ca="1" si="38"/>
        <v>0.71418069049147337</v>
      </c>
      <c r="AB57" s="9">
        <f t="shared" ca="1" si="38"/>
        <v>0.80445694569249204</v>
      </c>
      <c r="AC57" s="9">
        <f t="shared" ca="1" si="38"/>
        <v>1.0858283276941805</v>
      </c>
      <c r="AD57" s="9">
        <f t="shared" ca="1" si="38"/>
        <v>0.77614604073713178</v>
      </c>
      <c r="AE57" s="9">
        <f t="shared" ca="1" si="38"/>
        <v>0.96397654216321749</v>
      </c>
      <c r="AF57" s="9">
        <f t="shared" ca="1" si="38"/>
        <v>0.91810277499346604</v>
      </c>
      <c r="AG57" s="9">
        <f t="shared" ca="1" si="38"/>
        <v>0.89835516893815159</v>
      </c>
      <c r="AH57" s="9">
        <f t="shared" ca="1" si="38"/>
        <v>0.89670604016622157</v>
      </c>
      <c r="AI57" s="9">
        <f t="shared" ca="1" si="38"/>
        <v>0.97472057589628414</v>
      </c>
      <c r="AJ57" s="9">
        <f t="shared" ca="1" si="38"/>
        <v>1.2377390654506819</v>
      </c>
      <c r="AK57" s="9">
        <f t="shared" ca="1" si="38"/>
        <v>1.0979304646973136</v>
      </c>
      <c r="AL57" s="9">
        <f t="shared" ca="1" si="38"/>
        <v>0.98039645381261387</v>
      </c>
      <c r="AM57" s="9">
        <f t="shared" ca="1" si="38"/>
        <v>1.0238692878612943</v>
      </c>
      <c r="AN57" s="9">
        <f ca="1">AVERAGE(OFFSET($A57,0,Fixtures!$D$6,1,3))</f>
        <v>0.86815532129271533</v>
      </c>
      <c r="AO57" s="9">
        <f ca="1">AVERAGE(OFFSET($A57,0,Fixtures!$D$6,1,6))</f>
        <v>0.87711522029532685</v>
      </c>
      <c r="AP57" s="9">
        <f ca="1">AVERAGE(OFFSET($A57,0,Fixtures!$D$6,1,9))</f>
        <v>0.89249701186362429</v>
      </c>
      <c r="AQ57" s="9">
        <f ca="1">AVERAGE(OFFSET($A57,0,Fixtures!$D$6,1,12))</f>
        <v>0.94571159089443568</v>
      </c>
      <c r="AR57" s="9">
        <f ca="1">IF(OR(Fixtures!$D$6&lt;=0,Fixtures!$D$6&gt;39),AVERAGE(A57:AM57),AVERAGE(OFFSET($A57,0,Fixtures!$D$6,1,39-Fixtures!$D$6)))</f>
        <v>0.95172372143034778</v>
      </c>
    </row>
    <row r="58" spans="1:44" x14ac:dyDescent="0.25">
      <c r="A58" s="30" t="s">
        <v>10</v>
      </c>
      <c r="B58" s="9">
        <f ca="1">MIN(VLOOKUP($A50,$A$2:$AM$12,B$14+1,FALSE),VLOOKUP($A58,$A$2:$AM$12,B$14+1,FALSE))</f>
        <v>1.1440742881695285</v>
      </c>
      <c r="C58" s="9">
        <f t="shared" ref="C58:AM58" ca="1" si="39">MIN(VLOOKUP($A50,$A$2:$AM$12,C$14+1,FALSE),VLOOKUP($A58,$A$2:$AM$12,C$14+1,FALSE))</f>
        <v>1.4457528416669543</v>
      </c>
      <c r="D58" s="9">
        <f t="shared" ca="1" si="39"/>
        <v>1.6401183484984563</v>
      </c>
      <c r="E58" s="9">
        <f t="shared" ca="1" si="39"/>
        <v>1.3904432093623296</v>
      </c>
      <c r="F58" s="9">
        <f t="shared" ca="1" si="39"/>
        <v>1.4432457717438156</v>
      </c>
      <c r="G58" s="9">
        <f t="shared" ca="1" si="39"/>
        <v>0.86674761036394266</v>
      </c>
      <c r="H58" s="9">
        <f t="shared" ca="1" si="39"/>
        <v>1.4965154758887651</v>
      </c>
      <c r="I58" s="9">
        <f t="shared" ca="1" si="39"/>
        <v>1.1043238039089238</v>
      </c>
      <c r="J58" s="9">
        <f t="shared" ca="1" si="39"/>
        <v>1.7671158995978076</v>
      </c>
      <c r="K58" s="9">
        <f t="shared" ca="1" si="39"/>
        <v>1.394195896659604</v>
      </c>
      <c r="L58" s="9">
        <f t="shared" ca="1" si="39"/>
        <v>1.3395238377791707</v>
      </c>
      <c r="M58" s="9">
        <f t="shared" ca="1" si="39"/>
        <v>0.97408811499223502</v>
      </c>
      <c r="N58" s="9">
        <f t="shared" ca="1" si="39"/>
        <v>1.3714868614099924</v>
      </c>
      <c r="O58" s="9">
        <f t="shared" ca="1" si="39"/>
        <v>0.68116752828137017</v>
      </c>
      <c r="P58" s="9">
        <f t="shared" ca="1" si="39"/>
        <v>0.9419503146177205</v>
      </c>
      <c r="Q58" s="9">
        <f t="shared" ca="1" si="39"/>
        <v>1.1699061252858673</v>
      </c>
      <c r="R58" s="9">
        <f t="shared" ca="1" si="39"/>
        <v>0.72687681440684793</v>
      </c>
      <c r="S58" s="9">
        <f t="shared" ca="1" si="39"/>
        <v>1.2017196349233525</v>
      </c>
      <c r="T58" s="9">
        <f t="shared" ca="1" si="39"/>
        <v>1.6496688922590101</v>
      </c>
      <c r="U58" s="9">
        <f t="shared" ca="1" si="39"/>
        <v>0.7339116537643452</v>
      </c>
      <c r="V58" s="9">
        <f t="shared" ca="1" si="39"/>
        <v>1.001799616090826</v>
      </c>
      <c r="W58" s="9">
        <f t="shared" ca="1" si="39"/>
        <v>2.0826876974791619</v>
      </c>
      <c r="X58" s="9">
        <f t="shared" ca="1" si="39"/>
        <v>1.1829453542762183</v>
      </c>
      <c r="Y58" s="9">
        <f t="shared" ca="1" si="39"/>
        <v>1.0963371617961206</v>
      </c>
      <c r="Z58" s="9">
        <f t="shared" ca="1" si="39"/>
        <v>0.96781801797539901</v>
      </c>
      <c r="AA58" s="9">
        <f t="shared" ca="1" si="39"/>
        <v>0.97885933529676428</v>
      </c>
      <c r="AB58" s="9">
        <f t="shared" ca="1" si="39"/>
        <v>0.80445694569249204</v>
      </c>
      <c r="AC58" s="9">
        <f t="shared" ca="1" si="39"/>
        <v>1.0858283276941805</v>
      </c>
      <c r="AD58" s="9">
        <f t="shared" ca="1" si="39"/>
        <v>0.78316029874508486</v>
      </c>
      <c r="AE58" s="9">
        <f t="shared" ca="1" si="39"/>
        <v>1.4071109638116563</v>
      </c>
      <c r="AF58" s="9">
        <f t="shared" ca="1" si="39"/>
        <v>0.91810277499346604</v>
      </c>
      <c r="AG58" s="9">
        <f t="shared" ca="1" si="39"/>
        <v>1.0175465545931579</v>
      </c>
      <c r="AH58" s="9">
        <f t="shared" ca="1" si="39"/>
        <v>0.89670604016622157</v>
      </c>
      <c r="AI58" s="9">
        <f t="shared" ca="1" si="39"/>
        <v>1.4551192828896353</v>
      </c>
      <c r="AJ58" s="9">
        <f t="shared" ca="1" si="39"/>
        <v>2.0770818312696528</v>
      </c>
      <c r="AK58" s="9">
        <f t="shared" ca="1" si="39"/>
        <v>1.0979304646973136</v>
      </c>
      <c r="AL58" s="9">
        <f t="shared" ca="1" si="39"/>
        <v>1.2947711216547786</v>
      </c>
      <c r="AM58" s="9">
        <f t="shared" ca="1" si="39"/>
        <v>0.96613973149792609</v>
      </c>
      <c r="AN58" s="9">
        <f ca="1">AVERAGE(OFFSET($A58,0,Fixtures!$D$6,1,3))</f>
        <v>0.9563815362278123</v>
      </c>
      <c r="AO58" s="9">
        <f ca="1">AVERAGE(OFFSET($A58,0,Fixtures!$D$6,1,6))</f>
        <v>0.99625310770560738</v>
      </c>
      <c r="AP58" s="9">
        <f ca="1">AVERAGE(OFFSET($A58,0,Fixtures!$D$6,1,9))</f>
        <v>1.0385433915425177</v>
      </c>
      <c r="AQ58" s="9">
        <f ca="1">AVERAGE(OFFSET($A58,0,Fixtures!$D$6,1,12))</f>
        <v>1.1513894951253671</v>
      </c>
      <c r="AR58" s="9">
        <f ca="1">IF(OR(Fixtures!$D$6&lt;=0,Fixtures!$D$6&gt;39),AVERAGE(A58:AM58),AVERAGE(OFFSET($A58,0,Fixtures!$D$6,1,39-Fixtures!$D$6)))</f>
        <v>1.1371395133078717</v>
      </c>
    </row>
    <row r="59" spans="1:44" x14ac:dyDescent="0.25">
      <c r="A59" s="30" t="s">
        <v>71</v>
      </c>
      <c r="B59" s="9">
        <f ca="1">MIN(VLOOKUP($A50,$A$2:$AM$12,B$14+1,FALSE),VLOOKUP($A59,$A$2:$AM$12,B$14+1,FALSE))</f>
        <v>1.1440742881695285</v>
      </c>
      <c r="C59" s="9">
        <f t="shared" ref="C59:AM59" ca="1" si="40">MIN(VLOOKUP($A50,$A$2:$AM$12,C$14+1,FALSE),VLOOKUP($A59,$A$2:$AM$12,C$14+1,FALSE))</f>
        <v>1.4457528416669543</v>
      </c>
      <c r="D59" s="9">
        <f t="shared" ca="1" si="40"/>
        <v>1.1225843812053227</v>
      </c>
      <c r="E59" s="9">
        <f t="shared" ca="1" si="40"/>
        <v>1.2513589916344463</v>
      </c>
      <c r="F59" s="9">
        <f t="shared" ca="1" si="40"/>
        <v>1.1153584302144328</v>
      </c>
      <c r="G59" s="9">
        <f t="shared" ca="1" si="40"/>
        <v>0.87425504729488057</v>
      </c>
      <c r="H59" s="9">
        <f t="shared" ca="1" si="40"/>
        <v>1.4965154758887651</v>
      </c>
      <c r="I59" s="9">
        <f t="shared" ca="1" si="40"/>
        <v>1.0334056844858408</v>
      </c>
      <c r="J59" s="9">
        <f t="shared" ca="1" si="40"/>
        <v>1.74206307419841</v>
      </c>
      <c r="K59" s="9">
        <f t="shared" ca="1" si="40"/>
        <v>0.92709354388717602</v>
      </c>
      <c r="L59" s="9">
        <f t="shared" ca="1" si="40"/>
        <v>1.3395238377791707</v>
      </c>
      <c r="M59" s="9">
        <f t="shared" ca="1" si="40"/>
        <v>0.97408811499223502</v>
      </c>
      <c r="N59" s="9">
        <f t="shared" ca="1" si="40"/>
        <v>1.0470108706111929</v>
      </c>
      <c r="O59" s="9">
        <f t="shared" ca="1" si="40"/>
        <v>0.68116752828137017</v>
      </c>
      <c r="P59" s="9">
        <f t="shared" ca="1" si="40"/>
        <v>1.8709371067867762</v>
      </c>
      <c r="Q59" s="9">
        <f t="shared" ca="1" si="40"/>
        <v>0.78500909359621596</v>
      </c>
      <c r="R59" s="9">
        <f t="shared" ca="1" si="40"/>
        <v>0.72687681440684793</v>
      </c>
      <c r="S59" s="9">
        <f t="shared" ca="1" si="40"/>
        <v>1.2017196349233525</v>
      </c>
      <c r="T59" s="9">
        <f t="shared" ca="1" si="40"/>
        <v>1.5437294792936638</v>
      </c>
      <c r="U59" s="9">
        <f t="shared" ca="1" si="40"/>
        <v>1.154520402017239</v>
      </c>
      <c r="V59" s="9">
        <f t="shared" ca="1" si="40"/>
        <v>1.001799616090826</v>
      </c>
      <c r="W59" s="9">
        <f t="shared" ca="1" si="40"/>
        <v>1.3849175161771397</v>
      </c>
      <c r="X59" s="9">
        <f t="shared" ca="1" si="40"/>
        <v>1.1661744546286876</v>
      </c>
      <c r="Y59" s="9">
        <f t="shared" ca="1" si="40"/>
        <v>1.7246539338776041</v>
      </c>
      <c r="Z59" s="9">
        <f t="shared" ca="1" si="40"/>
        <v>0.96781801797539901</v>
      </c>
      <c r="AA59" s="9">
        <f t="shared" ca="1" si="40"/>
        <v>1.7090492452902837</v>
      </c>
      <c r="AB59" s="9">
        <f t="shared" ca="1" si="40"/>
        <v>0.80445694569249204</v>
      </c>
      <c r="AC59" s="9">
        <f t="shared" ca="1" si="40"/>
        <v>1.0858283276941805</v>
      </c>
      <c r="AD59" s="9">
        <f t="shared" ca="1" si="40"/>
        <v>1.0119120622733728</v>
      </c>
      <c r="AE59" s="9">
        <f t="shared" ca="1" si="40"/>
        <v>1.5197700526313724</v>
      </c>
      <c r="AF59" s="9">
        <f t="shared" ca="1" si="40"/>
        <v>0.91810277499346604</v>
      </c>
      <c r="AG59" s="9">
        <f t="shared" ca="1" si="40"/>
        <v>1.0175465545931579</v>
      </c>
      <c r="AH59" s="9">
        <f t="shared" ca="1" si="40"/>
        <v>0.89670604016622157</v>
      </c>
      <c r="AI59" s="9">
        <f t="shared" ca="1" si="40"/>
        <v>1.0075321176575254</v>
      </c>
      <c r="AJ59" s="9">
        <f t="shared" ca="1" si="40"/>
        <v>0.83768659770570375</v>
      </c>
      <c r="AK59" s="9">
        <f t="shared" ca="1" si="40"/>
        <v>1.0979304646973136</v>
      </c>
      <c r="AL59" s="9">
        <f t="shared" ca="1" si="40"/>
        <v>1.3059859348479079</v>
      </c>
      <c r="AM59" s="9">
        <f t="shared" ca="1" si="40"/>
        <v>1.0238692878612943</v>
      </c>
      <c r="AN59" s="9">
        <f ca="1">AVERAGE(OFFSET($A59,0,Fixtures!$D$6,1,3))</f>
        <v>1.1997781728923187</v>
      </c>
      <c r="AO59" s="9">
        <f ca="1">AVERAGE(OFFSET($A59,0,Fixtures!$D$6,1,6))</f>
        <v>1.174853234762528</v>
      </c>
      <c r="AP59" s="9">
        <f ca="1">AVERAGE(OFFSET($A59,0,Fixtures!$D$6,1,9))</f>
        <v>1.1078782356657859</v>
      </c>
      <c r="AQ59" s="9">
        <f ca="1">AVERAGE(OFFSET($A59,0,Fixtures!$D$6,1,12))</f>
        <v>1.1010422598535832</v>
      </c>
      <c r="AR59" s="9">
        <f ca="1">IF(OR(Fixtures!$D$6&lt;=0,Fixtures!$D$6&gt;39),AVERAGE(A59:AM59),AVERAGE(OFFSET($A59,0,Fixtures!$D$6,1,39-Fixtures!$D$6)))</f>
        <v>1.0951058773926379</v>
      </c>
    </row>
    <row r="60" spans="1:44" x14ac:dyDescent="0.25">
      <c r="A60" s="30" t="s">
        <v>63</v>
      </c>
      <c r="B60" s="9">
        <f ca="1">MIN(VLOOKUP($A50,$A$2:$AM$12,B$14+1,FALSE),VLOOKUP($A60,$A$2:$AM$12,B$14+1,FALSE))</f>
        <v>1.1440742881695285</v>
      </c>
      <c r="C60" s="9">
        <f t="shared" ref="C60:AM60" ca="1" si="41">MIN(VLOOKUP($A50,$A$2:$AM$12,C$14+1,FALSE),VLOOKUP($A60,$A$2:$AM$12,C$14+1,FALSE))</f>
        <v>1.4457528416669543</v>
      </c>
      <c r="D60" s="9">
        <f t="shared" ca="1" si="41"/>
        <v>1.6401183484984563</v>
      </c>
      <c r="E60" s="9">
        <f t="shared" ca="1" si="41"/>
        <v>1.2626553026005825</v>
      </c>
      <c r="F60" s="9">
        <f t="shared" ca="1" si="41"/>
        <v>1.5294837510026749</v>
      </c>
      <c r="G60" s="9">
        <f t="shared" ca="1" si="41"/>
        <v>0.87425504729488057</v>
      </c>
      <c r="H60" s="9">
        <f t="shared" ca="1" si="41"/>
        <v>1.4965154758887651</v>
      </c>
      <c r="I60" s="9">
        <f t="shared" ca="1" si="41"/>
        <v>0.9837859034443811</v>
      </c>
      <c r="J60" s="9">
        <f t="shared" ca="1" si="41"/>
        <v>1.9699603398790102</v>
      </c>
      <c r="K60" s="9">
        <f t="shared" ca="1" si="41"/>
        <v>1.2950804687867663</v>
      </c>
      <c r="L60" s="9">
        <f t="shared" ca="1" si="41"/>
        <v>1.049802190891624</v>
      </c>
      <c r="M60" s="9">
        <f t="shared" ca="1" si="41"/>
        <v>0.97408811499223502</v>
      </c>
      <c r="N60" s="9">
        <f t="shared" ca="1" si="41"/>
        <v>1.3714868614099924</v>
      </c>
      <c r="O60" s="9">
        <f t="shared" ca="1" si="41"/>
        <v>0.68116752828137017</v>
      </c>
      <c r="P60" s="9">
        <f t="shared" ca="1" si="41"/>
        <v>1.8709371067867762</v>
      </c>
      <c r="Q60" s="9">
        <f t="shared" ca="1" si="41"/>
        <v>1.3977849554660262</v>
      </c>
      <c r="R60" s="9">
        <f t="shared" ca="1" si="41"/>
        <v>0.72687681440684793</v>
      </c>
      <c r="S60" s="9">
        <f t="shared" ca="1" si="41"/>
        <v>1.2017196349233525</v>
      </c>
      <c r="T60" s="9">
        <f t="shared" ca="1" si="41"/>
        <v>1.4696061026761742</v>
      </c>
      <c r="U60" s="9">
        <f t="shared" ca="1" si="41"/>
        <v>1.2905160441028642</v>
      </c>
      <c r="V60" s="9">
        <f t="shared" ca="1" si="41"/>
        <v>1.001799616090826</v>
      </c>
      <c r="W60" s="9">
        <f t="shared" ca="1" si="41"/>
        <v>1.9346263792987497</v>
      </c>
      <c r="X60" s="9">
        <f t="shared" ca="1" si="41"/>
        <v>1.3187337812413211</v>
      </c>
      <c r="Y60" s="9">
        <f t="shared" ca="1" si="41"/>
        <v>1.9278079177339085</v>
      </c>
      <c r="Z60" s="9">
        <f t="shared" ca="1" si="41"/>
        <v>0.96781801797539901</v>
      </c>
      <c r="AA60" s="9">
        <f t="shared" ca="1" si="41"/>
        <v>1.7090492452902837</v>
      </c>
      <c r="AB60" s="9">
        <f t="shared" ca="1" si="41"/>
        <v>0.80445694569249204</v>
      </c>
      <c r="AC60" s="9">
        <f t="shared" ca="1" si="41"/>
        <v>1.0858283276941805</v>
      </c>
      <c r="AD60" s="9">
        <f t="shared" ca="1" si="41"/>
        <v>1.0119120622733728</v>
      </c>
      <c r="AE60" s="9">
        <f t="shared" ca="1" si="41"/>
        <v>1.5857017096170014</v>
      </c>
      <c r="AF60" s="9">
        <f t="shared" ca="1" si="41"/>
        <v>0.91810277499346604</v>
      </c>
      <c r="AG60" s="9">
        <f t="shared" ca="1" si="41"/>
        <v>1.0175465545931579</v>
      </c>
      <c r="AH60" s="9">
        <f t="shared" ca="1" si="41"/>
        <v>0.89670604016622157</v>
      </c>
      <c r="AI60" s="9">
        <f t="shared" ca="1" si="41"/>
        <v>1.3121307048070168</v>
      </c>
      <c r="AJ60" s="9">
        <f t="shared" ca="1" si="41"/>
        <v>1.886188785366302</v>
      </c>
      <c r="AK60" s="9">
        <f t="shared" ca="1" si="41"/>
        <v>1.0979304646973136</v>
      </c>
      <c r="AL60" s="9">
        <f t="shared" ca="1" si="41"/>
        <v>1.3059859348479079</v>
      </c>
      <c r="AM60" s="9">
        <f t="shared" ca="1" si="41"/>
        <v>1.0238692878612943</v>
      </c>
      <c r="AN60" s="9">
        <f ca="1">AVERAGE(OFFSET($A60,0,Fixtures!$D$6,1,3))</f>
        <v>1.1997781728923187</v>
      </c>
      <c r="AO60" s="9">
        <f ca="1">AVERAGE(OFFSET($A60,0,Fixtures!$D$6,1,6))</f>
        <v>1.1858418442601328</v>
      </c>
      <c r="AP60" s="9">
        <f ca="1">AVERAGE(OFFSET($A60,0,Fixtures!$D$6,1,9))</f>
        <v>1.1490482627919105</v>
      </c>
      <c r="AQ60" s="9">
        <f ca="1">AVERAGE(OFFSET($A60,0,Fixtures!$D$6,1,12))</f>
        <v>1.2192949625032263</v>
      </c>
      <c r="AR60" s="9">
        <f ca="1">IF(OR(Fixtures!$D$6&lt;=0,Fixtures!$D$6&gt;39),AVERAGE(A60:AM60),AVERAGE(OFFSET($A60,0,Fixtures!$D$6,1,39-Fixtures!$D$6)))</f>
        <v>1.2042622183000009</v>
      </c>
    </row>
    <row r="62" spans="1:44" x14ac:dyDescent="0.25">
      <c r="A62" s="31" t="s">
        <v>53</v>
      </c>
      <c r="B62" s="2">
        <v>1</v>
      </c>
      <c r="C62" s="2">
        <v>2</v>
      </c>
      <c r="D62" s="2">
        <v>3</v>
      </c>
      <c r="E62" s="2">
        <v>4</v>
      </c>
      <c r="F62" s="2">
        <v>5</v>
      </c>
      <c r="G62" s="2">
        <v>6</v>
      </c>
      <c r="H62" s="2">
        <v>7</v>
      </c>
      <c r="I62" s="2">
        <v>8</v>
      </c>
      <c r="J62" s="2">
        <v>9</v>
      </c>
      <c r="K62" s="2">
        <v>10</v>
      </c>
      <c r="L62" s="2">
        <v>11</v>
      </c>
      <c r="M62" s="2">
        <v>12</v>
      </c>
      <c r="N62" s="2">
        <v>13</v>
      </c>
      <c r="O62" s="2">
        <v>14</v>
      </c>
      <c r="P62" s="2">
        <v>15</v>
      </c>
      <c r="Q62" s="2">
        <v>16</v>
      </c>
      <c r="R62" s="2">
        <v>17</v>
      </c>
      <c r="S62" s="2">
        <v>18</v>
      </c>
      <c r="T62" s="2">
        <v>19</v>
      </c>
      <c r="U62" s="2">
        <v>20</v>
      </c>
      <c r="V62" s="2">
        <v>21</v>
      </c>
      <c r="W62" s="2">
        <v>22</v>
      </c>
      <c r="X62" s="2">
        <v>23</v>
      </c>
      <c r="Y62" s="2">
        <v>24</v>
      </c>
      <c r="Z62" s="2">
        <v>25</v>
      </c>
      <c r="AA62" s="2">
        <v>26</v>
      </c>
      <c r="AB62" s="2">
        <v>27</v>
      </c>
      <c r="AC62" s="2">
        <v>28</v>
      </c>
      <c r="AD62" s="2">
        <v>29</v>
      </c>
      <c r="AE62" s="2">
        <v>30</v>
      </c>
      <c r="AF62" s="2">
        <v>31</v>
      </c>
      <c r="AG62" s="2">
        <v>32</v>
      </c>
      <c r="AH62" s="2">
        <v>33</v>
      </c>
      <c r="AI62" s="2">
        <v>34</v>
      </c>
      <c r="AJ62" s="2">
        <v>35</v>
      </c>
      <c r="AK62" s="2">
        <v>36</v>
      </c>
      <c r="AL62" s="2">
        <v>37</v>
      </c>
      <c r="AM62" s="2">
        <v>38</v>
      </c>
      <c r="AN62" s="31" t="s">
        <v>56</v>
      </c>
      <c r="AO62" s="31" t="s">
        <v>57</v>
      </c>
      <c r="AP62" s="31" t="s">
        <v>58</v>
      </c>
      <c r="AQ62" s="31" t="s">
        <v>82</v>
      </c>
      <c r="AR62" s="31" t="s">
        <v>59</v>
      </c>
    </row>
    <row r="63" spans="1:44" x14ac:dyDescent="0.25">
      <c r="A63" s="30" t="s">
        <v>111</v>
      </c>
      <c r="B63" s="9">
        <f t="shared" ref="B63:AM63" ca="1" si="42">MIN(VLOOKUP($A62,$A$2:$AM$12,B$14+1,FALSE),VLOOKUP($A63,$A$2:$AM$12,B$14+1,FALSE))</f>
        <v>1.179119741580998</v>
      </c>
      <c r="C63" s="9">
        <f t="shared" ca="1" si="42"/>
        <v>1.1285610901366634</v>
      </c>
      <c r="D63" s="9">
        <f t="shared" ca="1" si="42"/>
        <v>1.5492399968409567</v>
      </c>
      <c r="E63" s="9">
        <f t="shared" ca="1" si="42"/>
        <v>1.0696515824976072</v>
      </c>
      <c r="F63" s="9">
        <f t="shared" ca="1" si="42"/>
        <v>1.3665342201732005</v>
      </c>
      <c r="G63" s="9">
        <f t="shared" ca="1" si="42"/>
        <v>1.1722933810041907</v>
      </c>
      <c r="H63" s="9">
        <f t="shared" ca="1" si="42"/>
        <v>0.93346841007444181</v>
      </c>
      <c r="I63" s="9">
        <f t="shared" ca="1" si="42"/>
        <v>1.5536746258091676</v>
      </c>
      <c r="J63" s="9">
        <f t="shared" ca="1" si="42"/>
        <v>1.4363715123020235</v>
      </c>
      <c r="K63" s="9">
        <f t="shared" ca="1" si="42"/>
        <v>1.5436737947893808</v>
      </c>
      <c r="L63" s="9">
        <f t="shared" ca="1" si="42"/>
        <v>1.4080517234595791</v>
      </c>
      <c r="M63" s="9">
        <f t="shared" ca="1" si="42"/>
        <v>2.2237482982374286</v>
      </c>
      <c r="N63" s="9">
        <f t="shared" ca="1" si="42"/>
        <v>1.0197250386792374</v>
      </c>
      <c r="O63" s="9">
        <f t="shared" ca="1" si="42"/>
        <v>1.449079685990613</v>
      </c>
      <c r="P63" s="9">
        <f t="shared" ca="1" si="42"/>
        <v>0.85894287758755883</v>
      </c>
      <c r="Q63" s="9">
        <f t="shared" ca="1" si="42"/>
        <v>1.4643777738769581</v>
      </c>
      <c r="R63" s="9">
        <f t="shared" ca="1" si="42"/>
        <v>1.0932160348644406</v>
      </c>
      <c r="S63" s="9">
        <f t="shared" ca="1" si="42"/>
        <v>1.1593715653146242</v>
      </c>
      <c r="T63" s="9">
        <f t="shared" ca="1" si="42"/>
        <v>1.0400631792606823</v>
      </c>
      <c r="U63" s="9">
        <f t="shared" ca="1" si="42"/>
        <v>1.8248032844378268</v>
      </c>
      <c r="V63" s="9">
        <f t="shared" ca="1" si="42"/>
        <v>1.3944404644321906</v>
      </c>
      <c r="W63" s="9">
        <f t="shared" ca="1" si="42"/>
        <v>1.0333684080821475</v>
      </c>
      <c r="X63" s="9">
        <f t="shared" ca="1" si="42"/>
        <v>2.1456907776363567</v>
      </c>
      <c r="Y63" s="9">
        <f t="shared" ca="1" si="42"/>
        <v>1.2215625292517682</v>
      </c>
      <c r="Z63" s="9">
        <f t="shared" ca="1" si="42"/>
        <v>0.95744001045015503</v>
      </c>
      <c r="AA63" s="9">
        <f t="shared" ca="1" si="42"/>
        <v>1.4195968923341411</v>
      </c>
      <c r="AB63" s="9">
        <f t="shared" ca="1" si="42"/>
        <v>0.77610823793788897</v>
      </c>
      <c r="AC63" s="9">
        <f t="shared" ca="1" si="42"/>
        <v>1.2579760192771825</v>
      </c>
      <c r="AD63" s="9">
        <f t="shared" ca="1" si="42"/>
        <v>0.98028594780193057</v>
      </c>
      <c r="AE63" s="9">
        <f t="shared" ca="1" si="42"/>
        <v>1.2831121998530202</v>
      </c>
      <c r="AF63" s="9">
        <f t="shared" ca="1" si="42"/>
        <v>1.5232929590146636</v>
      </c>
      <c r="AG63" s="9">
        <f t="shared" ca="1" si="42"/>
        <v>0.97004507905156734</v>
      </c>
      <c r="AH63" s="9">
        <f t="shared" ca="1" si="42"/>
        <v>2.1033859078840629</v>
      </c>
      <c r="AI63" s="9">
        <f t="shared" ca="1" si="42"/>
        <v>1.4886248938614191</v>
      </c>
      <c r="AJ63" s="9">
        <f t="shared" ca="1" si="42"/>
        <v>0.95560013795539323</v>
      </c>
      <c r="AK63" s="9">
        <f t="shared" ca="1" si="42"/>
        <v>1.377922796776186</v>
      </c>
      <c r="AL63" s="9">
        <f t="shared" ca="1" si="42"/>
        <v>1.357737991161228</v>
      </c>
      <c r="AM63" s="9">
        <f t="shared" ca="1" si="42"/>
        <v>1.0804489454515795</v>
      </c>
      <c r="AN63" s="9">
        <f ca="1">AVERAGE(OFFSET($A63,0,Fixtures!$D$6,1,3))</f>
        <v>1.1512270498497374</v>
      </c>
      <c r="AO63" s="9">
        <f ca="1">AVERAGE(OFFSET($A63,0,Fixtures!$D$6,1,6))</f>
        <v>1.2067287093698045</v>
      </c>
      <c r="AP63" s="9">
        <f ca="1">AVERAGE(OFFSET($A63,0,Fixtures!$D$6,1,9))</f>
        <v>1.311380904112875</v>
      </c>
      <c r="AQ63" s="9">
        <f ca="1">AVERAGE(OFFSET($A63,0,Fixtures!$D$6,1,12))</f>
        <v>1.2911407552423901</v>
      </c>
      <c r="AR63" s="9">
        <f ca="1">IF(OR(Fixtures!$D$6&lt;=0,Fixtures!$D$6&gt;39),AVERAGE(A63:AM63),AVERAGE(OFFSET($A63,0,Fixtures!$D$6,1,39-Fixtures!$D$6)))</f>
        <v>1.2749336929507893</v>
      </c>
    </row>
    <row r="64" spans="1:44" x14ac:dyDescent="0.25">
      <c r="A64" s="30" t="s">
        <v>121</v>
      </c>
      <c r="B64" s="9">
        <f ca="1">MIN(VLOOKUP($A62,$A$2:$AM$12,B$14+1,FALSE),VLOOKUP($A64,$A$2:$AM$12,B$14+1,FALSE))</f>
        <v>1.179119741580998</v>
      </c>
      <c r="C64" s="9">
        <f t="shared" ref="C64:AM64" ca="1" si="43">MIN(VLOOKUP($A62,$A$2:$AM$12,C$14+1,FALSE),VLOOKUP($A64,$A$2:$AM$12,C$14+1,FALSE))</f>
        <v>1.0780565728367906</v>
      </c>
      <c r="D64" s="9">
        <f t="shared" ca="1" si="43"/>
        <v>1.2661860741259168</v>
      </c>
      <c r="E64" s="9">
        <f t="shared" ca="1" si="43"/>
        <v>1.0696515824976072</v>
      </c>
      <c r="F64" s="9">
        <f t="shared" ca="1" si="43"/>
        <v>1.0054807191260209</v>
      </c>
      <c r="G64" s="9">
        <f t="shared" ca="1" si="43"/>
        <v>1.1722933810041907</v>
      </c>
      <c r="H64" s="9">
        <f t="shared" ca="1" si="43"/>
        <v>0.93346841007444181</v>
      </c>
      <c r="I64" s="9">
        <f t="shared" ca="1" si="43"/>
        <v>1.1199176266259416</v>
      </c>
      <c r="J64" s="9">
        <f t="shared" ca="1" si="43"/>
        <v>1.6562447691364359</v>
      </c>
      <c r="K64" s="9">
        <f t="shared" ca="1" si="43"/>
        <v>1.2221928560884172</v>
      </c>
      <c r="L64" s="9">
        <f t="shared" ca="1" si="43"/>
        <v>0.96756790845302354</v>
      </c>
      <c r="M64" s="9">
        <f t="shared" ca="1" si="43"/>
        <v>2.1335708391190189</v>
      </c>
      <c r="N64" s="9">
        <f t="shared" ca="1" si="43"/>
        <v>1.4594876980923364</v>
      </c>
      <c r="O64" s="9">
        <f t="shared" ca="1" si="43"/>
        <v>1.449079685990613</v>
      </c>
      <c r="P64" s="9">
        <f t="shared" ca="1" si="43"/>
        <v>0.85894287758755883</v>
      </c>
      <c r="Q64" s="9">
        <f t="shared" ca="1" si="43"/>
        <v>1.2151171293103458</v>
      </c>
      <c r="R64" s="9">
        <f t="shared" ca="1" si="43"/>
        <v>1.0932160348644406</v>
      </c>
      <c r="S64" s="9">
        <f t="shared" ca="1" si="43"/>
        <v>0.99241518875461521</v>
      </c>
      <c r="T64" s="9">
        <f t="shared" ca="1" si="43"/>
        <v>1.0400631792606823</v>
      </c>
      <c r="U64" s="9">
        <f t="shared" ca="1" si="43"/>
        <v>0.89031996645900291</v>
      </c>
      <c r="V64" s="9">
        <f t="shared" ca="1" si="43"/>
        <v>1.3944404644321906</v>
      </c>
      <c r="W64" s="9">
        <f t="shared" ca="1" si="43"/>
        <v>1.0333684080821475</v>
      </c>
      <c r="X64" s="9">
        <f t="shared" ca="1" si="43"/>
        <v>1.1087258371905067</v>
      </c>
      <c r="Y64" s="9">
        <f t="shared" ca="1" si="43"/>
        <v>1.2215625292517682</v>
      </c>
      <c r="Z64" s="9">
        <f t="shared" ca="1" si="43"/>
        <v>0.95744001045015503</v>
      </c>
      <c r="AA64" s="9">
        <f t="shared" ca="1" si="43"/>
        <v>1.016095685685779</v>
      </c>
      <c r="AB64" s="9">
        <f t="shared" ca="1" si="43"/>
        <v>0.77610823793788897</v>
      </c>
      <c r="AC64" s="9">
        <f t="shared" ca="1" si="43"/>
        <v>0.75387135903262237</v>
      </c>
      <c r="AD64" s="9">
        <f t="shared" ca="1" si="43"/>
        <v>0.98028594780193057</v>
      </c>
      <c r="AE64" s="9">
        <f t="shared" ca="1" si="43"/>
        <v>1.0711172424032411</v>
      </c>
      <c r="AF64" s="9">
        <f t="shared" ca="1" si="43"/>
        <v>2.1802223638169469</v>
      </c>
      <c r="AG64" s="9">
        <f t="shared" ca="1" si="43"/>
        <v>0.97004507905156734</v>
      </c>
      <c r="AH64" s="9">
        <f t="shared" ca="1" si="43"/>
        <v>1.4453792212693315</v>
      </c>
      <c r="AI64" s="9">
        <f t="shared" ca="1" si="43"/>
        <v>1.4886248938614191</v>
      </c>
      <c r="AJ64" s="9">
        <f t="shared" ca="1" si="43"/>
        <v>1.5978745862001296</v>
      </c>
      <c r="AK64" s="9">
        <f t="shared" ca="1" si="43"/>
        <v>1.377922796776186</v>
      </c>
      <c r="AL64" s="9">
        <f t="shared" ca="1" si="43"/>
        <v>0.80445938653118354</v>
      </c>
      <c r="AM64" s="9">
        <f t="shared" ca="1" si="43"/>
        <v>1.0804489454515795</v>
      </c>
      <c r="AN64" s="9">
        <f ca="1">AVERAGE(OFFSET($A64,0,Fixtures!$D$6,1,3))</f>
        <v>0.84869176088543019</v>
      </c>
      <c r="AO64" s="9">
        <f ca="1">AVERAGE(OFFSET($A64,0,Fixtures!$D$6,1,6))</f>
        <v>1.1296168061130683</v>
      </c>
      <c r="AP64" s="9">
        <f ca="1">AVERAGE(OFFSET($A64,0,Fixtures!$D$6,1,9))</f>
        <v>1.1868611145400807</v>
      </c>
      <c r="AQ64" s="9">
        <f ca="1">AVERAGE(OFFSET($A64,0,Fixtures!$D$6,1,12))</f>
        <v>1.2051672333640189</v>
      </c>
      <c r="AR64" s="9">
        <f ca="1">IF(OR(Fixtures!$D$6&lt;=0,Fixtures!$D$6&gt;39),AVERAGE(A64:AM64),AVERAGE(OFFSET($A64,0,Fixtures!$D$6,1,39-Fixtures!$D$6)))</f>
        <v>1.1955735189092158</v>
      </c>
    </row>
    <row r="65" spans="1:44" x14ac:dyDescent="0.25">
      <c r="A65" s="30" t="s">
        <v>73</v>
      </c>
      <c r="B65" s="9">
        <f ca="1">MIN(VLOOKUP($A62,$A$2:$AM$12,B$14+1,FALSE),VLOOKUP($A65,$A$2:$AM$12,B$14+1,FALSE))</f>
        <v>1.06898626721018</v>
      </c>
      <c r="C65" s="9">
        <f t="shared" ref="C65:AM65" ca="1" si="44">MIN(VLOOKUP($A62,$A$2:$AM$12,C$14+1,FALSE),VLOOKUP($A65,$A$2:$AM$12,C$14+1,FALSE))</f>
        <v>1.4302498921539357</v>
      </c>
      <c r="D65" s="9">
        <f t="shared" ca="1" si="44"/>
        <v>2.0583784988878828</v>
      </c>
      <c r="E65" s="9">
        <f t="shared" ca="1" si="44"/>
        <v>1.0696515824976072</v>
      </c>
      <c r="F65" s="9">
        <f t="shared" ca="1" si="44"/>
        <v>1.3164927278878569</v>
      </c>
      <c r="G65" s="9">
        <f t="shared" ca="1" si="44"/>
        <v>1.1722933810041907</v>
      </c>
      <c r="H65" s="9">
        <f t="shared" ca="1" si="44"/>
        <v>0.93346841007444181</v>
      </c>
      <c r="I65" s="9">
        <f t="shared" ca="1" si="44"/>
        <v>1.5536746258091676</v>
      </c>
      <c r="J65" s="9">
        <f t="shared" ca="1" si="44"/>
        <v>1.0422218628349753</v>
      </c>
      <c r="K65" s="9">
        <f t="shared" ca="1" si="44"/>
        <v>1.5436737947893808</v>
      </c>
      <c r="L65" s="9">
        <f t="shared" ca="1" si="44"/>
        <v>1.4080517234595791</v>
      </c>
      <c r="M65" s="9">
        <f t="shared" ca="1" si="44"/>
        <v>1.294443796361302</v>
      </c>
      <c r="N65" s="9">
        <f t="shared" ca="1" si="44"/>
        <v>1.3088710642515096</v>
      </c>
      <c r="O65" s="9">
        <f t="shared" ca="1" si="44"/>
        <v>1.449079685990613</v>
      </c>
      <c r="P65" s="9">
        <f t="shared" ca="1" si="44"/>
        <v>0.85894287758755883</v>
      </c>
      <c r="Q65" s="9">
        <f t="shared" ca="1" si="44"/>
        <v>1.4643777738769581</v>
      </c>
      <c r="R65" s="9">
        <f t="shared" ca="1" si="44"/>
        <v>1.0932160348644406</v>
      </c>
      <c r="S65" s="9">
        <f t="shared" ca="1" si="44"/>
        <v>1.0830598854892159</v>
      </c>
      <c r="T65" s="9">
        <f t="shared" ca="1" si="44"/>
        <v>1.0400631792606823</v>
      </c>
      <c r="U65" s="9">
        <f t="shared" ca="1" si="44"/>
        <v>1.8233368043778264</v>
      </c>
      <c r="V65" s="9">
        <f t="shared" ca="1" si="44"/>
        <v>1.3944404644321906</v>
      </c>
      <c r="W65" s="9">
        <f t="shared" ca="1" si="44"/>
        <v>1.0333684080821475</v>
      </c>
      <c r="X65" s="9">
        <f t="shared" ca="1" si="44"/>
        <v>1.5568993259633586</v>
      </c>
      <c r="Y65" s="9">
        <f t="shared" ca="1" si="44"/>
        <v>1.220580835988462</v>
      </c>
      <c r="Z65" s="9">
        <f t="shared" ca="1" si="44"/>
        <v>0.95744001045015503</v>
      </c>
      <c r="AA65" s="9">
        <f t="shared" ca="1" si="44"/>
        <v>1.5968807201534789</v>
      </c>
      <c r="AB65" s="9">
        <f t="shared" ca="1" si="44"/>
        <v>0.77610823793788897</v>
      </c>
      <c r="AC65" s="9">
        <f t="shared" ca="1" si="44"/>
        <v>1.6330758051678682</v>
      </c>
      <c r="AD65" s="9">
        <f t="shared" ca="1" si="44"/>
        <v>0.98028594780193057</v>
      </c>
      <c r="AE65" s="9">
        <f t="shared" ca="1" si="44"/>
        <v>0.81203727953846327</v>
      </c>
      <c r="AF65" s="9">
        <f t="shared" ca="1" si="44"/>
        <v>1.9552271453633665</v>
      </c>
      <c r="AG65" s="9">
        <f t="shared" ca="1" si="44"/>
        <v>0.86652849177905333</v>
      </c>
      <c r="AH65" s="9">
        <f t="shared" ca="1" si="44"/>
        <v>2.1033859078840629</v>
      </c>
      <c r="AI65" s="9">
        <f t="shared" ca="1" si="44"/>
        <v>1.2063263207126944</v>
      </c>
      <c r="AJ65" s="9">
        <f t="shared" ca="1" si="44"/>
        <v>1.572096360577441</v>
      </c>
      <c r="AK65" s="9">
        <f t="shared" ca="1" si="44"/>
        <v>1.377922796776186</v>
      </c>
      <c r="AL65" s="9">
        <f t="shared" ca="1" si="44"/>
        <v>1.3638802996071955</v>
      </c>
      <c r="AM65" s="9">
        <f t="shared" ca="1" si="44"/>
        <v>1.0804489454515795</v>
      </c>
      <c r="AN65" s="9">
        <f ca="1">AVERAGE(OFFSET($A65,0,Fixtures!$D$6,1,3))</f>
        <v>1.335354921086412</v>
      </c>
      <c r="AO65" s="9">
        <f ca="1">AVERAGE(OFFSET($A65,0,Fixtures!$D$6,1,6))</f>
        <v>1.2922691893271661</v>
      </c>
      <c r="AP65" s="9">
        <f ca="1">AVERAGE(OFFSET($A65,0,Fixtures!$D$6,1,9))</f>
        <v>1.3255395395932006</v>
      </c>
      <c r="AQ65" s="9">
        <f ca="1">AVERAGE(OFFSET($A65,0,Fixtures!$D$6,1,12))</f>
        <v>1.3536462761083026</v>
      </c>
      <c r="AR65" s="9">
        <f ca="1">IF(OR(Fixtures!$D$6&lt;=0,Fixtures!$D$6&gt;39),AVERAGE(A65:AM65),AVERAGE(OFFSET($A65,0,Fixtures!$D$6,1,39-Fixtures!$D$6)))</f>
        <v>1.3326310968270161</v>
      </c>
    </row>
    <row r="66" spans="1:44" x14ac:dyDescent="0.25">
      <c r="A66" s="30" t="s">
        <v>61</v>
      </c>
      <c r="B66" s="9">
        <f ca="1">MIN(VLOOKUP($A62,$A$2:$AM$12,B$14+1,FALSE),VLOOKUP($A66,$A$2:$AM$12,B$14+1,FALSE))</f>
        <v>1.1440742881695285</v>
      </c>
      <c r="C66" s="9">
        <f t="shared" ref="C66:AM66" ca="1" si="45">MIN(VLOOKUP($A62,$A$2:$AM$12,C$14+1,FALSE),VLOOKUP($A66,$A$2:$AM$12,C$14+1,FALSE))</f>
        <v>1.4302498921539357</v>
      </c>
      <c r="D66" s="9">
        <f t="shared" ca="1" si="45"/>
        <v>1.6401183484984563</v>
      </c>
      <c r="E66" s="9">
        <f t="shared" ca="1" si="45"/>
        <v>1.0696515824976072</v>
      </c>
      <c r="F66" s="9">
        <f t="shared" ca="1" si="45"/>
        <v>1.5294837510026749</v>
      </c>
      <c r="G66" s="9">
        <f t="shared" ca="1" si="45"/>
        <v>0.87425504729488057</v>
      </c>
      <c r="H66" s="9">
        <f t="shared" ca="1" si="45"/>
        <v>0.93346841007444181</v>
      </c>
      <c r="I66" s="9">
        <f t="shared" ca="1" si="45"/>
        <v>1.1043238039089238</v>
      </c>
      <c r="J66" s="9">
        <f t="shared" ca="1" si="45"/>
        <v>1.9699603398790102</v>
      </c>
      <c r="K66" s="9">
        <f t="shared" ca="1" si="45"/>
        <v>1.394195896659604</v>
      </c>
      <c r="L66" s="9">
        <f t="shared" ca="1" si="45"/>
        <v>1.3395238377791707</v>
      </c>
      <c r="M66" s="9">
        <f t="shared" ca="1" si="45"/>
        <v>0.97408811499223502</v>
      </c>
      <c r="N66" s="9">
        <f t="shared" ca="1" si="45"/>
        <v>1.3714868614099924</v>
      </c>
      <c r="O66" s="9">
        <f t="shared" ca="1" si="45"/>
        <v>0.68116752828137017</v>
      </c>
      <c r="P66" s="9">
        <f t="shared" ca="1" si="45"/>
        <v>0.85894287758755883</v>
      </c>
      <c r="Q66" s="9">
        <f t="shared" ca="1" si="45"/>
        <v>1.4643777738769581</v>
      </c>
      <c r="R66" s="9">
        <f t="shared" ca="1" si="45"/>
        <v>0.72687681440684793</v>
      </c>
      <c r="S66" s="9">
        <f t="shared" ca="1" si="45"/>
        <v>1.1593715653146242</v>
      </c>
      <c r="T66" s="9">
        <f t="shared" ca="1" si="45"/>
        <v>1.0400631792606823</v>
      </c>
      <c r="U66" s="9">
        <f t="shared" ca="1" si="45"/>
        <v>1.2905160441028642</v>
      </c>
      <c r="V66" s="9">
        <f t="shared" ca="1" si="45"/>
        <v>1.001799616090826</v>
      </c>
      <c r="W66" s="9">
        <f t="shared" ca="1" si="45"/>
        <v>1.0333684080821475</v>
      </c>
      <c r="X66" s="9">
        <f t="shared" ca="1" si="45"/>
        <v>1.3187337812413211</v>
      </c>
      <c r="Y66" s="9">
        <f t="shared" ca="1" si="45"/>
        <v>1.2215625292517682</v>
      </c>
      <c r="Z66" s="9">
        <f t="shared" ca="1" si="45"/>
        <v>0.95744001045015503</v>
      </c>
      <c r="AA66" s="9">
        <f t="shared" ca="1" si="45"/>
        <v>1.7090492452902837</v>
      </c>
      <c r="AB66" s="9">
        <f t="shared" ca="1" si="45"/>
        <v>0.77610823793788897</v>
      </c>
      <c r="AC66" s="9">
        <f t="shared" ca="1" si="45"/>
        <v>1.0858283276941805</v>
      </c>
      <c r="AD66" s="9">
        <f t="shared" ca="1" si="45"/>
        <v>0.98028594780193057</v>
      </c>
      <c r="AE66" s="9">
        <f t="shared" ca="1" si="45"/>
        <v>1.2831121998530202</v>
      </c>
      <c r="AF66" s="9">
        <f t="shared" ca="1" si="45"/>
        <v>0.91810277499346604</v>
      </c>
      <c r="AG66" s="9">
        <f t="shared" ca="1" si="45"/>
        <v>0.97004507905156734</v>
      </c>
      <c r="AH66" s="9">
        <f t="shared" ca="1" si="45"/>
        <v>0.89670604016622157</v>
      </c>
      <c r="AI66" s="9">
        <f t="shared" ca="1" si="45"/>
        <v>1.4551192828896353</v>
      </c>
      <c r="AJ66" s="9">
        <f t="shared" ca="1" si="45"/>
        <v>1.5978745862001296</v>
      </c>
      <c r="AK66" s="9">
        <f t="shared" ca="1" si="45"/>
        <v>1.0979304646973136</v>
      </c>
      <c r="AL66" s="9">
        <f t="shared" ca="1" si="45"/>
        <v>1.3059859348479079</v>
      </c>
      <c r="AM66" s="9">
        <f t="shared" ca="1" si="45"/>
        <v>1.0238692878612943</v>
      </c>
      <c r="AN66" s="9">
        <f ca="1">AVERAGE(OFFSET($A66,0,Fixtures!$D$6,1,3))</f>
        <v>1.1903286036407843</v>
      </c>
      <c r="AO66" s="9">
        <f ca="1">AVERAGE(OFFSET($A66,0,Fixtures!$D$6,1,6))</f>
        <v>1.1254144555951282</v>
      </c>
      <c r="AP66" s="9">
        <f ca="1">AVERAGE(OFFSET($A66,0,Fixtures!$D$6,1,9))</f>
        <v>1.1193730150753549</v>
      </c>
      <c r="AQ66" s="9">
        <f ca="1">AVERAGE(OFFSET($A66,0,Fixtures!$D$6,1,12))</f>
        <v>1.1730123434519621</v>
      </c>
      <c r="AR66" s="9">
        <f ca="1">IF(OR(Fixtures!$D$6&lt;=0,Fixtures!$D$6&gt;39),AVERAGE(A66:AM66),AVERAGE(OFFSET($A66,0,Fixtures!$D$6,1,39-Fixtures!$D$6)))</f>
        <v>1.1615398007142184</v>
      </c>
    </row>
    <row r="67" spans="1:44" x14ac:dyDescent="0.25">
      <c r="A67" s="30" t="s">
        <v>2</v>
      </c>
      <c r="B67" s="9">
        <f ca="1">MIN(VLOOKUP($A62,$A$2:$AM$12,B$14+1,FALSE),VLOOKUP($A67,$A$2:$AM$12,B$14+1,FALSE))</f>
        <v>1.179119741580998</v>
      </c>
      <c r="C67" s="9">
        <f t="shared" ref="C67:AM67" ca="1" si="46">MIN(VLOOKUP($A62,$A$2:$AM$12,C$14+1,FALSE),VLOOKUP($A67,$A$2:$AM$12,C$14+1,FALSE))</f>
        <v>1.4302498921539357</v>
      </c>
      <c r="D67" s="9">
        <f t="shared" ca="1" si="46"/>
        <v>1.9335886316860682</v>
      </c>
      <c r="E67" s="9">
        <f t="shared" ca="1" si="46"/>
        <v>1.0696515824976072</v>
      </c>
      <c r="F67" s="9">
        <f t="shared" ca="1" si="46"/>
        <v>1.6140039802424833</v>
      </c>
      <c r="G67" s="9">
        <f t="shared" ca="1" si="46"/>
        <v>1.1722933810041907</v>
      </c>
      <c r="H67" s="9">
        <f t="shared" ca="1" si="46"/>
        <v>0.93346841007444181</v>
      </c>
      <c r="I67" s="9">
        <f t="shared" ca="1" si="46"/>
        <v>1.5536746258091676</v>
      </c>
      <c r="J67" s="9">
        <f t="shared" ca="1" si="46"/>
        <v>1.9976558234641313</v>
      </c>
      <c r="K67" s="9">
        <f t="shared" ca="1" si="46"/>
        <v>1.404416087109017</v>
      </c>
      <c r="L67" s="9">
        <f t="shared" ca="1" si="46"/>
        <v>1.4080517234595791</v>
      </c>
      <c r="M67" s="9">
        <f t="shared" ca="1" si="46"/>
        <v>1.0290198808069244</v>
      </c>
      <c r="N67" s="9">
        <f t="shared" ca="1" si="46"/>
        <v>1.7002353392112342</v>
      </c>
      <c r="O67" s="9">
        <f t="shared" ca="1" si="46"/>
        <v>1.449079685990613</v>
      </c>
      <c r="P67" s="9">
        <f t="shared" ca="1" si="46"/>
        <v>0.85894287758755883</v>
      </c>
      <c r="Q67" s="9">
        <f t="shared" ca="1" si="46"/>
        <v>1.4634408888508683</v>
      </c>
      <c r="R67" s="9">
        <f t="shared" ca="1" si="46"/>
        <v>1.0932160348644406</v>
      </c>
      <c r="S67" s="9">
        <f t="shared" ca="1" si="46"/>
        <v>0.8713144096956793</v>
      </c>
      <c r="T67" s="9">
        <f t="shared" ca="1" si="46"/>
        <v>1.0400631792606823</v>
      </c>
      <c r="U67" s="9">
        <f t="shared" ca="1" si="46"/>
        <v>1.4125941172555856</v>
      </c>
      <c r="V67" s="9">
        <f t="shared" ca="1" si="46"/>
        <v>1.3944404644321906</v>
      </c>
      <c r="W67" s="9">
        <f t="shared" ca="1" si="46"/>
        <v>1.0333684080821475</v>
      </c>
      <c r="X67" s="9">
        <f t="shared" ca="1" si="46"/>
        <v>1.783383564632151</v>
      </c>
      <c r="Y67" s="9">
        <f t="shared" ca="1" si="46"/>
        <v>1.2215625292517682</v>
      </c>
      <c r="Z67" s="9">
        <f t="shared" ca="1" si="46"/>
        <v>0.95744001045015503</v>
      </c>
      <c r="AA67" s="9">
        <f t="shared" ca="1" si="46"/>
        <v>1.7614010954481578</v>
      </c>
      <c r="AB67" s="9">
        <f t="shared" ca="1" si="46"/>
        <v>0.77610823793788897</v>
      </c>
      <c r="AC67" s="9">
        <f t="shared" ca="1" si="46"/>
        <v>1.1621211347913338</v>
      </c>
      <c r="AD67" s="9">
        <f t="shared" ca="1" si="46"/>
        <v>0.98028594780193057</v>
      </c>
      <c r="AE67" s="9">
        <f t="shared" ca="1" si="46"/>
        <v>1.1470201699562579</v>
      </c>
      <c r="AF67" s="9">
        <f t="shared" ca="1" si="46"/>
        <v>1.2814504580537995</v>
      </c>
      <c r="AG67" s="9">
        <f t="shared" ca="1" si="46"/>
        <v>0.97004507905156734</v>
      </c>
      <c r="AH67" s="9">
        <f t="shared" ca="1" si="46"/>
        <v>1.2460033334933842</v>
      </c>
      <c r="AI67" s="9">
        <f t="shared" ca="1" si="46"/>
        <v>1.4886248938614191</v>
      </c>
      <c r="AJ67" s="9">
        <f t="shared" ca="1" si="46"/>
        <v>1.5978745862001296</v>
      </c>
      <c r="AK67" s="9">
        <f t="shared" ca="1" si="46"/>
        <v>1.2943857782361283</v>
      </c>
      <c r="AL67" s="9">
        <f t="shared" ca="1" si="46"/>
        <v>1.7512036926111985</v>
      </c>
      <c r="AM67" s="9">
        <f t="shared" ca="1" si="46"/>
        <v>1.0804489454515795</v>
      </c>
      <c r="AN67" s="9">
        <f ca="1">AVERAGE(OFFSET($A67,0,Fixtures!$D$6,1,3))</f>
        <v>1.2332101560591269</v>
      </c>
      <c r="AO67" s="9">
        <f ca="1">AVERAGE(OFFSET($A67,0,Fixtures!$D$6,1,6))</f>
        <v>1.184731173998228</v>
      </c>
      <c r="AP67" s="9">
        <f ca="1">AVERAGE(OFFSET($A67,0,Fixtures!$D$6,1,9))</f>
        <v>1.2014511500439709</v>
      </c>
      <c r="AQ67" s="9">
        <f ca="1">AVERAGE(OFFSET($A67,0,Fixtures!$D$6,1,12))</f>
        <v>1.2880437006202661</v>
      </c>
      <c r="AR67" s="9">
        <f ca="1">IF(OR(Fixtures!$D$6&lt;=0,Fixtures!$D$6&gt;39),AVERAGE(A67:AM67),AVERAGE(OFFSET($A67,0,Fixtures!$D$6,1,39-Fixtures!$D$6)))</f>
        <v>1.2720748732995979</v>
      </c>
    </row>
    <row r="68" spans="1:44" x14ac:dyDescent="0.25">
      <c r="A68" s="30" t="s">
        <v>113</v>
      </c>
      <c r="B68" s="9">
        <f ca="1">MIN(VLOOKUP($A62,$A$2:$AM$12,B$14+1,FALSE),VLOOKUP($A68,$A$2:$AM$12,B$14+1,FALSE))</f>
        <v>1.179119741580998</v>
      </c>
      <c r="C68" s="9">
        <f t="shared" ref="C68:AM68" ca="1" si="47">MIN(VLOOKUP($A62,$A$2:$AM$12,C$14+1,FALSE),VLOOKUP($A68,$A$2:$AM$12,C$14+1,FALSE))</f>
        <v>0.94717643205824475</v>
      </c>
      <c r="D68" s="9">
        <f t="shared" ca="1" si="47"/>
        <v>1.8167445553561847</v>
      </c>
      <c r="E68" s="9">
        <f t="shared" ca="1" si="47"/>
        <v>1.0696515824976072</v>
      </c>
      <c r="F68" s="9">
        <f t="shared" ca="1" si="47"/>
        <v>1.6140039802424833</v>
      </c>
      <c r="G68" s="9">
        <f t="shared" ca="1" si="47"/>
        <v>1.1722933810041907</v>
      </c>
      <c r="H68" s="9">
        <f t="shared" ca="1" si="47"/>
        <v>0.93346841007444181</v>
      </c>
      <c r="I68" s="9">
        <f t="shared" ca="1" si="47"/>
        <v>1.3054220016366072</v>
      </c>
      <c r="J68" s="9">
        <f t="shared" ca="1" si="47"/>
        <v>1.5659331726929187</v>
      </c>
      <c r="K68" s="9">
        <f t="shared" ca="1" si="47"/>
        <v>1.5436737947893808</v>
      </c>
      <c r="L68" s="9">
        <f t="shared" ca="1" si="47"/>
        <v>1.4080517234595791</v>
      </c>
      <c r="M68" s="9">
        <f t="shared" ca="1" si="47"/>
        <v>1.1963585760961535</v>
      </c>
      <c r="N68" s="9">
        <f t="shared" ca="1" si="47"/>
        <v>1.7002353392112342</v>
      </c>
      <c r="O68" s="9">
        <f t="shared" ca="1" si="47"/>
        <v>1.261141363954041</v>
      </c>
      <c r="P68" s="9">
        <f t="shared" ca="1" si="47"/>
        <v>0.85894287758755883</v>
      </c>
      <c r="Q68" s="9">
        <f t="shared" ca="1" si="47"/>
        <v>1.1684769838515254</v>
      </c>
      <c r="R68" s="9">
        <f t="shared" ca="1" si="47"/>
        <v>1.0932160348644406</v>
      </c>
      <c r="S68" s="9">
        <f t="shared" ca="1" si="47"/>
        <v>1.1593715653146242</v>
      </c>
      <c r="T68" s="9">
        <f t="shared" ca="1" si="47"/>
        <v>1.0400631792606823</v>
      </c>
      <c r="U68" s="9">
        <f t="shared" ca="1" si="47"/>
        <v>1.3185992973003593</v>
      </c>
      <c r="V68" s="9">
        <f t="shared" ca="1" si="47"/>
        <v>0.88761371429624092</v>
      </c>
      <c r="W68" s="9">
        <f t="shared" ca="1" si="47"/>
        <v>1.0333684080821475</v>
      </c>
      <c r="X68" s="9">
        <f t="shared" ca="1" si="47"/>
        <v>1.0482693139514578</v>
      </c>
      <c r="Y68" s="9">
        <f t="shared" ca="1" si="47"/>
        <v>1.2215625292517682</v>
      </c>
      <c r="Z68" s="9">
        <f t="shared" ca="1" si="47"/>
        <v>0.95744001045015503</v>
      </c>
      <c r="AA68" s="9">
        <f t="shared" ca="1" si="47"/>
        <v>1.7614010954481578</v>
      </c>
      <c r="AB68" s="9">
        <f t="shared" ca="1" si="47"/>
        <v>0.77610823793788897</v>
      </c>
      <c r="AC68" s="9">
        <f t="shared" ca="1" si="47"/>
        <v>1.6330758051678682</v>
      </c>
      <c r="AD68" s="9">
        <f t="shared" ca="1" si="47"/>
        <v>0.98028594780193057</v>
      </c>
      <c r="AE68" s="9">
        <f t="shared" ca="1" si="47"/>
        <v>1.2831121998530202</v>
      </c>
      <c r="AF68" s="9">
        <f t="shared" ca="1" si="47"/>
        <v>1.4390189089701537</v>
      </c>
      <c r="AG68" s="9">
        <f t="shared" ca="1" si="47"/>
        <v>0.97004507905156734</v>
      </c>
      <c r="AH68" s="9">
        <f t="shared" ca="1" si="47"/>
        <v>1.3341804825097476</v>
      </c>
      <c r="AI68" s="9">
        <f t="shared" ca="1" si="47"/>
        <v>1.4886248938614191</v>
      </c>
      <c r="AJ68" s="9">
        <f t="shared" ca="1" si="47"/>
        <v>1.2693117829347484</v>
      </c>
      <c r="AK68" s="9">
        <f t="shared" ca="1" si="47"/>
        <v>1.377922796776186</v>
      </c>
      <c r="AL68" s="9">
        <f t="shared" ca="1" si="47"/>
        <v>1.1838604359528169</v>
      </c>
      <c r="AM68" s="9">
        <f t="shared" ca="1" si="47"/>
        <v>1.0804489454515795</v>
      </c>
      <c r="AN68" s="9">
        <f ca="1">AVERAGE(OFFSET($A68,0,Fixtures!$D$6,1,3))</f>
        <v>1.3901950461846384</v>
      </c>
      <c r="AO68" s="9">
        <f ca="1">AVERAGE(OFFSET($A68,0,Fixtures!$D$6,1,6))</f>
        <v>1.3121670325298365</v>
      </c>
      <c r="AP68" s="9">
        <f ca="1">AVERAGE(OFFSET($A68,0,Fixtures!$D$6,1,9))</f>
        <v>1.2962058500668614</v>
      </c>
      <c r="AQ68" s="9">
        <f ca="1">AVERAGE(OFFSET($A68,0,Fixtures!$D$6,1,12))</f>
        <v>1.2914123055221254</v>
      </c>
      <c r="AR68" s="9">
        <f ca="1">IF(OR(Fixtures!$D$6&lt;=0,Fixtures!$D$6&gt;39),AVERAGE(A68:AM68),AVERAGE(OFFSET($A68,0,Fixtures!$D$6,1,39-Fixtures!$D$6)))</f>
        <v>1.2751843547474679</v>
      </c>
    </row>
    <row r="69" spans="1:44" x14ac:dyDescent="0.25">
      <c r="A69" s="30" t="s">
        <v>112</v>
      </c>
      <c r="B69" s="9">
        <f ca="1">MIN(VLOOKUP($A62,$A$2:$AM$12,B$14+1,FALSE),VLOOKUP($A69,$A$2:$AM$12,B$14+1,FALSE))</f>
        <v>1.0668625129563987</v>
      </c>
      <c r="C69" s="9">
        <f t="shared" ref="C69:AM69" ca="1" si="48">MIN(VLOOKUP($A62,$A$2:$AM$12,C$14+1,FALSE),VLOOKUP($A69,$A$2:$AM$12,C$14+1,FALSE))</f>
        <v>0.60472682633076236</v>
      </c>
      <c r="D69" s="9">
        <f t="shared" ca="1" si="48"/>
        <v>1.1707453177007832</v>
      </c>
      <c r="E69" s="9">
        <f t="shared" ca="1" si="48"/>
        <v>1.0696515824976072</v>
      </c>
      <c r="F69" s="9">
        <f t="shared" ca="1" si="48"/>
        <v>1.0156861339485364</v>
      </c>
      <c r="G69" s="9">
        <f t="shared" ca="1" si="48"/>
        <v>1.1722933810041907</v>
      </c>
      <c r="H69" s="9">
        <f t="shared" ca="1" si="48"/>
        <v>0.93346841007444181</v>
      </c>
      <c r="I69" s="9">
        <f t="shared" ca="1" si="48"/>
        <v>1.2175784408680925</v>
      </c>
      <c r="J69" s="9">
        <f t="shared" ca="1" si="48"/>
        <v>0.85920936359467204</v>
      </c>
      <c r="K69" s="9">
        <f t="shared" ca="1" si="48"/>
        <v>1.291825621950468</v>
      </c>
      <c r="L69" s="9">
        <f t="shared" ca="1" si="48"/>
        <v>0.80655825019549454</v>
      </c>
      <c r="M69" s="9">
        <f t="shared" ca="1" si="48"/>
        <v>1.3419873511298315</v>
      </c>
      <c r="N69" s="9">
        <f t="shared" ca="1" si="48"/>
        <v>1.1456941784178696</v>
      </c>
      <c r="O69" s="9">
        <f t="shared" ca="1" si="48"/>
        <v>1.449079685990613</v>
      </c>
      <c r="P69" s="9">
        <f t="shared" ca="1" si="48"/>
        <v>0.64530661086959185</v>
      </c>
      <c r="Q69" s="9">
        <f t="shared" ca="1" si="48"/>
        <v>1.1594280361628762</v>
      </c>
      <c r="R69" s="9">
        <f t="shared" ca="1" si="48"/>
        <v>0.8893775426824766</v>
      </c>
      <c r="S69" s="9">
        <f t="shared" ca="1" si="48"/>
        <v>1.1593715653146242</v>
      </c>
      <c r="T69" s="9">
        <f t="shared" ca="1" si="48"/>
        <v>0.81507317115963207</v>
      </c>
      <c r="U69" s="9">
        <f t="shared" ca="1" si="48"/>
        <v>1.8248032844378268</v>
      </c>
      <c r="V69" s="9">
        <f t="shared" ca="1" si="48"/>
        <v>1.3944404644321906</v>
      </c>
      <c r="W69" s="9">
        <f t="shared" ca="1" si="48"/>
        <v>0.86477582957014776</v>
      </c>
      <c r="X69" s="9">
        <f t="shared" ca="1" si="48"/>
        <v>1.2835102838883374</v>
      </c>
      <c r="Y69" s="9">
        <f t="shared" ca="1" si="48"/>
        <v>1.2215625292517682</v>
      </c>
      <c r="Z69" s="9">
        <f t="shared" ca="1" si="48"/>
        <v>0.90335735785212645</v>
      </c>
      <c r="AA69" s="9">
        <f t="shared" ca="1" si="48"/>
        <v>0.71418069049147337</v>
      </c>
      <c r="AB69" s="9">
        <f t="shared" ca="1" si="48"/>
        <v>0.77610823793788897</v>
      </c>
      <c r="AC69" s="9">
        <f t="shared" ca="1" si="48"/>
        <v>1.3285763291923416</v>
      </c>
      <c r="AD69" s="9">
        <f t="shared" ca="1" si="48"/>
        <v>0.77614604073713178</v>
      </c>
      <c r="AE69" s="9">
        <f t="shared" ca="1" si="48"/>
        <v>0.96397654216321749</v>
      </c>
      <c r="AF69" s="9">
        <f t="shared" ca="1" si="48"/>
        <v>1.7114690813402742</v>
      </c>
      <c r="AG69" s="9">
        <f t="shared" ca="1" si="48"/>
        <v>0.89835516893815159</v>
      </c>
      <c r="AH69" s="9">
        <f t="shared" ca="1" si="48"/>
        <v>1.2048586206624057</v>
      </c>
      <c r="AI69" s="9">
        <f t="shared" ca="1" si="48"/>
        <v>0.97472057589628414</v>
      </c>
      <c r="AJ69" s="9">
        <f t="shared" ca="1" si="48"/>
        <v>1.2377390654506819</v>
      </c>
      <c r="AK69" s="9">
        <f t="shared" ca="1" si="48"/>
        <v>1.377922796776186</v>
      </c>
      <c r="AL69" s="9">
        <f t="shared" ca="1" si="48"/>
        <v>0.98039645381261387</v>
      </c>
      <c r="AM69" s="9">
        <f t="shared" ca="1" si="48"/>
        <v>1.0804489454515795</v>
      </c>
      <c r="AN69" s="9">
        <f ca="1">AVERAGE(OFFSET($A69,0,Fixtures!$D$6,1,3))</f>
        <v>0.93962175254056801</v>
      </c>
      <c r="AO69" s="9">
        <f ca="1">AVERAGE(OFFSET($A69,0,Fixtures!$D$6,1,6))</f>
        <v>1.0450761536437212</v>
      </c>
      <c r="AP69" s="9">
        <f ca="1">AVERAGE(OFFSET($A69,0,Fixtures!$D$6,1,9))</f>
        <v>1.0387101430399079</v>
      </c>
      <c r="AQ69" s="9">
        <f ca="1">AVERAGE(OFFSET($A69,0,Fixtures!$D$6,1,12))</f>
        <v>1.0787041336165544</v>
      </c>
      <c r="AR69" s="9">
        <f ca="1">IF(OR(Fixtures!$D$6&lt;=0,Fixtures!$D$6&gt;39),AVERAGE(A69:AM69),AVERAGE(OFFSET($A69,0,Fixtures!$D$6,1,39-Fixtures!$D$6)))</f>
        <v>1.0788383499115564</v>
      </c>
    </row>
    <row r="70" spans="1:44" x14ac:dyDescent="0.25">
      <c r="A70" s="30" t="s">
        <v>10</v>
      </c>
      <c r="B70" s="9">
        <f ca="1">MIN(VLOOKUP($A62,$A$2:$AM$12,B$14+1,FALSE),VLOOKUP($A70,$A$2:$AM$12,B$14+1,FALSE))</f>
        <v>1.179119741580998</v>
      </c>
      <c r="C70" s="9">
        <f t="shared" ref="C70:AM70" ca="1" si="49">MIN(VLOOKUP($A62,$A$2:$AM$12,C$14+1,FALSE),VLOOKUP($A70,$A$2:$AM$12,C$14+1,FALSE))</f>
        <v>1.4302498921539357</v>
      </c>
      <c r="D70" s="9">
        <f t="shared" ca="1" si="49"/>
        <v>1.6479146502127342</v>
      </c>
      <c r="E70" s="9">
        <f t="shared" ca="1" si="49"/>
        <v>1.0696515824976072</v>
      </c>
      <c r="F70" s="9">
        <f t="shared" ca="1" si="49"/>
        <v>1.4432457717438156</v>
      </c>
      <c r="G70" s="9">
        <f t="shared" ca="1" si="49"/>
        <v>0.86674761036394266</v>
      </c>
      <c r="H70" s="9">
        <f t="shared" ca="1" si="49"/>
        <v>0.93346841007444181</v>
      </c>
      <c r="I70" s="9">
        <f t="shared" ca="1" si="49"/>
        <v>1.5021511943920109</v>
      </c>
      <c r="J70" s="9">
        <f t="shared" ca="1" si="49"/>
        <v>1.7671158995978076</v>
      </c>
      <c r="K70" s="9">
        <f t="shared" ca="1" si="49"/>
        <v>1.4208459007252359</v>
      </c>
      <c r="L70" s="9">
        <f t="shared" ca="1" si="49"/>
        <v>1.4080517234595791</v>
      </c>
      <c r="M70" s="9">
        <f t="shared" ca="1" si="49"/>
        <v>1.1898337421676786</v>
      </c>
      <c r="N70" s="9">
        <f t="shared" ca="1" si="49"/>
        <v>1.5577002938460764</v>
      </c>
      <c r="O70" s="9">
        <f t="shared" ca="1" si="49"/>
        <v>0.98919325708485584</v>
      </c>
      <c r="P70" s="9">
        <f t="shared" ca="1" si="49"/>
        <v>0.85894287758755883</v>
      </c>
      <c r="Q70" s="9">
        <f t="shared" ca="1" si="49"/>
        <v>1.1699061252858673</v>
      </c>
      <c r="R70" s="9">
        <f t="shared" ca="1" si="49"/>
        <v>1.0495136507605851</v>
      </c>
      <c r="S70" s="9">
        <f t="shared" ca="1" si="49"/>
        <v>1.1593715653146242</v>
      </c>
      <c r="T70" s="9">
        <f t="shared" ca="1" si="49"/>
        <v>1.0400631792606823</v>
      </c>
      <c r="U70" s="9">
        <f t="shared" ca="1" si="49"/>
        <v>0.7339116537643452</v>
      </c>
      <c r="V70" s="9">
        <f t="shared" ca="1" si="49"/>
        <v>1.0902663797860481</v>
      </c>
      <c r="W70" s="9">
        <f t="shared" ca="1" si="49"/>
        <v>1.0333684080821475</v>
      </c>
      <c r="X70" s="9">
        <f t="shared" ca="1" si="49"/>
        <v>1.1829453542762183</v>
      </c>
      <c r="Y70" s="9">
        <f t="shared" ca="1" si="49"/>
        <v>1.0963371617961206</v>
      </c>
      <c r="Z70" s="9">
        <f t="shared" ca="1" si="49"/>
        <v>0.95744001045015503</v>
      </c>
      <c r="AA70" s="9">
        <f t="shared" ca="1" si="49"/>
        <v>0.97885933529676428</v>
      </c>
      <c r="AB70" s="9">
        <f t="shared" ca="1" si="49"/>
        <v>0.77610823793788897</v>
      </c>
      <c r="AC70" s="9">
        <f t="shared" ca="1" si="49"/>
        <v>1.5677919968151952</v>
      </c>
      <c r="AD70" s="9">
        <f t="shared" ca="1" si="49"/>
        <v>0.78316029874508486</v>
      </c>
      <c r="AE70" s="9">
        <f t="shared" ca="1" si="49"/>
        <v>1.2831121998530202</v>
      </c>
      <c r="AF70" s="9">
        <f t="shared" ca="1" si="49"/>
        <v>1.042758047946547</v>
      </c>
      <c r="AG70" s="9">
        <f t="shared" ca="1" si="49"/>
        <v>0.97004507905156734</v>
      </c>
      <c r="AH70" s="9">
        <f t="shared" ca="1" si="49"/>
        <v>2.0158074029092208</v>
      </c>
      <c r="AI70" s="9">
        <f t="shared" ca="1" si="49"/>
        <v>1.4886248938614191</v>
      </c>
      <c r="AJ70" s="9">
        <f t="shared" ca="1" si="49"/>
        <v>1.5978745862001296</v>
      </c>
      <c r="AK70" s="9">
        <f t="shared" ca="1" si="49"/>
        <v>1.1031494765886898</v>
      </c>
      <c r="AL70" s="9">
        <f t="shared" ca="1" si="49"/>
        <v>1.2947711216547786</v>
      </c>
      <c r="AM70" s="9">
        <f t="shared" ca="1" si="49"/>
        <v>0.96613973149792609</v>
      </c>
      <c r="AN70" s="9">
        <f ca="1">AVERAGE(OFFSET($A70,0,Fixtures!$D$6,1,3))</f>
        <v>1.1075865233499496</v>
      </c>
      <c r="AO70" s="9">
        <f ca="1">AVERAGE(OFFSET($A70,0,Fixtures!$D$6,1,6))</f>
        <v>1.0719650194324168</v>
      </c>
      <c r="AP70" s="9">
        <f ca="1">AVERAGE(OFFSET($A70,0,Fixtures!$D$6,1,9))</f>
        <v>1.2118074991574119</v>
      </c>
      <c r="AQ70" s="9">
        <f ca="1">AVERAGE(OFFSET($A70,0,Fixtures!$D$6,1,12))</f>
        <v>1.2418385564050256</v>
      </c>
      <c r="AR70" s="9">
        <f ca="1">IF(OR(Fixtures!$D$6&lt;=0,Fixtures!$D$6&gt;39),AVERAGE(A70:AM70),AVERAGE(OFFSET($A70,0,Fixtures!$D$6,1,39-Fixtures!$D$6)))</f>
        <v>1.2206309544890948</v>
      </c>
    </row>
    <row r="71" spans="1:44" x14ac:dyDescent="0.25">
      <c r="A71" s="30" t="s">
        <v>71</v>
      </c>
      <c r="B71" s="9">
        <f ca="1">MIN(VLOOKUP($A62,$A$2:$AM$12,B$14+1,FALSE),VLOOKUP($A71,$A$2:$AM$12,B$14+1,FALSE))</f>
        <v>1.179119741580998</v>
      </c>
      <c r="C71" s="9">
        <f t="shared" ref="C71:AM71" ca="1" si="50">MIN(VLOOKUP($A62,$A$2:$AM$12,C$14+1,FALSE),VLOOKUP($A71,$A$2:$AM$12,C$14+1,FALSE))</f>
        <v>1.4302498921539357</v>
      </c>
      <c r="D71" s="9">
        <f t="shared" ca="1" si="50"/>
        <v>1.1225843812053227</v>
      </c>
      <c r="E71" s="9">
        <f t="shared" ca="1" si="50"/>
        <v>1.0696515824976072</v>
      </c>
      <c r="F71" s="9">
        <f t="shared" ca="1" si="50"/>
        <v>1.1153584302144328</v>
      </c>
      <c r="G71" s="9">
        <f t="shared" ca="1" si="50"/>
        <v>1.1722933810041907</v>
      </c>
      <c r="H71" s="9">
        <f t="shared" ca="1" si="50"/>
        <v>0.93346841007444181</v>
      </c>
      <c r="I71" s="9">
        <f t="shared" ca="1" si="50"/>
        <v>1.0334056844858408</v>
      </c>
      <c r="J71" s="9">
        <f t="shared" ca="1" si="50"/>
        <v>1.74206307419841</v>
      </c>
      <c r="K71" s="9">
        <f t="shared" ca="1" si="50"/>
        <v>0.92709354388717602</v>
      </c>
      <c r="L71" s="9">
        <f t="shared" ca="1" si="50"/>
        <v>1.4080517234595791</v>
      </c>
      <c r="M71" s="9">
        <f t="shared" ca="1" si="50"/>
        <v>1.5050788424266739</v>
      </c>
      <c r="N71" s="9">
        <f t="shared" ca="1" si="50"/>
        <v>1.0470108706111929</v>
      </c>
      <c r="O71" s="9">
        <f t="shared" ca="1" si="50"/>
        <v>1.449079685990613</v>
      </c>
      <c r="P71" s="9">
        <f t="shared" ca="1" si="50"/>
        <v>0.85894287758755883</v>
      </c>
      <c r="Q71" s="9">
        <f t="shared" ca="1" si="50"/>
        <v>0.78500909359621596</v>
      </c>
      <c r="R71" s="9">
        <f t="shared" ca="1" si="50"/>
        <v>1.0932160348644406</v>
      </c>
      <c r="S71" s="9">
        <f t="shared" ca="1" si="50"/>
        <v>1.1593715653146242</v>
      </c>
      <c r="T71" s="9">
        <f t="shared" ca="1" si="50"/>
        <v>1.0400631792606823</v>
      </c>
      <c r="U71" s="9">
        <f t="shared" ca="1" si="50"/>
        <v>1.154520402017239</v>
      </c>
      <c r="V71" s="9">
        <f t="shared" ca="1" si="50"/>
        <v>1.2653060563504883</v>
      </c>
      <c r="W71" s="9">
        <f t="shared" ca="1" si="50"/>
        <v>1.0333684080821475</v>
      </c>
      <c r="X71" s="9">
        <f t="shared" ca="1" si="50"/>
        <v>1.1661744546286876</v>
      </c>
      <c r="Y71" s="9">
        <f t="shared" ca="1" si="50"/>
        <v>1.2215625292517682</v>
      </c>
      <c r="Z71" s="9">
        <f t="shared" ca="1" si="50"/>
        <v>0.95744001045015503</v>
      </c>
      <c r="AA71" s="9">
        <f t="shared" ca="1" si="50"/>
        <v>1.7614010954481578</v>
      </c>
      <c r="AB71" s="9">
        <f t="shared" ca="1" si="50"/>
        <v>0.77610823793788897</v>
      </c>
      <c r="AC71" s="9">
        <f t="shared" ca="1" si="50"/>
        <v>1.6330758051678682</v>
      </c>
      <c r="AD71" s="9">
        <f t="shared" ca="1" si="50"/>
        <v>0.98028594780193057</v>
      </c>
      <c r="AE71" s="9">
        <f t="shared" ca="1" si="50"/>
        <v>1.2831121998530202</v>
      </c>
      <c r="AF71" s="9">
        <f t="shared" ca="1" si="50"/>
        <v>1.5640532758512884</v>
      </c>
      <c r="AG71" s="9">
        <f t="shared" ca="1" si="50"/>
        <v>0.97004507905156734</v>
      </c>
      <c r="AH71" s="9">
        <f t="shared" ca="1" si="50"/>
        <v>2.1033859078840629</v>
      </c>
      <c r="AI71" s="9">
        <f t="shared" ca="1" si="50"/>
        <v>1.0075321176575254</v>
      </c>
      <c r="AJ71" s="9">
        <f t="shared" ca="1" si="50"/>
        <v>0.83768659770570375</v>
      </c>
      <c r="AK71" s="9">
        <f t="shared" ca="1" si="50"/>
        <v>1.377922796776186</v>
      </c>
      <c r="AL71" s="9">
        <f t="shared" ca="1" si="50"/>
        <v>1.7512036926111985</v>
      </c>
      <c r="AM71" s="9">
        <f t="shared" ca="1" si="50"/>
        <v>1.0804489454515795</v>
      </c>
      <c r="AN71" s="9">
        <f ca="1">AVERAGE(OFFSET($A71,0,Fixtures!$D$6,1,3))</f>
        <v>1.3901950461846384</v>
      </c>
      <c r="AO71" s="9">
        <f ca="1">AVERAGE(OFFSET($A71,0,Fixtures!$D$6,1,6))</f>
        <v>1.3330060936766923</v>
      </c>
      <c r="AP71" s="9">
        <f ca="1">AVERAGE(OFFSET($A71,0,Fixtures!$D$6,1,9))</f>
        <v>1.3421110740725899</v>
      </c>
      <c r="AQ71" s="9">
        <f ca="1">AVERAGE(OFFSET($A71,0,Fixtures!$D$6,1,12))</f>
        <v>1.3371510628121996</v>
      </c>
      <c r="AR71" s="9">
        <f ca="1">IF(OR(Fixtures!$D$6&lt;=0,Fixtures!$D$6&gt;39),AVERAGE(A71:AM71),AVERAGE(OFFSET($A71,0,Fixtures!$D$6,1,39-Fixtures!$D$6)))</f>
        <v>1.3174047460921519</v>
      </c>
    </row>
    <row r="72" spans="1:44" x14ac:dyDescent="0.25">
      <c r="A72" s="30" t="s">
        <v>63</v>
      </c>
      <c r="B72" s="9">
        <f ca="1">MIN(VLOOKUP($A62,$A$2:$AM$12,B$14+1,FALSE),VLOOKUP($A72,$A$2:$AM$12,B$14+1,FALSE))</f>
        <v>1.179119741580998</v>
      </c>
      <c r="C72" s="9">
        <f t="shared" ref="C72:AM72" ca="1" si="51">MIN(VLOOKUP($A62,$A$2:$AM$12,C$14+1,FALSE),VLOOKUP($A72,$A$2:$AM$12,C$14+1,FALSE))</f>
        <v>1.4302498921539357</v>
      </c>
      <c r="D72" s="9">
        <f t="shared" ca="1" si="51"/>
        <v>1.9807894313731778</v>
      </c>
      <c r="E72" s="9">
        <f t="shared" ca="1" si="51"/>
        <v>1.0696515824976072</v>
      </c>
      <c r="F72" s="9">
        <f t="shared" ca="1" si="51"/>
        <v>1.6140039802424833</v>
      </c>
      <c r="G72" s="9">
        <f t="shared" ca="1" si="51"/>
        <v>1.1722933810041907</v>
      </c>
      <c r="H72" s="9">
        <f t="shared" ca="1" si="51"/>
        <v>0.93346841007444181</v>
      </c>
      <c r="I72" s="9">
        <f t="shared" ca="1" si="51"/>
        <v>0.9837859034443811</v>
      </c>
      <c r="J72" s="9">
        <f t="shared" ca="1" si="51"/>
        <v>1.9976558234641313</v>
      </c>
      <c r="K72" s="9">
        <f t="shared" ca="1" si="51"/>
        <v>1.2950804687867663</v>
      </c>
      <c r="L72" s="9">
        <f t="shared" ca="1" si="51"/>
        <v>1.049802190891624</v>
      </c>
      <c r="M72" s="9">
        <f t="shared" ca="1" si="51"/>
        <v>1.9600964849586304</v>
      </c>
      <c r="N72" s="9">
        <f t="shared" ca="1" si="51"/>
        <v>1.4614684069007222</v>
      </c>
      <c r="O72" s="9">
        <f t="shared" ca="1" si="51"/>
        <v>1.449079685990613</v>
      </c>
      <c r="P72" s="9">
        <f t="shared" ca="1" si="51"/>
        <v>0.85894287758755883</v>
      </c>
      <c r="Q72" s="9">
        <f t="shared" ca="1" si="51"/>
        <v>1.3977849554660262</v>
      </c>
      <c r="R72" s="9">
        <f t="shared" ca="1" si="51"/>
        <v>1.0932160348644406</v>
      </c>
      <c r="S72" s="9">
        <f t="shared" ca="1" si="51"/>
        <v>1.1593715653146242</v>
      </c>
      <c r="T72" s="9">
        <f t="shared" ca="1" si="51"/>
        <v>1.0400631792606823</v>
      </c>
      <c r="U72" s="9">
        <f t="shared" ca="1" si="51"/>
        <v>1.8248032844378268</v>
      </c>
      <c r="V72" s="9">
        <f t="shared" ca="1" si="51"/>
        <v>1.1618484003443075</v>
      </c>
      <c r="W72" s="9">
        <f t="shared" ca="1" si="51"/>
        <v>1.0333684080821475</v>
      </c>
      <c r="X72" s="9">
        <f t="shared" ca="1" si="51"/>
        <v>1.5949353808229523</v>
      </c>
      <c r="Y72" s="9">
        <f t="shared" ca="1" si="51"/>
        <v>1.2215625292517682</v>
      </c>
      <c r="Z72" s="9">
        <f t="shared" ca="1" si="51"/>
        <v>0.95744001045015503</v>
      </c>
      <c r="AA72" s="9">
        <f t="shared" ca="1" si="51"/>
        <v>1.7614010954481578</v>
      </c>
      <c r="AB72" s="9">
        <f t="shared" ca="1" si="51"/>
        <v>0.77610823793788897</v>
      </c>
      <c r="AC72" s="9">
        <f t="shared" ca="1" si="51"/>
        <v>1.6330758051678682</v>
      </c>
      <c r="AD72" s="9">
        <f t="shared" ca="1" si="51"/>
        <v>0.98028594780193057</v>
      </c>
      <c r="AE72" s="9">
        <f t="shared" ca="1" si="51"/>
        <v>1.2831121998530202</v>
      </c>
      <c r="AF72" s="9">
        <f t="shared" ca="1" si="51"/>
        <v>2.1831812004319433</v>
      </c>
      <c r="AG72" s="9">
        <f t="shared" ca="1" si="51"/>
        <v>0.97004507905156734</v>
      </c>
      <c r="AH72" s="9">
        <f t="shared" ca="1" si="51"/>
        <v>1.5682230258998335</v>
      </c>
      <c r="AI72" s="9">
        <f t="shared" ca="1" si="51"/>
        <v>1.3121307048070168</v>
      </c>
      <c r="AJ72" s="9">
        <f t="shared" ca="1" si="51"/>
        <v>1.5978745862001296</v>
      </c>
      <c r="AK72" s="9">
        <f t="shared" ca="1" si="51"/>
        <v>1.3259830077787387</v>
      </c>
      <c r="AL72" s="9">
        <f t="shared" ca="1" si="51"/>
        <v>1.7512036926111985</v>
      </c>
      <c r="AM72" s="9">
        <f t="shared" ca="1" si="51"/>
        <v>1.0804489454515795</v>
      </c>
      <c r="AN72" s="9">
        <f ca="1">AVERAGE(OFFSET($A72,0,Fixtures!$D$6,1,3))</f>
        <v>1.3901950461846384</v>
      </c>
      <c r="AO72" s="9">
        <f ca="1">AVERAGE(OFFSET($A72,0,Fixtures!$D$6,1,6))</f>
        <v>1.4361940811068017</v>
      </c>
      <c r="AP72" s="9">
        <f ca="1">AVERAGE(OFFSET($A72,0,Fixtures!$D$6,1,9))</f>
        <v>1.3852848107110252</v>
      </c>
      <c r="AQ72" s="9">
        <f ca="1">AVERAGE(OFFSET($A72,0,Fixtures!$D$6,1,12))</f>
        <v>1.428552048582441</v>
      </c>
      <c r="AR72" s="9">
        <f ca="1">IF(OR(Fixtures!$D$6&lt;=0,Fixtures!$D$6&gt;39),AVERAGE(A72:AM72),AVERAGE(OFFSET($A72,0,Fixtures!$D$6,1,39-Fixtures!$D$6)))</f>
        <v>1.4017748868031439</v>
      </c>
    </row>
    <row r="74" spans="1:44" x14ac:dyDescent="0.25">
      <c r="A74" s="31" t="s">
        <v>2</v>
      </c>
      <c r="B74" s="2">
        <v>1</v>
      </c>
      <c r="C74" s="2">
        <v>2</v>
      </c>
      <c r="D74" s="2">
        <v>3</v>
      </c>
      <c r="E74" s="2">
        <v>4</v>
      </c>
      <c r="F74" s="2">
        <v>5</v>
      </c>
      <c r="G74" s="2">
        <v>6</v>
      </c>
      <c r="H74" s="2">
        <v>7</v>
      </c>
      <c r="I74" s="2">
        <v>8</v>
      </c>
      <c r="J74" s="2">
        <v>9</v>
      </c>
      <c r="K74" s="2">
        <v>10</v>
      </c>
      <c r="L74" s="2">
        <v>11</v>
      </c>
      <c r="M74" s="2">
        <v>12</v>
      </c>
      <c r="N74" s="2">
        <v>13</v>
      </c>
      <c r="O74" s="2">
        <v>14</v>
      </c>
      <c r="P74" s="2">
        <v>15</v>
      </c>
      <c r="Q74" s="2">
        <v>16</v>
      </c>
      <c r="R74" s="2">
        <v>17</v>
      </c>
      <c r="S74" s="2">
        <v>18</v>
      </c>
      <c r="T74" s="2">
        <v>19</v>
      </c>
      <c r="U74" s="2">
        <v>20</v>
      </c>
      <c r="V74" s="2">
        <v>21</v>
      </c>
      <c r="W74" s="2">
        <v>22</v>
      </c>
      <c r="X74" s="2">
        <v>23</v>
      </c>
      <c r="Y74" s="2">
        <v>24</v>
      </c>
      <c r="Z74" s="2">
        <v>25</v>
      </c>
      <c r="AA74" s="2">
        <v>26</v>
      </c>
      <c r="AB74" s="2">
        <v>27</v>
      </c>
      <c r="AC74" s="2">
        <v>28</v>
      </c>
      <c r="AD74" s="2">
        <v>29</v>
      </c>
      <c r="AE74" s="2">
        <v>30</v>
      </c>
      <c r="AF74" s="2">
        <v>31</v>
      </c>
      <c r="AG74" s="2">
        <v>32</v>
      </c>
      <c r="AH74" s="2">
        <v>33</v>
      </c>
      <c r="AI74" s="2">
        <v>34</v>
      </c>
      <c r="AJ74" s="2">
        <v>35</v>
      </c>
      <c r="AK74" s="2">
        <v>36</v>
      </c>
      <c r="AL74" s="2">
        <v>37</v>
      </c>
      <c r="AM74" s="2">
        <v>38</v>
      </c>
      <c r="AN74" s="31" t="s">
        <v>56</v>
      </c>
      <c r="AO74" s="31" t="s">
        <v>57</v>
      </c>
      <c r="AP74" s="31" t="s">
        <v>58</v>
      </c>
      <c r="AQ74" s="31" t="s">
        <v>82</v>
      </c>
      <c r="AR74" s="31" t="s">
        <v>59</v>
      </c>
    </row>
    <row r="75" spans="1:44" x14ac:dyDescent="0.25">
      <c r="A75" s="30" t="s">
        <v>111</v>
      </c>
      <c r="B75" s="9">
        <f t="shared" ref="B75:AM75" ca="1" si="52">MIN(VLOOKUP($A74,$A$2:$AM$12,B$14+1,FALSE),VLOOKUP($A75,$A$2:$AM$12,B$14+1,FALSE))</f>
        <v>1.237982948413163</v>
      </c>
      <c r="C75" s="9">
        <f t="shared" ca="1" si="52"/>
        <v>1.1285610901366634</v>
      </c>
      <c r="D75" s="9">
        <f t="shared" ca="1" si="52"/>
        <v>1.5492399968409567</v>
      </c>
      <c r="E75" s="9">
        <f t="shared" ca="1" si="52"/>
        <v>1.1743897708273592</v>
      </c>
      <c r="F75" s="9">
        <f t="shared" ca="1" si="52"/>
        <v>1.3665342201732005</v>
      </c>
      <c r="G75" s="9">
        <f t="shared" ca="1" si="52"/>
        <v>1.309680845194215</v>
      </c>
      <c r="H75" s="9">
        <f t="shared" ca="1" si="52"/>
        <v>1.2745377608472523</v>
      </c>
      <c r="I75" s="9">
        <f t="shared" ca="1" si="52"/>
        <v>1.6507616386343877</v>
      </c>
      <c r="J75" s="9">
        <f t="shared" ca="1" si="52"/>
        <v>1.4363715123020235</v>
      </c>
      <c r="K75" s="9">
        <f t="shared" ca="1" si="52"/>
        <v>1.404416087109017</v>
      </c>
      <c r="L75" s="9">
        <f t="shared" ca="1" si="52"/>
        <v>1.8613136216382651</v>
      </c>
      <c r="M75" s="9">
        <f t="shared" ca="1" si="52"/>
        <v>1.0290198808069244</v>
      </c>
      <c r="N75" s="9">
        <f t="shared" ca="1" si="52"/>
        <v>1.0197250386792374</v>
      </c>
      <c r="O75" s="9">
        <f t="shared" ca="1" si="52"/>
        <v>2.3932063598079871</v>
      </c>
      <c r="P75" s="9">
        <f t="shared" ca="1" si="52"/>
        <v>1.7134498835149043</v>
      </c>
      <c r="Q75" s="9">
        <f t="shared" ca="1" si="52"/>
        <v>1.4634408888508683</v>
      </c>
      <c r="R75" s="9">
        <f t="shared" ca="1" si="52"/>
        <v>1.736008114935202</v>
      </c>
      <c r="S75" s="9">
        <f t="shared" ca="1" si="52"/>
        <v>0.8713144096956793</v>
      </c>
      <c r="T75" s="9">
        <f t="shared" ca="1" si="52"/>
        <v>1.2264798439688567</v>
      </c>
      <c r="U75" s="9">
        <f t="shared" ca="1" si="52"/>
        <v>1.4125941172555856</v>
      </c>
      <c r="V75" s="9">
        <f t="shared" ca="1" si="52"/>
        <v>1.6868563142566617</v>
      </c>
      <c r="W75" s="9">
        <f t="shared" ca="1" si="52"/>
        <v>2.0979548955579146</v>
      </c>
      <c r="X75" s="9">
        <f t="shared" ca="1" si="52"/>
        <v>1.783383564632151</v>
      </c>
      <c r="Y75" s="9">
        <f t="shared" ca="1" si="52"/>
        <v>1.2879931911237299</v>
      </c>
      <c r="Z75" s="9">
        <f t="shared" ca="1" si="52"/>
        <v>1.1183020165085589</v>
      </c>
      <c r="AA75" s="9">
        <f t="shared" ca="1" si="52"/>
        <v>1.4195968923341411</v>
      </c>
      <c r="AB75" s="9">
        <f t="shared" ca="1" si="52"/>
        <v>1.3015931305330515</v>
      </c>
      <c r="AC75" s="9">
        <f t="shared" ca="1" si="52"/>
        <v>1.1621211347913338</v>
      </c>
      <c r="AD75" s="9">
        <f t="shared" ca="1" si="52"/>
        <v>2.1861277475426553</v>
      </c>
      <c r="AE75" s="9">
        <f t="shared" ca="1" si="52"/>
        <v>1.1470201699562579</v>
      </c>
      <c r="AF75" s="9">
        <f t="shared" ca="1" si="52"/>
        <v>1.2814504580537995</v>
      </c>
      <c r="AG75" s="9">
        <f t="shared" ca="1" si="52"/>
        <v>1.5371778466375046</v>
      </c>
      <c r="AH75" s="9">
        <f t="shared" ca="1" si="52"/>
        <v>1.2460033334933842</v>
      </c>
      <c r="AI75" s="9">
        <f t="shared" ca="1" si="52"/>
        <v>1.8104464152744222</v>
      </c>
      <c r="AJ75" s="9">
        <f t="shared" ca="1" si="52"/>
        <v>0.95560013795539323</v>
      </c>
      <c r="AK75" s="9">
        <f t="shared" ca="1" si="52"/>
        <v>1.2943857782361283</v>
      </c>
      <c r="AL75" s="9">
        <f t="shared" ca="1" si="52"/>
        <v>1.357737991161228</v>
      </c>
      <c r="AM75" s="9">
        <f t="shared" ca="1" si="52"/>
        <v>2.036894433553897</v>
      </c>
      <c r="AN75" s="9">
        <f ca="1">AVERAGE(OFFSET($A75,0,Fixtures!$D$6,1,3))</f>
        <v>1.2944370525528421</v>
      </c>
      <c r="AO75" s="9">
        <f ca="1">AVERAGE(OFFSET($A75,0,Fixtures!$D$6,1,6))</f>
        <v>1.4163182555352065</v>
      </c>
      <c r="AP75" s="9">
        <f ca="1">AVERAGE(OFFSET($A75,0,Fixtures!$D$6,1,9))</f>
        <v>1.4546152365129499</v>
      </c>
      <c r="AQ75" s="9">
        <f ca="1">AVERAGE(OFFSET($A75,0,Fixtures!$D$6,1,12))</f>
        <v>1.391605086330775</v>
      </c>
      <c r="AR75" s="9">
        <f ca="1">IF(OR(Fixtures!$D$6&lt;=0,Fixtures!$D$6&gt;39),AVERAGE(A75:AM75),AVERAGE(OFFSET($A75,0,Fixtures!$D$6,1,39-Fixtures!$D$6)))</f>
        <v>1.4412427284248612</v>
      </c>
    </row>
    <row r="76" spans="1:44" x14ac:dyDescent="0.25">
      <c r="A76" s="30" t="s">
        <v>121</v>
      </c>
      <c r="B76" s="9">
        <f ca="1">MIN(VLOOKUP($A74,$A$2:$AM$12,B$14+1,FALSE),VLOOKUP($A76,$A$2:$AM$12,B$14+1,FALSE))</f>
        <v>1.237982948413163</v>
      </c>
      <c r="C76" s="9">
        <f t="shared" ref="C76:AM76" ca="1" si="53">MIN(VLOOKUP($A74,$A$2:$AM$12,C$14+1,FALSE),VLOOKUP($A76,$A$2:$AM$12,C$14+1,FALSE))</f>
        <v>1.0780565728367906</v>
      </c>
      <c r="D76" s="9">
        <f t="shared" ca="1" si="53"/>
        <v>1.2661860741259168</v>
      </c>
      <c r="E76" s="9">
        <f t="shared" ca="1" si="53"/>
        <v>1.1743897708273592</v>
      </c>
      <c r="F76" s="9">
        <f t="shared" ca="1" si="53"/>
        <v>1.0054807191260209</v>
      </c>
      <c r="G76" s="9">
        <f t="shared" ca="1" si="53"/>
        <v>1.2017232811144842</v>
      </c>
      <c r="H76" s="9">
        <f t="shared" ca="1" si="53"/>
        <v>2.304981579055227</v>
      </c>
      <c r="I76" s="9">
        <f t="shared" ca="1" si="53"/>
        <v>1.1199176266259416</v>
      </c>
      <c r="J76" s="9">
        <f t="shared" ca="1" si="53"/>
        <v>1.6562447691364359</v>
      </c>
      <c r="K76" s="9">
        <f t="shared" ca="1" si="53"/>
        <v>1.2221928560884172</v>
      </c>
      <c r="L76" s="9">
        <f t="shared" ca="1" si="53"/>
        <v>0.96756790845302354</v>
      </c>
      <c r="M76" s="9">
        <f t="shared" ca="1" si="53"/>
        <v>1.0290198808069244</v>
      </c>
      <c r="N76" s="9">
        <f t="shared" ca="1" si="53"/>
        <v>1.4594876980923364</v>
      </c>
      <c r="O76" s="9">
        <f t="shared" ca="1" si="53"/>
        <v>2.3932063598079871</v>
      </c>
      <c r="P76" s="9">
        <f t="shared" ca="1" si="53"/>
        <v>1.6000640287752119</v>
      </c>
      <c r="Q76" s="9">
        <f t="shared" ca="1" si="53"/>
        <v>1.2151171293103458</v>
      </c>
      <c r="R76" s="9">
        <f t="shared" ca="1" si="53"/>
        <v>1.1261535116413244</v>
      </c>
      <c r="S76" s="9">
        <f t="shared" ca="1" si="53"/>
        <v>0.8713144096956793</v>
      </c>
      <c r="T76" s="9">
        <f t="shared" ca="1" si="53"/>
        <v>1.6729633681696163</v>
      </c>
      <c r="U76" s="9">
        <f t="shared" ca="1" si="53"/>
        <v>0.89031996645900291</v>
      </c>
      <c r="V76" s="9">
        <f t="shared" ca="1" si="53"/>
        <v>1.5430041975493669</v>
      </c>
      <c r="W76" s="9">
        <f t="shared" ca="1" si="53"/>
        <v>1.8257448837864014</v>
      </c>
      <c r="X76" s="9">
        <f t="shared" ca="1" si="53"/>
        <v>1.1087258371905067</v>
      </c>
      <c r="Y76" s="9">
        <f t="shared" ca="1" si="53"/>
        <v>1.3299841474264118</v>
      </c>
      <c r="Z76" s="9">
        <f t="shared" ca="1" si="53"/>
        <v>1.1183020165085589</v>
      </c>
      <c r="AA76" s="9">
        <f t="shared" ca="1" si="53"/>
        <v>1.016095685685779</v>
      </c>
      <c r="AB76" s="9">
        <f t="shared" ca="1" si="53"/>
        <v>1.3015931305330515</v>
      </c>
      <c r="AC76" s="9">
        <f t="shared" ca="1" si="53"/>
        <v>0.75387135903262237</v>
      </c>
      <c r="AD76" s="9">
        <f t="shared" ca="1" si="53"/>
        <v>1.8151749709450844</v>
      </c>
      <c r="AE76" s="9">
        <f t="shared" ca="1" si="53"/>
        <v>1.0711172424032411</v>
      </c>
      <c r="AF76" s="9">
        <f t="shared" ca="1" si="53"/>
        <v>1.2814504580537995</v>
      </c>
      <c r="AG76" s="9">
        <f t="shared" ca="1" si="53"/>
        <v>1.428258165030087</v>
      </c>
      <c r="AH76" s="9">
        <f t="shared" ca="1" si="53"/>
        <v>1.2460033334933842</v>
      </c>
      <c r="AI76" s="9">
        <f t="shared" ca="1" si="53"/>
        <v>1.7623447491997493</v>
      </c>
      <c r="AJ76" s="9">
        <f t="shared" ca="1" si="53"/>
        <v>1.7543353366680301</v>
      </c>
      <c r="AK76" s="9">
        <f t="shared" ca="1" si="53"/>
        <v>1.2943857782361283</v>
      </c>
      <c r="AL76" s="9">
        <f t="shared" ca="1" si="53"/>
        <v>0.80445938653118354</v>
      </c>
      <c r="AM76" s="9">
        <f t="shared" ca="1" si="53"/>
        <v>1.5020144075833148</v>
      </c>
      <c r="AN76" s="9">
        <f ca="1">AVERAGE(OFFSET($A76,0,Fixtures!$D$6,1,3))</f>
        <v>1.0238533917504844</v>
      </c>
      <c r="AO76" s="9">
        <f ca="1">AVERAGE(OFFSET($A76,0,Fixtures!$D$6,1,6))</f>
        <v>1.206550474442263</v>
      </c>
      <c r="AP76" s="9">
        <f ca="1">AVERAGE(OFFSET($A76,0,Fixtures!$D$6,1,9))</f>
        <v>1.2973232327085333</v>
      </c>
      <c r="AQ76" s="9">
        <f ca="1">AVERAGE(OFFSET($A76,0,Fixtures!$D$6,1,12))</f>
        <v>1.2940907996510118</v>
      </c>
      <c r="AR76" s="9">
        <f ca="1">IF(OR(Fixtures!$D$6&lt;=0,Fixtures!$D$6&gt;39),AVERAGE(A76:AM76),AVERAGE(OFFSET($A76,0,Fixtures!$D$6,1,39-Fixtures!$D$6)))</f>
        <v>1.310084923338112</v>
      </c>
    </row>
    <row r="77" spans="1:44" x14ac:dyDescent="0.25">
      <c r="A77" s="30" t="s">
        <v>73</v>
      </c>
      <c r="B77" s="9">
        <f ca="1">MIN(VLOOKUP($A74,$A$2:$AM$12,B$14+1,FALSE),VLOOKUP($A77,$A$2:$AM$12,B$14+1,FALSE))</f>
        <v>1.06898626721018</v>
      </c>
      <c r="C77" s="9">
        <f t="shared" ref="C77:AM77" ca="1" si="54">MIN(VLOOKUP($A74,$A$2:$AM$12,C$14+1,FALSE),VLOOKUP($A77,$A$2:$AM$12,C$14+1,FALSE))</f>
        <v>1.6705499258955017</v>
      </c>
      <c r="D77" s="9">
        <f t="shared" ca="1" si="54"/>
        <v>1.9335886316860682</v>
      </c>
      <c r="E77" s="9">
        <f t="shared" ca="1" si="54"/>
        <v>1.1743897708273592</v>
      </c>
      <c r="F77" s="9">
        <f t="shared" ca="1" si="54"/>
        <v>1.3164927278878569</v>
      </c>
      <c r="G77" s="9">
        <f t="shared" ca="1" si="54"/>
        <v>1.309680845194215</v>
      </c>
      <c r="H77" s="9">
        <f t="shared" ca="1" si="54"/>
        <v>1.1612354231341269</v>
      </c>
      <c r="I77" s="9">
        <f t="shared" ca="1" si="54"/>
        <v>1.6507616386343877</v>
      </c>
      <c r="J77" s="9">
        <f t="shared" ca="1" si="54"/>
        <v>1.0422218628349753</v>
      </c>
      <c r="K77" s="9">
        <f t="shared" ca="1" si="54"/>
        <v>1.404416087109017</v>
      </c>
      <c r="L77" s="9">
        <f t="shared" ca="1" si="54"/>
        <v>1.5384572724687389</v>
      </c>
      <c r="M77" s="9">
        <f t="shared" ca="1" si="54"/>
        <v>1.0290198808069244</v>
      </c>
      <c r="N77" s="9">
        <f t="shared" ca="1" si="54"/>
        <v>1.3088710642515096</v>
      </c>
      <c r="O77" s="9">
        <f t="shared" ca="1" si="54"/>
        <v>1.8020430222992105</v>
      </c>
      <c r="P77" s="9">
        <f t="shared" ca="1" si="54"/>
        <v>1.2130433435080747</v>
      </c>
      <c r="Q77" s="9">
        <f t="shared" ca="1" si="54"/>
        <v>1.4634408888508683</v>
      </c>
      <c r="R77" s="9">
        <f t="shared" ca="1" si="54"/>
        <v>1.736008114935202</v>
      </c>
      <c r="S77" s="9">
        <f t="shared" ca="1" si="54"/>
        <v>0.8713144096956793</v>
      </c>
      <c r="T77" s="9">
        <f t="shared" ca="1" si="54"/>
        <v>1.1537606796788127</v>
      </c>
      <c r="U77" s="9">
        <f t="shared" ca="1" si="54"/>
        <v>1.4125941172555856</v>
      </c>
      <c r="V77" s="9">
        <f t="shared" ca="1" si="54"/>
        <v>1.6868563142566617</v>
      </c>
      <c r="W77" s="9">
        <f t="shared" ca="1" si="54"/>
        <v>1.0944938635337444</v>
      </c>
      <c r="X77" s="9">
        <f t="shared" ca="1" si="54"/>
        <v>1.5568993259633586</v>
      </c>
      <c r="Y77" s="9">
        <f t="shared" ca="1" si="54"/>
        <v>1.220580835988462</v>
      </c>
      <c r="Z77" s="9">
        <f t="shared" ca="1" si="54"/>
        <v>1.1183020165085589</v>
      </c>
      <c r="AA77" s="9">
        <f t="shared" ca="1" si="54"/>
        <v>1.5968807201534789</v>
      </c>
      <c r="AB77" s="9">
        <f t="shared" ca="1" si="54"/>
        <v>1.3015931305330515</v>
      </c>
      <c r="AC77" s="9">
        <f t="shared" ca="1" si="54"/>
        <v>1.1621211347913338</v>
      </c>
      <c r="AD77" s="9">
        <f t="shared" ca="1" si="54"/>
        <v>2.1861277475426553</v>
      </c>
      <c r="AE77" s="9">
        <f t="shared" ca="1" si="54"/>
        <v>0.81203727953846327</v>
      </c>
      <c r="AF77" s="9">
        <f t="shared" ca="1" si="54"/>
        <v>1.2814504580537995</v>
      </c>
      <c r="AG77" s="9">
        <f t="shared" ca="1" si="54"/>
        <v>0.86652849177905333</v>
      </c>
      <c r="AH77" s="9">
        <f t="shared" ca="1" si="54"/>
        <v>1.2460033334933842</v>
      </c>
      <c r="AI77" s="9">
        <f t="shared" ca="1" si="54"/>
        <v>1.2063263207126944</v>
      </c>
      <c r="AJ77" s="9">
        <f t="shared" ca="1" si="54"/>
        <v>1.572096360577441</v>
      </c>
      <c r="AK77" s="9">
        <f t="shared" ca="1" si="54"/>
        <v>1.2943857782361283</v>
      </c>
      <c r="AL77" s="9">
        <f t="shared" ca="1" si="54"/>
        <v>1.3638802996071955</v>
      </c>
      <c r="AM77" s="9">
        <f t="shared" ca="1" si="54"/>
        <v>1.9666125935114904</v>
      </c>
      <c r="AN77" s="9">
        <f ca="1">AVERAGE(OFFSET($A77,0,Fixtures!$D$6,1,3))</f>
        <v>1.3535316618259545</v>
      </c>
      <c r="AO77" s="9">
        <f ca="1">AVERAGE(OFFSET($A77,0,Fixtures!$D$6,1,6))</f>
        <v>1.3900350784354636</v>
      </c>
      <c r="AP77" s="9">
        <f ca="1">AVERAGE(OFFSET($A77,0,Fixtures!$D$6,1,9))</f>
        <v>1.2954520685108792</v>
      </c>
      <c r="AQ77" s="9">
        <f ca="1">AVERAGE(OFFSET($A77,0,Fixtures!$D$6,1,12))</f>
        <v>1.3241192545848899</v>
      </c>
      <c r="AR77" s="9">
        <f ca="1">IF(OR(Fixtures!$D$6&lt;=0,Fixtures!$D$6&gt;39),AVERAGE(A77:AM77),AVERAGE(OFFSET($A77,0,Fixtures!$D$6,1,39-Fixtures!$D$6)))</f>
        <v>1.3735418191177051</v>
      </c>
    </row>
    <row r="78" spans="1:44" x14ac:dyDescent="0.25">
      <c r="A78" s="30" t="s">
        <v>61</v>
      </c>
      <c r="B78" s="9">
        <f ca="1">MIN(VLOOKUP($A74,$A$2:$AM$12,B$14+1,FALSE),VLOOKUP($A78,$A$2:$AM$12,B$14+1,FALSE))</f>
        <v>1.1440742881695285</v>
      </c>
      <c r="C78" s="9">
        <f t="shared" ref="C78:AM78" ca="1" si="55">MIN(VLOOKUP($A74,$A$2:$AM$12,C$14+1,FALSE),VLOOKUP($A78,$A$2:$AM$12,C$14+1,FALSE))</f>
        <v>1.4457528416669543</v>
      </c>
      <c r="D78" s="9">
        <f t="shared" ca="1" si="55"/>
        <v>1.6401183484984563</v>
      </c>
      <c r="E78" s="9">
        <f t="shared" ca="1" si="55"/>
        <v>1.1743897708273592</v>
      </c>
      <c r="F78" s="9">
        <f t="shared" ca="1" si="55"/>
        <v>1.5294837510026749</v>
      </c>
      <c r="G78" s="9">
        <f t="shared" ca="1" si="55"/>
        <v>0.87425504729488057</v>
      </c>
      <c r="H78" s="9">
        <f t="shared" ca="1" si="55"/>
        <v>1.4965154758887651</v>
      </c>
      <c r="I78" s="9">
        <f t="shared" ca="1" si="55"/>
        <v>1.1043238039089238</v>
      </c>
      <c r="J78" s="9">
        <f t="shared" ca="1" si="55"/>
        <v>1.9699603398790102</v>
      </c>
      <c r="K78" s="9">
        <f t="shared" ca="1" si="55"/>
        <v>1.394195896659604</v>
      </c>
      <c r="L78" s="9">
        <f t="shared" ca="1" si="55"/>
        <v>1.3395238377791707</v>
      </c>
      <c r="M78" s="9">
        <f t="shared" ca="1" si="55"/>
        <v>0.97408811499223502</v>
      </c>
      <c r="N78" s="9">
        <f t="shared" ca="1" si="55"/>
        <v>1.3714868614099924</v>
      </c>
      <c r="O78" s="9">
        <f t="shared" ca="1" si="55"/>
        <v>0.68116752828137017</v>
      </c>
      <c r="P78" s="9">
        <f t="shared" ca="1" si="55"/>
        <v>1.7134498835149043</v>
      </c>
      <c r="Q78" s="9">
        <f t="shared" ca="1" si="55"/>
        <v>1.4634408888508683</v>
      </c>
      <c r="R78" s="9">
        <f t="shared" ca="1" si="55"/>
        <v>0.72687681440684793</v>
      </c>
      <c r="S78" s="9">
        <f t="shared" ca="1" si="55"/>
        <v>0.8713144096956793</v>
      </c>
      <c r="T78" s="9">
        <f t="shared" ca="1" si="55"/>
        <v>1.6496688922590101</v>
      </c>
      <c r="U78" s="9">
        <f t="shared" ca="1" si="55"/>
        <v>1.2905160441028642</v>
      </c>
      <c r="V78" s="9">
        <f t="shared" ca="1" si="55"/>
        <v>1.001799616090826</v>
      </c>
      <c r="W78" s="9">
        <f t="shared" ca="1" si="55"/>
        <v>2.0826876974791619</v>
      </c>
      <c r="X78" s="9">
        <f t="shared" ca="1" si="55"/>
        <v>1.3187337812413211</v>
      </c>
      <c r="Y78" s="9">
        <f t="shared" ca="1" si="55"/>
        <v>1.9278079177339085</v>
      </c>
      <c r="Z78" s="9">
        <f t="shared" ca="1" si="55"/>
        <v>0.96781801797539901</v>
      </c>
      <c r="AA78" s="9">
        <f t="shared" ca="1" si="55"/>
        <v>1.7090492452902837</v>
      </c>
      <c r="AB78" s="9">
        <f t="shared" ca="1" si="55"/>
        <v>0.80445694569249204</v>
      </c>
      <c r="AC78" s="9">
        <f t="shared" ca="1" si="55"/>
        <v>1.0858283276941805</v>
      </c>
      <c r="AD78" s="9">
        <f t="shared" ca="1" si="55"/>
        <v>1.0119120622733728</v>
      </c>
      <c r="AE78" s="9">
        <f t="shared" ca="1" si="55"/>
        <v>1.1470201699562579</v>
      </c>
      <c r="AF78" s="9">
        <f t="shared" ca="1" si="55"/>
        <v>0.91810277499346604</v>
      </c>
      <c r="AG78" s="9">
        <f t="shared" ca="1" si="55"/>
        <v>1.0175465545931579</v>
      </c>
      <c r="AH78" s="9">
        <f t="shared" ca="1" si="55"/>
        <v>0.89670604016622157</v>
      </c>
      <c r="AI78" s="9">
        <f t="shared" ca="1" si="55"/>
        <v>1.4551192828896353</v>
      </c>
      <c r="AJ78" s="9">
        <f t="shared" ca="1" si="55"/>
        <v>1.7543353366680301</v>
      </c>
      <c r="AK78" s="9">
        <f t="shared" ca="1" si="55"/>
        <v>1.0979304646973136</v>
      </c>
      <c r="AL78" s="9">
        <f t="shared" ca="1" si="55"/>
        <v>1.3059859348479079</v>
      </c>
      <c r="AM78" s="9">
        <f t="shared" ca="1" si="55"/>
        <v>1.0238692878612943</v>
      </c>
      <c r="AN78" s="9">
        <f ca="1">AVERAGE(OFFSET($A78,0,Fixtures!$D$6,1,3))</f>
        <v>1.1997781728923187</v>
      </c>
      <c r="AO78" s="9">
        <f ca="1">AVERAGE(OFFSET($A78,0,Fixtures!$D$6,1,6))</f>
        <v>1.1127282543166757</v>
      </c>
      <c r="AP78" s="9">
        <f ca="1">AVERAGE(OFFSET($A78,0,Fixtures!$D$6,1,9))</f>
        <v>1.1161934892832299</v>
      </c>
      <c r="AQ78" s="9">
        <f ca="1">AVERAGE(OFFSET($A78,0,Fixtures!$D$6,1,12))</f>
        <v>1.1836660949801934</v>
      </c>
      <c r="AR78" s="9">
        <f ca="1">IF(OR(Fixtures!$D$6&lt;=0,Fixtures!$D$6&gt;39),AVERAGE(A78:AM78),AVERAGE(OFFSET($A78,0,Fixtures!$D$6,1,39-Fixtures!$D$6)))</f>
        <v>1.171374032894124</v>
      </c>
    </row>
    <row r="79" spans="1:44" x14ac:dyDescent="0.25">
      <c r="A79" s="30" t="s">
        <v>53</v>
      </c>
      <c r="B79" s="9">
        <f ca="1">MIN(VLOOKUP($A74,$A$2:$AM$12,B$14+1,FALSE),VLOOKUP($A79,$A$2:$AM$12,B$14+1,FALSE))</f>
        <v>1.179119741580998</v>
      </c>
      <c r="C79" s="9">
        <f t="shared" ref="C79:AM79" ca="1" si="56">MIN(VLOOKUP($A74,$A$2:$AM$12,C$14+1,FALSE),VLOOKUP($A79,$A$2:$AM$12,C$14+1,FALSE))</f>
        <v>1.4302498921539357</v>
      </c>
      <c r="D79" s="9">
        <f t="shared" ca="1" si="56"/>
        <v>1.9335886316860682</v>
      </c>
      <c r="E79" s="9">
        <f t="shared" ca="1" si="56"/>
        <v>1.0696515824976072</v>
      </c>
      <c r="F79" s="9">
        <f t="shared" ca="1" si="56"/>
        <v>1.6140039802424833</v>
      </c>
      <c r="G79" s="9">
        <f t="shared" ca="1" si="56"/>
        <v>1.1722933810041907</v>
      </c>
      <c r="H79" s="9">
        <f t="shared" ca="1" si="56"/>
        <v>0.93346841007444181</v>
      </c>
      <c r="I79" s="9">
        <f t="shared" ca="1" si="56"/>
        <v>1.5536746258091676</v>
      </c>
      <c r="J79" s="9">
        <f t="shared" ca="1" si="56"/>
        <v>1.9976558234641313</v>
      </c>
      <c r="K79" s="9">
        <f t="shared" ca="1" si="56"/>
        <v>1.404416087109017</v>
      </c>
      <c r="L79" s="9">
        <f t="shared" ca="1" si="56"/>
        <v>1.4080517234595791</v>
      </c>
      <c r="M79" s="9">
        <f t="shared" ca="1" si="56"/>
        <v>1.0290198808069244</v>
      </c>
      <c r="N79" s="9">
        <f t="shared" ca="1" si="56"/>
        <v>1.7002353392112342</v>
      </c>
      <c r="O79" s="9">
        <f t="shared" ca="1" si="56"/>
        <v>1.449079685990613</v>
      </c>
      <c r="P79" s="9">
        <f t="shared" ca="1" si="56"/>
        <v>0.85894287758755883</v>
      </c>
      <c r="Q79" s="9">
        <f t="shared" ca="1" si="56"/>
        <v>1.4634408888508683</v>
      </c>
      <c r="R79" s="9">
        <f t="shared" ca="1" si="56"/>
        <v>1.0932160348644406</v>
      </c>
      <c r="S79" s="9">
        <f t="shared" ca="1" si="56"/>
        <v>0.8713144096956793</v>
      </c>
      <c r="T79" s="9">
        <f t="shared" ca="1" si="56"/>
        <v>1.0400631792606823</v>
      </c>
      <c r="U79" s="9">
        <f t="shared" ca="1" si="56"/>
        <v>1.4125941172555856</v>
      </c>
      <c r="V79" s="9">
        <f t="shared" ca="1" si="56"/>
        <v>1.3944404644321906</v>
      </c>
      <c r="W79" s="9">
        <f t="shared" ca="1" si="56"/>
        <v>1.0333684080821475</v>
      </c>
      <c r="X79" s="9">
        <f t="shared" ca="1" si="56"/>
        <v>1.783383564632151</v>
      </c>
      <c r="Y79" s="9">
        <f t="shared" ca="1" si="56"/>
        <v>1.2215625292517682</v>
      </c>
      <c r="Z79" s="9">
        <f t="shared" ca="1" si="56"/>
        <v>0.95744001045015503</v>
      </c>
      <c r="AA79" s="9">
        <f t="shared" ca="1" si="56"/>
        <v>1.7614010954481578</v>
      </c>
      <c r="AB79" s="9">
        <f t="shared" ca="1" si="56"/>
        <v>0.77610823793788897</v>
      </c>
      <c r="AC79" s="9">
        <f t="shared" ca="1" si="56"/>
        <v>1.1621211347913338</v>
      </c>
      <c r="AD79" s="9">
        <f t="shared" ca="1" si="56"/>
        <v>0.98028594780193057</v>
      </c>
      <c r="AE79" s="9">
        <f t="shared" ca="1" si="56"/>
        <v>1.1470201699562579</v>
      </c>
      <c r="AF79" s="9">
        <f t="shared" ca="1" si="56"/>
        <v>1.2814504580537995</v>
      </c>
      <c r="AG79" s="9">
        <f t="shared" ca="1" si="56"/>
        <v>0.97004507905156734</v>
      </c>
      <c r="AH79" s="9">
        <f t="shared" ca="1" si="56"/>
        <v>1.2460033334933842</v>
      </c>
      <c r="AI79" s="9">
        <f t="shared" ca="1" si="56"/>
        <v>1.4886248938614191</v>
      </c>
      <c r="AJ79" s="9">
        <f t="shared" ca="1" si="56"/>
        <v>1.5978745862001296</v>
      </c>
      <c r="AK79" s="9">
        <f t="shared" ca="1" si="56"/>
        <v>1.2943857782361283</v>
      </c>
      <c r="AL79" s="9">
        <f t="shared" ca="1" si="56"/>
        <v>1.7512036926111985</v>
      </c>
      <c r="AM79" s="9">
        <f t="shared" ca="1" si="56"/>
        <v>1.0804489454515795</v>
      </c>
      <c r="AN79" s="9">
        <f ca="1">AVERAGE(OFFSET($A79,0,Fixtures!$D$6,1,3))</f>
        <v>1.2332101560591269</v>
      </c>
      <c r="AO79" s="9">
        <f ca="1">AVERAGE(OFFSET($A79,0,Fixtures!$D$6,1,6))</f>
        <v>1.184731173998228</v>
      </c>
      <c r="AP79" s="9">
        <f ca="1">AVERAGE(OFFSET($A79,0,Fixtures!$D$6,1,9))</f>
        <v>1.2014511500439709</v>
      </c>
      <c r="AQ79" s="9">
        <f ca="1">AVERAGE(OFFSET($A79,0,Fixtures!$D$6,1,12))</f>
        <v>1.2880437006202661</v>
      </c>
      <c r="AR79" s="9">
        <f ca="1">IF(OR(Fixtures!$D$6&lt;=0,Fixtures!$D$6&gt;39),AVERAGE(A79:AM79),AVERAGE(OFFSET($A79,0,Fixtures!$D$6,1,39-Fixtures!$D$6)))</f>
        <v>1.2720748732995979</v>
      </c>
    </row>
    <row r="80" spans="1:44" x14ac:dyDescent="0.25">
      <c r="A80" s="30" t="s">
        <v>113</v>
      </c>
      <c r="B80" s="9">
        <f ca="1">MIN(VLOOKUP($A74,$A$2:$AM$12,B$14+1,FALSE),VLOOKUP($A80,$A$2:$AM$12,B$14+1,FALSE))</f>
        <v>1.237982948413163</v>
      </c>
      <c r="C80" s="9">
        <f t="shared" ref="C80:AM80" ca="1" si="57">MIN(VLOOKUP($A74,$A$2:$AM$12,C$14+1,FALSE),VLOOKUP($A80,$A$2:$AM$12,C$14+1,FALSE))</f>
        <v>0.94717643205824475</v>
      </c>
      <c r="D80" s="9">
        <f t="shared" ca="1" si="57"/>
        <v>1.8167445553561847</v>
      </c>
      <c r="E80" s="9">
        <f t="shared" ca="1" si="57"/>
        <v>1.1743897708273592</v>
      </c>
      <c r="F80" s="9">
        <f t="shared" ca="1" si="57"/>
        <v>2.4379750437600127</v>
      </c>
      <c r="G80" s="9">
        <f t="shared" ca="1" si="57"/>
        <v>1.309680845194215</v>
      </c>
      <c r="H80" s="9">
        <f t="shared" ca="1" si="57"/>
        <v>1.3259414744425326</v>
      </c>
      <c r="I80" s="9">
        <f t="shared" ca="1" si="57"/>
        <v>1.3054220016366072</v>
      </c>
      <c r="J80" s="9">
        <f t="shared" ca="1" si="57"/>
        <v>1.5659331726929187</v>
      </c>
      <c r="K80" s="9">
        <f t="shared" ca="1" si="57"/>
        <v>1.404416087109017</v>
      </c>
      <c r="L80" s="9">
        <f t="shared" ca="1" si="57"/>
        <v>1.8613136216382651</v>
      </c>
      <c r="M80" s="9">
        <f t="shared" ca="1" si="57"/>
        <v>1.0290198808069244</v>
      </c>
      <c r="N80" s="9">
        <f t="shared" ca="1" si="57"/>
        <v>1.9142654990680215</v>
      </c>
      <c r="O80" s="9">
        <f t="shared" ca="1" si="57"/>
        <v>1.261141363954041</v>
      </c>
      <c r="P80" s="9">
        <f t="shared" ca="1" si="57"/>
        <v>1.7134498835149043</v>
      </c>
      <c r="Q80" s="9">
        <f t="shared" ca="1" si="57"/>
        <v>1.1684769838515254</v>
      </c>
      <c r="R80" s="9">
        <f t="shared" ca="1" si="57"/>
        <v>1.736008114935202</v>
      </c>
      <c r="S80" s="9">
        <f t="shared" ca="1" si="57"/>
        <v>0.8713144096956793</v>
      </c>
      <c r="T80" s="9">
        <f t="shared" ca="1" si="57"/>
        <v>1.9500748419509808</v>
      </c>
      <c r="U80" s="9">
        <f t="shared" ca="1" si="57"/>
        <v>1.3185992973003593</v>
      </c>
      <c r="V80" s="9">
        <f t="shared" ca="1" si="57"/>
        <v>0.88761371429624092</v>
      </c>
      <c r="W80" s="9">
        <f t="shared" ca="1" si="57"/>
        <v>2.0979548955579146</v>
      </c>
      <c r="X80" s="9">
        <f t="shared" ca="1" si="57"/>
        <v>1.0482693139514578</v>
      </c>
      <c r="Y80" s="9">
        <f t="shared" ca="1" si="57"/>
        <v>1.9697594441153519</v>
      </c>
      <c r="Z80" s="9">
        <f t="shared" ca="1" si="57"/>
        <v>1.1183020165085589</v>
      </c>
      <c r="AA80" s="9">
        <f t="shared" ca="1" si="57"/>
        <v>1.849332552567811</v>
      </c>
      <c r="AB80" s="9">
        <f t="shared" ca="1" si="57"/>
        <v>1.3015931305330515</v>
      </c>
      <c r="AC80" s="9">
        <f t="shared" ca="1" si="57"/>
        <v>1.1621211347913338</v>
      </c>
      <c r="AD80" s="9">
        <f t="shared" ca="1" si="57"/>
        <v>1.745502654889316</v>
      </c>
      <c r="AE80" s="9">
        <f t="shared" ca="1" si="57"/>
        <v>1.1470201699562579</v>
      </c>
      <c r="AF80" s="9">
        <f t="shared" ca="1" si="57"/>
        <v>1.2814504580537995</v>
      </c>
      <c r="AG80" s="9">
        <f t="shared" ca="1" si="57"/>
        <v>1.5371778466375046</v>
      </c>
      <c r="AH80" s="9">
        <f t="shared" ca="1" si="57"/>
        <v>1.2460033334933842</v>
      </c>
      <c r="AI80" s="9">
        <f t="shared" ca="1" si="57"/>
        <v>1.7871529346621549</v>
      </c>
      <c r="AJ80" s="9">
        <f t="shared" ca="1" si="57"/>
        <v>1.2693117829347484</v>
      </c>
      <c r="AK80" s="9">
        <f t="shared" ca="1" si="57"/>
        <v>1.2943857782361283</v>
      </c>
      <c r="AL80" s="9">
        <f t="shared" ca="1" si="57"/>
        <v>1.1838604359528169</v>
      </c>
      <c r="AM80" s="9">
        <f t="shared" ca="1" si="57"/>
        <v>2.036894433553897</v>
      </c>
      <c r="AN80" s="9">
        <f ca="1">AVERAGE(OFFSET($A80,0,Fixtures!$D$6,1,3))</f>
        <v>1.4376822726307321</v>
      </c>
      <c r="AO80" s="9">
        <f ca="1">AVERAGE(OFFSET($A80,0,Fixtures!$D$6,1,6))</f>
        <v>1.4145033501319284</v>
      </c>
      <c r="AP80" s="9">
        <f ca="1">AVERAGE(OFFSET($A80,0,Fixtures!$D$6,1,9))</f>
        <v>1.450817135064957</v>
      </c>
      <c r="AQ80" s="9">
        <f ca="1">AVERAGE(OFFSET($A80,0,Fixtures!$D$6,1,12))</f>
        <v>1.4004093510590254</v>
      </c>
      <c r="AR80" s="9">
        <f ca="1">IF(OR(Fixtures!$D$6&lt;=0,Fixtures!$D$6&gt;39),AVERAGE(A80:AM80),AVERAGE(OFFSET($A80,0,Fixtures!$D$6,1,39-Fixtures!$D$6)))</f>
        <v>1.4493697420201694</v>
      </c>
    </row>
    <row r="81" spans="1:44" x14ac:dyDescent="0.25">
      <c r="A81" s="30" t="s">
        <v>112</v>
      </c>
      <c r="B81" s="9">
        <f ca="1">MIN(VLOOKUP($A74,$A$2:$AM$12,B$14+1,FALSE),VLOOKUP($A81,$A$2:$AM$12,B$14+1,FALSE))</f>
        <v>1.0668625129563987</v>
      </c>
      <c r="C81" s="9">
        <f t="shared" ref="C81:AM81" ca="1" si="58">MIN(VLOOKUP($A74,$A$2:$AM$12,C$14+1,FALSE),VLOOKUP($A81,$A$2:$AM$12,C$14+1,FALSE))</f>
        <v>0.60472682633076236</v>
      </c>
      <c r="D81" s="9">
        <f t="shared" ca="1" si="58"/>
        <v>1.1707453177007832</v>
      </c>
      <c r="E81" s="9">
        <f t="shared" ca="1" si="58"/>
        <v>1.1743897708273592</v>
      </c>
      <c r="F81" s="9">
        <f t="shared" ca="1" si="58"/>
        <v>1.0156861339485364</v>
      </c>
      <c r="G81" s="9">
        <f t="shared" ca="1" si="58"/>
        <v>1.309680845194215</v>
      </c>
      <c r="H81" s="9">
        <f t="shared" ca="1" si="58"/>
        <v>1.4136856829947964</v>
      </c>
      <c r="I81" s="9">
        <f t="shared" ca="1" si="58"/>
        <v>1.2175784408680925</v>
      </c>
      <c r="J81" s="9">
        <f t="shared" ca="1" si="58"/>
        <v>0.85920936359467204</v>
      </c>
      <c r="K81" s="9">
        <f t="shared" ca="1" si="58"/>
        <v>1.291825621950468</v>
      </c>
      <c r="L81" s="9">
        <f t="shared" ca="1" si="58"/>
        <v>0.80655825019549454</v>
      </c>
      <c r="M81" s="9">
        <f t="shared" ca="1" si="58"/>
        <v>1.0290198808069244</v>
      </c>
      <c r="N81" s="9">
        <f t="shared" ca="1" si="58"/>
        <v>1.1456941784178696</v>
      </c>
      <c r="O81" s="9">
        <f t="shared" ca="1" si="58"/>
        <v>1.4560640701660543</v>
      </c>
      <c r="P81" s="9">
        <f t="shared" ca="1" si="58"/>
        <v>0.64530661086959185</v>
      </c>
      <c r="Q81" s="9">
        <f t="shared" ca="1" si="58"/>
        <v>1.1594280361628762</v>
      </c>
      <c r="R81" s="9">
        <f t="shared" ca="1" si="58"/>
        <v>0.8893775426824766</v>
      </c>
      <c r="S81" s="9">
        <f t="shared" ca="1" si="58"/>
        <v>0.8713144096956793</v>
      </c>
      <c r="T81" s="9">
        <f t="shared" ca="1" si="58"/>
        <v>0.81507317115963207</v>
      </c>
      <c r="U81" s="9">
        <f t="shared" ca="1" si="58"/>
        <v>1.4125941172555856</v>
      </c>
      <c r="V81" s="9">
        <f t="shared" ca="1" si="58"/>
        <v>1.6868563142566617</v>
      </c>
      <c r="W81" s="9">
        <f t="shared" ca="1" si="58"/>
        <v>0.86477582957014776</v>
      </c>
      <c r="X81" s="9">
        <f t="shared" ca="1" si="58"/>
        <v>1.2835102838883374</v>
      </c>
      <c r="Y81" s="9">
        <f t="shared" ca="1" si="58"/>
        <v>1.66098031963772</v>
      </c>
      <c r="Z81" s="9">
        <f t="shared" ca="1" si="58"/>
        <v>0.90335735785212645</v>
      </c>
      <c r="AA81" s="9">
        <f t="shared" ca="1" si="58"/>
        <v>0.71418069049147337</v>
      </c>
      <c r="AB81" s="9">
        <f t="shared" ca="1" si="58"/>
        <v>0.90897055323245113</v>
      </c>
      <c r="AC81" s="9">
        <f t="shared" ca="1" si="58"/>
        <v>1.1621211347913338</v>
      </c>
      <c r="AD81" s="9">
        <f t="shared" ca="1" si="58"/>
        <v>0.77614604073713178</v>
      </c>
      <c r="AE81" s="9">
        <f t="shared" ca="1" si="58"/>
        <v>0.96397654216321749</v>
      </c>
      <c r="AF81" s="9">
        <f t="shared" ca="1" si="58"/>
        <v>1.2814504580537995</v>
      </c>
      <c r="AG81" s="9">
        <f t="shared" ca="1" si="58"/>
        <v>0.89835516893815159</v>
      </c>
      <c r="AH81" s="9">
        <f t="shared" ca="1" si="58"/>
        <v>1.2048586206624057</v>
      </c>
      <c r="AI81" s="9">
        <f t="shared" ca="1" si="58"/>
        <v>0.97472057589628414</v>
      </c>
      <c r="AJ81" s="9">
        <f t="shared" ca="1" si="58"/>
        <v>1.2377390654506819</v>
      </c>
      <c r="AK81" s="9">
        <f t="shared" ca="1" si="58"/>
        <v>1.2943857782361283</v>
      </c>
      <c r="AL81" s="9">
        <f t="shared" ca="1" si="58"/>
        <v>0.98039645381261387</v>
      </c>
      <c r="AM81" s="9">
        <f t="shared" ca="1" si="58"/>
        <v>1.5172595334292953</v>
      </c>
      <c r="AN81" s="9">
        <f ca="1">AVERAGE(OFFSET($A81,0,Fixtures!$D$6,1,3))</f>
        <v>0.92842412617175274</v>
      </c>
      <c r="AO81" s="9">
        <f ca="1">AVERAGE(OFFSET($A81,0,Fixtures!$D$6,1,6))</f>
        <v>0.9678075699115678</v>
      </c>
      <c r="AP81" s="9">
        <f ca="1">AVERAGE(OFFSET($A81,0,Fixtures!$D$6,1,9))</f>
        <v>0.98719775388513875</v>
      </c>
      <c r="AQ81" s="9">
        <f ca="1">AVERAGE(OFFSET($A81,0,Fixtures!$D$6,1,12))</f>
        <v>1.0331084235388059</v>
      </c>
      <c r="AR81" s="9">
        <f ca="1">IF(OR(Fixtures!$D$6&lt;=0,Fixtures!$D$6&gt;39),AVERAGE(A81:AM81),AVERAGE(OFFSET($A81,0,Fixtures!$D$6,1,39-Fixtures!$D$6)))</f>
        <v>1.0703508166073052</v>
      </c>
    </row>
    <row r="82" spans="1:44" x14ac:dyDescent="0.25">
      <c r="A82" s="30" t="s">
        <v>10</v>
      </c>
      <c r="B82" s="9">
        <f ca="1">MIN(VLOOKUP($A74,$A$2:$AM$12,B$14+1,FALSE),VLOOKUP($A82,$A$2:$AM$12,B$14+1,FALSE))</f>
        <v>1.237982948413163</v>
      </c>
      <c r="C82" s="9">
        <f t="shared" ref="C82:AM82" ca="1" si="59">MIN(VLOOKUP($A74,$A$2:$AM$12,C$14+1,FALSE),VLOOKUP($A82,$A$2:$AM$12,C$14+1,FALSE))</f>
        <v>1.6705499258955017</v>
      </c>
      <c r="D82" s="9">
        <f t="shared" ca="1" si="59"/>
        <v>1.6479146502127342</v>
      </c>
      <c r="E82" s="9">
        <f t="shared" ca="1" si="59"/>
        <v>1.1743897708273592</v>
      </c>
      <c r="F82" s="9">
        <f t="shared" ca="1" si="59"/>
        <v>1.4432457717438156</v>
      </c>
      <c r="G82" s="9">
        <f t="shared" ca="1" si="59"/>
        <v>0.86674761036394266</v>
      </c>
      <c r="H82" s="9">
        <f t="shared" ca="1" si="59"/>
        <v>1.6286695302976768</v>
      </c>
      <c r="I82" s="9">
        <f t="shared" ca="1" si="59"/>
        <v>1.5021511943920109</v>
      </c>
      <c r="J82" s="9">
        <f t="shared" ca="1" si="59"/>
        <v>1.7671158995978076</v>
      </c>
      <c r="K82" s="9">
        <f t="shared" ca="1" si="59"/>
        <v>1.404416087109017</v>
      </c>
      <c r="L82" s="9">
        <f t="shared" ca="1" si="59"/>
        <v>1.8613136216382651</v>
      </c>
      <c r="M82" s="9">
        <f t="shared" ca="1" si="59"/>
        <v>1.0290198808069244</v>
      </c>
      <c r="N82" s="9">
        <f t="shared" ca="1" si="59"/>
        <v>1.5577002938460764</v>
      </c>
      <c r="O82" s="9">
        <f t="shared" ca="1" si="59"/>
        <v>0.98919325708485584</v>
      </c>
      <c r="P82" s="9">
        <f t="shared" ca="1" si="59"/>
        <v>0.9419503146177205</v>
      </c>
      <c r="Q82" s="9">
        <f t="shared" ca="1" si="59"/>
        <v>1.1699061252858673</v>
      </c>
      <c r="R82" s="9">
        <f t="shared" ca="1" si="59"/>
        <v>1.0495136507605851</v>
      </c>
      <c r="S82" s="9">
        <f t="shared" ca="1" si="59"/>
        <v>0.8713144096956793</v>
      </c>
      <c r="T82" s="9">
        <f t="shared" ca="1" si="59"/>
        <v>2.2439542533510286</v>
      </c>
      <c r="U82" s="9">
        <f t="shared" ca="1" si="59"/>
        <v>0.7339116537643452</v>
      </c>
      <c r="V82" s="9">
        <f t="shared" ca="1" si="59"/>
        <v>1.0902663797860481</v>
      </c>
      <c r="W82" s="9">
        <f t="shared" ca="1" si="59"/>
        <v>2.0979548955579146</v>
      </c>
      <c r="X82" s="9">
        <f t="shared" ca="1" si="59"/>
        <v>1.1829453542762183</v>
      </c>
      <c r="Y82" s="9">
        <f t="shared" ca="1" si="59"/>
        <v>1.0963371617961206</v>
      </c>
      <c r="Z82" s="9">
        <f t="shared" ca="1" si="59"/>
        <v>1.1183020165085589</v>
      </c>
      <c r="AA82" s="9">
        <f t="shared" ca="1" si="59"/>
        <v>0.97885933529676428</v>
      </c>
      <c r="AB82" s="9">
        <f t="shared" ca="1" si="59"/>
        <v>1.0793709072432496</v>
      </c>
      <c r="AC82" s="9">
        <f t="shared" ca="1" si="59"/>
        <v>1.1621211347913338</v>
      </c>
      <c r="AD82" s="9">
        <f t="shared" ca="1" si="59"/>
        <v>0.78316029874508486</v>
      </c>
      <c r="AE82" s="9">
        <f t="shared" ca="1" si="59"/>
        <v>1.1470201699562579</v>
      </c>
      <c r="AF82" s="9">
        <f t="shared" ca="1" si="59"/>
        <v>1.042758047946547</v>
      </c>
      <c r="AG82" s="9">
        <f t="shared" ca="1" si="59"/>
        <v>1.4776837544107106</v>
      </c>
      <c r="AH82" s="9">
        <f t="shared" ca="1" si="59"/>
        <v>1.2460033334933842</v>
      </c>
      <c r="AI82" s="9">
        <f t="shared" ca="1" si="59"/>
        <v>1.7774059605220882</v>
      </c>
      <c r="AJ82" s="9">
        <f t="shared" ca="1" si="59"/>
        <v>1.7543353366680301</v>
      </c>
      <c r="AK82" s="9">
        <f t="shared" ca="1" si="59"/>
        <v>1.1031494765886898</v>
      </c>
      <c r="AL82" s="9">
        <f t="shared" ca="1" si="59"/>
        <v>1.2947711216547786</v>
      </c>
      <c r="AM82" s="9">
        <f t="shared" ca="1" si="59"/>
        <v>0.96613973149792609</v>
      </c>
      <c r="AN82" s="9">
        <f ca="1">AVERAGE(OFFSET($A82,0,Fixtures!$D$6,1,3))</f>
        <v>1.0734504591104492</v>
      </c>
      <c r="AO82" s="9">
        <f ca="1">AVERAGE(OFFSET($A82,0,Fixtures!$D$6,1,6))</f>
        <v>1.032214982329873</v>
      </c>
      <c r="AP82" s="9">
        <f ca="1">AVERAGE(OFFSET($A82,0,Fixtures!$D$6,1,9))</f>
        <v>1.18826477137838</v>
      </c>
      <c r="AQ82" s="9">
        <f ca="1">AVERAGE(OFFSET($A82,0,Fixtures!$D$6,1,12))</f>
        <v>1.2372199064430767</v>
      </c>
      <c r="AR82" s="9">
        <f ca="1">IF(OR(Fixtures!$D$6&lt;=0,Fixtures!$D$6&gt;39),AVERAGE(A82:AM82),AVERAGE(OFFSET($A82,0,Fixtures!$D$6,1,39-Fixtures!$D$6)))</f>
        <v>1.2163675852934497</v>
      </c>
    </row>
    <row r="83" spans="1:44" x14ac:dyDescent="0.25">
      <c r="A83" s="30" t="s">
        <v>71</v>
      </c>
      <c r="B83" s="9">
        <f ca="1">MIN(VLOOKUP($A74,$A$2:$AM$12,B$14+1,FALSE),VLOOKUP($A83,$A$2:$AM$12,B$14+1,FALSE))</f>
        <v>1.1799545167000298</v>
      </c>
      <c r="C83" s="9">
        <f t="shared" ref="C83:AM83" ca="1" si="60">MIN(VLOOKUP($A74,$A$2:$AM$12,C$14+1,FALSE),VLOOKUP($A83,$A$2:$AM$12,C$14+1,FALSE))</f>
        <v>1.6705499258955017</v>
      </c>
      <c r="D83" s="9">
        <f t="shared" ca="1" si="60"/>
        <v>1.1225843812053227</v>
      </c>
      <c r="E83" s="9">
        <f t="shared" ca="1" si="60"/>
        <v>1.1743897708273592</v>
      </c>
      <c r="F83" s="9">
        <f t="shared" ca="1" si="60"/>
        <v>1.1153584302144328</v>
      </c>
      <c r="G83" s="9">
        <f t="shared" ca="1" si="60"/>
        <v>1.309680845194215</v>
      </c>
      <c r="H83" s="9">
        <f t="shared" ca="1" si="60"/>
        <v>1.8901485533136928</v>
      </c>
      <c r="I83" s="9">
        <f t="shared" ca="1" si="60"/>
        <v>1.0334056844858408</v>
      </c>
      <c r="J83" s="9">
        <f t="shared" ca="1" si="60"/>
        <v>1.74206307419841</v>
      </c>
      <c r="K83" s="9">
        <f t="shared" ca="1" si="60"/>
        <v>0.92709354388717602</v>
      </c>
      <c r="L83" s="9">
        <f t="shared" ca="1" si="60"/>
        <v>1.6067360989648232</v>
      </c>
      <c r="M83" s="9">
        <f t="shared" ca="1" si="60"/>
        <v>1.0290198808069244</v>
      </c>
      <c r="N83" s="9">
        <f t="shared" ca="1" si="60"/>
        <v>1.0470108706111929</v>
      </c>
      <c r="O83" s="9">
        <f t="shared" ca="1" si="60"/>
        <v>1.9695877199866163</v>
      </c>
      <c r="P83" s="9">
        <f t="shared" ca="1" si="60"/>
        <v>1.7134498835149043</v>
      </c>
      <c r="Q83" s="9">
        <f t="shared" ca="1" si="60"/>
        <v>0.78500909359621596</v>
      </c>
      <c r="R83" s="9">
        <f t="shared" ca="1" si="60"/>
        <v>1.736008114935202</v>
      </c>
      <c r="S83" s="9">
        <f t="shared" ca="1" si="60"/>
        <v>0.8713144096956793</v>
      </c>
      <c r="T83" s="9">
        <f t="shared" ca="1" si="60"/>
        <v>1.5437294792936638</v>
      </c>
      <c r="U83" s="9">
        <f t="shared" ca="1" si="60"/>
        <v>1.154520402017239</v>
      </c>
      <c r="V83" s="9">
        <f t="shared" ca="1" si="60"/>
        <v>1.2653060563504883</v>
      </c>
      <c r="W83" s="9">
        <f t="shared" ca="1" si="60"/>
        <v>1.3849175161771397</v>
      </c>
      <c r="X83" s="9">
        <f t="shared" ca="1" si="60"/>
        <v>1.1661744546286876</v>
      </c>
      <c r="Y83" s="9">
        <f t="shared" ca="1" si="60"/>
        <v>1.7246539338776041</v>
      </c>
      <c r="Z83" s="9">
        <f t="shared" ca="1" si="60"/>
        <v>1.1183020165085589</v>
      </c>
      <c r="AA83" s="9">
        <f t="shared" ca="1" si="60"/>
        <v>1.7626481051938716</v>
      </c>
      <c r="AB83" s="9">
        <f t="shared" ca="1" si="60"/>
        <v>1.3015931305330515</v>
      </c>
      <c r="AC83" s="9">
        <f t="shared" ca="1" si="60"/>
        <v>1.1621211347913338</v>
      </c>
      <c r="AD83" s="9">
        <f t="shared" ca="1" si="60"/>
        <v>1.1726679052486684</v>
      </c>
      <c r="AE83" s="9">
        <f t="shared" ca="1" si="60"/>
        <v>1.1470201699562579</v>
      </c>
      <c r="AF83" s="9">
        <f t="shared" ca="1" si="60"/>
        <v>1.2814504580537995</v>
      </c>
      <c r="AG83" s="9">
        <f t="shared" ca="1" si="60"/>
        <v>1.3184843414786438</v>
      </c>
      <c r="AH83" s="9">
        <f t="shared" ca="1" si="60"/>
        <v>1.2460033334933842</v>
      </c>
      <c r="AI83" s="9">
        <f t="shared" ca="1" si="60"/>
        <v>1.0075321176575254</v>
      </c>
      <c r="AJ83" s="9">
        <f t="shared" ca="1" si="60"/>
        <v>0.83768659770570375</v>
      </c>
      <c r="AK83" s="9">
        <f t="shared" ca="1" si="60"/>
        <v>1.2943857782361283</v>
      </c>
      <c r="AL83" s="9">
        <f t="shared" ca="1" si="60"/>
        <v>1.9564368181296299</v>
      </c>
      <c r="AM83" s="9">
        <f t="shared" ca="1" si="60"/>
        <v>1.6661527167400789</v>
      </c>
      <c r="AN83" s="9">
        <f ca="1">AVERAGE(OFFSET($A83,0,Fixtures!$D$6,1,3))</f>
        <v>1.408787456839419</v>
      </c>
      <c r="AO83" s="9">
        <f ca="1">AVERAGE(OFFSET($A83,0,Fixtures!$D$6,1,6))</f>
        <v>1.3045834839628305</v>
      </c>
      <c r="AP83" s="9">
        <f ca="1">AVERAGE(OFFSET($A83,0,Fixtures!$D$6,1,9))</f>
        <v>1.2666134107118374</v>
      </c>
      <c r="AQ83" s="9">
        <f ca="1">AVERAGE(OFFSET($A83,0,Fixtures!$D$6,1,12))</f>
        <v>1.2906691575398332</v>
      </c>
      <c r="AR83" s="9">
        <f ca="1">IF(OR(Fixtures!$D$6&lt;=0,Fixtures!$D$6&gt;39),AVERAGE(A83:AM83),AVERAGE(OFFSET($A83,0,Fixtures!$D$6,1,39-Fixtures!$D$6)))</f>
        <v>1.3195525082475443</v>
      </c>
    </row>
    <row r="84" spans="1:44" x14ac:dyDescent="0.25">
      <c r="A84" s="30" t="s">
        <v>63</v>
      </c>
      <c r="B84" s="9">
        <f ca="1">MIN(VLOOKUP($A74,$A$2:$AM$12,B$14+1,FALSE),VLOOKUP($A84,$A$2:$AM$12,B$14+1,FALSE))</f>
        <v>1.237982948413163</v>
      </c>
      <c r="C84" s="9">
        <f t="shared" ref="C84:AM84" ca="1" si="61">MIN(VLOOKUP($A74,$A$2:$AM$12,C$14+1,FALSE),VLOOKUP($A84,$A$2:$AM$12,C$14+1,FALSE))</f>
        <v>1.6705499258955017</v>
      </c>
      <c r="D84" s="9">
        <f t="shared" ca="1" si="61"/>
        <v>1.9335886316860682</v>
      </c>
      <c r="E84" s="9">
        <f t="shared" ca="1" si="61"/>
        <v>1.1743897708273592</v>
      </c>
      <c r="F84" s="9">
        <f t="shared" ca="1" si="61"/>
        <v>2.161363788406518</v>
      </c>
      <c r="G84" s="9">
        <f t="shared" ca="1" si="61"/>
        <v>1.309680845194215</v>
      </c>
      <c r="H84" s="9">
        <f t="shared" ca="1" si="61"/>
        <v>1.7356006968106323</v>
      </c>
      <c r="I84" s="9">
        <f t="shared" ca="1" si="61"/>
        <v>0.9837859034443811</v>
      </c>
      <c r="J84" s="9">
        <f t="shared" ca="1" si="61"/>
        <v>2.3825577911058917</v>
      </c>
      <c r="K84" s="9">
        <f t="shared" ca="1" si="61"/>
        <v>1.2950804687867663</v>
      </c>
      <c r="L84" s="9">
        <f t="shared" ca="1" si="61"/>
        <v>1.049802190891624</v>
      </c>
      <c r="M84" s="9">
        <f t="shared" ca="1" si="61"/>
        <v>1.0290198808069244</v>
      </c>
      <c r="N84" s="9">
        <f t="shared" ca="1" si="61"/>
        <v>1.4614684069007222</v>
      </c>
      <c r="O84" s="9">
        <f t="shared" ca="1" si="61"/>
        <v>2.3932063598079871</v>
      </c>
      <c r="P84" s="9">
        <f t="shared" ca="1" si="61"/>
        <v>1.7134498835149043</v>
      </c>
      <c r="Q84" s="9">
        <f t="shared" ca="1" si="61"/>
        <v>1.3977849554660262</v>
      </c>
      <c r="R84" s="9">
        <f t="shared" ca="1" si="61"/>
        <v>1.736008114935202</v>
      </c>
      <c r="S84" s="9">
        <f t="shared" ca="1" si="61"/>
        <v>0.8713144096956793</v>
      </c>
      <c r="T84" s="9">
        <f t="shared" ca="1" si="61"/>
        <v>1.4696061026761742</v>
      </c>
      <c r="U84" s="9">
        <f t="shared" ca="1" si="61"/>
        <v>1.4125941172555856</v>
      </c>
      <c r="V84" s="9">
        <f t="shared" ca="1" si="61"/>
        <v>1.1618484003443075</v>
      </c>
      <c r="W84" s="9">
        <f t="shared" ca="1" si="61"/>
        <v>1.9346263792987497</v>
      </c>
      <c r="X84" s="9">
        <f t="shared" ca="1" si="61"/>
        <v>1.5949353808229523</v>
      </c>
      <c r="Y84" s="9">
        <f t="shared" ca="1" si="61"/>
        <v>2.1101714591101959</v>
      </c>
      <c r="Z84" s="9">
        <f t="shared" ca="1" si="61"/>
        <v>1.1183020165085589</v>
      </c>
      <c r="AA84" s="9">
        <f t="shared" ca="1" si="61"/>
        <v>1.849332552567811</v>
      </c>
      <c r="AB84" s="9">
        <f t="shared" ca="1" si="61"/>
        <v>1.3015931305330515</v>
      </c>
      <c r="AC84" s="9">
        <f t="shared" ca="1" si="61"/>
        <v>1.1621211347913338</v>
      </c>
      <c r="AD84" s="9">
        <f t="shared" ca="1" si="61"/>
        <v>2.088049131004805</v>
      </c>
      <c r="AE84" s="9">
        <f t="shared" ca="1" si="61"/>
        <v>1.1470201699562579</v>
      </c>
      <c r="AF84" s="9">
        <f t="shared" ca="1" si="61"/>
        <v>1.2814504580537995</v>
      </c>
      <c r="AG84" s="9">
        <f t="shared" ca="1" si="61"/>
        <v>1.5371778466375046</v>
      </c>
      <c r="AH84" s="9">
        <f t="shared" ca="1" si="61"/>
        <v>1.2460033334933842</v>
      </c>
      <c r="AI84" s="9">
        <f t="shared" ca="1" si="61"/>
        <v>1.3121307048070168</v>
      </c>
      <c r="AJ84" s="9">
        <f t="shared" ca="1" si="61"/>
        <v>1.7543353366680301</v>
      </c>
      <c r="AK84" s="9">
        <f t="shared" ca="1" si="61"/>
        <v>1.2943857782361283</v>
      </c>
      <c r="AL84" s="9">
        <f t="shared" ca="1" si="61"/>
        <v>1.9564368181296299</v>
      </c>
      <c r="AM84" s="9">
        <f t="shared" ca="1" si="61"/>
        <v>1.4468633624870082</v>
      </c>
      <c r="AN84" s="9">
        <f ca="1">AVERAGE(OFFSET($A84,0,Fixtures!$D$6,1,3))</f>
        <v>1.4376822726307321</v>
      </c>
      <c r="AO84" s="9">
        <f ca="1">AVERAGE(OFFSET($A84,0,Fixtures!$D$6,1,6))</f>
        <v>1.4715944294845098</v>
      </c>
      <c r="AP84" s="9">
        <f ca="1">AVERAGE(OFFSET($A84,0,Fixtures!$D$6,1,9))</f>
        <v>1.4360976068716627</v>
      </c>
      <c r="AQ84" s="9">
        <f ca="1">AVERAGE(OFFSET($A84,0,Fixtures!$D$6,1,12))</f>
        <v>1.4941696995732292</v>
      </c>
      <c r="AR84" s="9">
        <f ca="1">IF(OR(Fixtures!$D$6&lt;=0,Fixtures!$D$6&gt;39),AVERAGE(A84:AM84),AVERAGE(OFFSET($A84,0,Fixtures!$D$6,1,39-Fixtures!$D$6)))</f>
        <v>1.4905307505665968</v>
      </c>
    </row>
    <row r="86" spans="1:44" x14ac:dyDescent="0.25">
      <c r="A86" s="31" t="s">
        <v>113</v>
      </c>
      <c r="B86" s="2">
        <v>1</v>
      </c>
      <c r="C86" s="2">
        <v>2</v>
      </c>
      <c r="D86" s="2">
        <v>3</v>
      </c>
      <c r="E86" s="2">
        <v>4</v>
      </c>
      <c r="F86" s="2">
        <v>5</v>
      </c>
      <c r="G86" s="2">
        <v>6</v>
      </c>
      <c r="H86" s="2">
        <v>7</v>
      </c>
      <c r="I86" s="2">
        <v>8</v>
      </c>
      <c r="J86" s="2">
        <v>9</v>
      </c>
      <c r="K86" s="2">
        <v>10</v>
      </c>
      <c r="L86" s="2">
        <v>11</v>
      </c>
      <c r="M86" s="2">
        <v>12</v>
      </c>
      <c r="N86" s="2">
        <v>13</v>
      </c>
      <c r="O86" s="2">
        <v>14</v>
      </c>
      <c r="P86" s="2">
        <v>15</v>
      </c>
      <c r="Q86" s="2">
        <v>16</v>
      </c>
      <c r="R86" s="2">
        <v>17</v>
      </c>
      <c r="S86" s="2">
        <v>18</v>
      </c>
      <c r="T86" s="2">
        <v>19</v>
      </c>
      <c r="U86" s="2">
        <v>20</v>
      </c>
      <c r="V86" s="2">
        <v>21</v>
      </c>
      <c r="W86" s="2">
        <v>22</v>
      </c>
      <c r="X86" s="2">
        <v>23</v>
      </c>
      <c r="Y86" s="2">
        <v>24</v>
      </c>
      <c r="Z86" s="2">
        <v>25</v>
      </c>
      <c r="AA86" s="2">
        <v>26</v>
      </c>
      <c r="AB86" s="2">
        <v>27</v>
      </c>
      <c r="AC86" s="2">
        <v>28</v>
      </c>
      <c r="AD86" s="2">
        <v>29</v>
      </c>
      <c r="AE86" s="2">
        <v>30</v>
      </c>
      <c r="AF86" s="2">
        <v>31</v>
      </c>
      <c r="AG86" s="2">
        <v>32</v>
      </c>
      <c r="AH86" s="2">
        <v>33</v>
      </c>
      <c r="AI86" s="2">
        <v>34</v>
      </c>
      <c r="AJ86" s="2">
        <v>35</v>
      </c>
      <c r="AK86" s="2">
        <v>36</v>
      </c>
      <c r="AL86" s="2">
        <v>37</v>
      </c>
      <c r="AM86" s="2">
        <v>38</v>
      </c>
      <c r="AN86" s="31" t="s">
        <v>56</v>
      </c>
      <c r="AO86" s="31" t="s">
        <v>57</v>
      </c>
      <c r="AP86" s="31" t="s">
        <v>58</v>
      </c>
      <c r="AQ86" s="31" t="s">
        <v>82</v>
      </c>
      <c r="AR86" s="31" t="s">
        <v>59</v>
      </c>
    </row>
    <row r="87" spans="1:44" x14ac:dyDescent="0.25">
      <c r="A87" s="30" t="s">
        <v>111</v>
      </c>
      <c r="B87" s="9">
        <f t="shared" ref="B87:AM87" ca="1" si="62">MIN(VLOOKUP($A86,$A$2:$AM$12,B$14+1,FALSE),VLOOKUP($A87,$A$2:$AM$12,B$14+1,FALSE))</f>
        <v>2.1206323947213717</v>
      </c>
      <c r="C87" s="9">
        <f t="shared" ca="1" si="62"/>
        <v>0.94717643205824475</v>
      </c>
      <c r="D87" s="9">
        <f t="shared" ca="1" si="62"/>
        <v>1.5492399968409567</v>
      </c>
      <c r="E87" s="9">
        <f t="shared" ca="1" si="62"/>
        <v>1.4275014406494146</v>
      </c>
      <c r="F87" s="9">
        <f t="shared" ca="1" si="62"/>
        <v>1.3665342201732005</v>
      </c>
      <c r="G87" s="9">
        <f t="shared" ca="1" si="62"/>
        <v>1.7684828734603806</v>
      </c>
      <c r="H87" s="9">
        <f t="shared" ca="1" si="62"/>
        <v>1.2745377608472523</v>
      </c>
      <c r="I87" s="9">
        <f t="shared" ca="1" si="62"/>
        <v>1.3054220016366072</v>
      </c>
      <c r="J87" s="9">
        <f t="shared" ca="1" si="62"/>
        <v>1.4363715123020235</v>
      </c>
      <c r="K87" s="9">
        <f t="shared" ca="1" si="62"/>
        <v>1.6816417279243394</v>
      </c>
      <c r="L87" s="9">
        <f t="shared" ca="1" si="62"/>
        <v>1.9930350417738207</v>
      </c>
      <c r="M87" s="9">
        <f t="shared" ca="1" si="62"/>
        <v>1.1963585760961535</v>
      </c>
      <c r="N87" s="9">
        <f t="shared" ca="1" si="62"/>
        <v>1.0197250386792374</v>
      </c>
      <c r="O87" s="9">
        <f t="shared" ca="1" si="62"/>
        <v>1.261141363954041</v>
      </c>
      <c r="P87" s="9">
        <f t="shared" ca="1" si="62"/>
        <v>2.2270227007953882</v>
      </c>
      <c r="Q87" s="9">
        <f t="shared" ca="1" si="62"/>
        <v>1.1684769838515254</v>
      </c>
      <c r="R87" s="9">
        <f t="shared" ca="1" si="62"/>
        <v>1.8791987448461618</v>
      </c>
      <c r="S87" s="9">
        <f t="shared" ca="1" si="62"/>
        <v>1.4306878959245213</v>
      </c>
      <c r="T87" s="9">
        <f t="shared" ca="1" si="62"/>
        <v>1.2264798439688567</v>
      </c>
      <c r="U87" s="9">
        <f t="shared" ca="1" si="62"/>
        <v>1.3185992973003593</v>
      </c>
      <c r="V87" s="9">
        <f t="shared" ca="1" si="62"/>
        <v>0.88761371429624092</v>
      </c>
      <c r="W87" s="9">
        <f t="shared" ca="1" si="62"/>
        <v>2.5120820873931491</v>
      </c>
      <c r="X87" s="9">
        <f t="shared" ca="1" si="62"/>
        <v>1.0482693139514578</v>
      </c>
      <c r="Y87" s="9">
        <f t="shared" ca="1" si="62"/>
        <v>1.2879931911237299</v>
      </c>
      <c r="Z87" s="9">
        <f t="shared" ca="1" si="62"/>
        <v>1.4149178799882423</v>
      </c>
      <c r="AA87" s="9">
        <f t="shared" ca="1" si="62"/>
        <v>1.4195968923341411</v>
      </c>
      <c r="AB87" s="9">
        <f t="shared" ca="1" si="62"/>
        <v>2.1372004371218156</v>
      </c>
      <c r="AC87" s="9">
        <f t="shared" ca="1" si="62"/>
        <v>1.2579760192771825</v>
      </c>
      <c r="AD87" s="9">
        <f t="shared" ca="1" si="62"/>
        <v>1.745502654889316</v>
      </c>
      <c r="AE87" s="9">
        <f t="shared" ca="1" si="62"/>
        <v>1.4908168492927805</v>
      </c>
      <c r="AF87" s="9">
        <f t="shared" ca="1" si="62"/>
        <v>1.4390189089701537</v>
      </c>
      <c r="AG87" s="9">
        <f t="shared" ca="1" si="62"/>
        <v>1.5402708731247616</v>
      </c>
      <c r="AH87" s="9">
        <f t="shared" ca="1" si="62"/>
        <v>1.3341804825097476</v>
      </c>
      <c r="AI87" s="9">
        <f t="shared" ca="1" si="62"/>
        <v>1.7871529346621549</v>
      </c>
      <c r="AJ87" s="9">
        <f t="shared" ca="1" si="62"/>
        <v>0.95560013795539323</v>
      </c>
      <c r="AK87" s="9">
        <f t="shared" ca="1" si="62"/>
        <v>2.3142967854043928</v>
      </c>
      <c r="AL87" s="9">
        <f t="shared" ca="1" si="62"/>
        <v>1.1838604359528169</v>
      </c>
      <c r="AM87" s="9">
        <f t="shared" ca="1" si="62"/>
        <v>2.0413659338389789</v>
      </c>
      <c r="AN87" s="9">
        <f ca="1">AVERAGE(OFFSET($A87,0,Fixtures!$D$6,1,3))</f>
        <v>1.6049244495777131</v>
      </c>
      <c r="AO87" s="9">
        <f ca="1">AVERAGE(OFFSET($A87,0,Fixtures!$D$6,1,6))</f>
        <v>1.5816852936475649</v>
      </c>
      <c r="AP87" s="9">
        <f ca="1">AVERAGE(OFFSET($A87,0,Fixtures!$D$6,1,9))</f>
        <v>1.5724128946868947</v>
      </c>
      <c r="AQ87" s="9">
        <f ca="1">AVERAGE(OFFSET($A87,0,Fixtures!$D$6,1,12))</f>
        <v>1.5504561176245548</v>
      </c>
      <c r="AR87" s="9">
        <f ca="1">IF(OR(Fixtures!$D$6&lt;=0,Fixtures!$D$6&gt;39),AVERAGE(A87:AM87),AVERAGE(OFFSET($A87,0,Fixtures!$D$6,1,39-Fixtures!$D$6)))</f>
        <v>1.5882184111795103</v>
      </c>
    </row>
    <row r="88" spans="1:44" x14ac:dyDescent="0.25">
      <c r="A88" s="30" t="s">
        <v>121</v>
      </c>
      <c r="B88" s="9">
        <f ca="1">MIN(VLOOKUP($A86,$A$2:$AM$12,B$14+1,FALSE),VLOOKUP($A88,$A$2:$AM$12,B$14+1,FALSE))</f>
        <v>1.5178713329380156</v>
      </c>
      <c r="C88" s="9">
        <f t="shared" ref="C88:AM88" ca="1" si="63">MIN(VLOOKUP($A86,$A$2:$AM$12,C$14+1,FALSE),VLOOKUP($A88,$A$2:$AM$12,C$14+1,FALSE))</f>
        <v>0.94717643205824475</v>
      </c>
      <c r="D88" s="9">
        <f t="shared" ca="1" si="63"/>
        <v>1.2661860741259168</v>
      </c>
      <c r="E88" s="9">
        <f t="shared" ca="1" si="63"/>
        <v>1.8961324164827722</v>
      </c>
      <c r="F88" s="9">
        <f t="shared" ca="1" si="63"/>
        <v>1.0054807191260209</v>
      </c>
      <c r="G88" s="9">
        <f t="shared" ca="1" si="63"/>
        <v>1.2017232811144842</v>
      </c>
      <c r="H88" s="9">
        <f t="shared" ca="1" si="63"/>
        <v>1.3259414744425326</v>
      </c>
      <c r="I88" s="9">
        <f t="shared" ca="1" si="63"/>
        <v>1.1199176266259416</v>
      </c>
      <c r="J88" s="9">
        <f t="shared" ca="1" si="63"/>
        <v>1.5659331726929187</v>
      </c>
      <c r="K88" s="9">
        <f t="shared" ca="1" si="63"/>
        <v>1.2221928560884172</v>
      </c>
      <c r="L88" s="9">
        <f t="shared" ca="1" si="63"/>
        <v>0.96756790845302354</v>
      </c>
      <c r="M88" s="9">
        <f t="shared" ca="1" si="63"/>
        <v>1.1963585760961535</v>
      </c>
      <c r="N88" s="9">
        <f t="shared" ca="1" si="63"/>
        <v>1.4594876980923364</v>
      </c>
      <c r="O88" s="9">
        <f t="shared" ca="1" si="63"/>
        <v>1.261141363954041</v>
      </c>
      <c r="P88" s="9">
        <f t="shared" ca="1" si="63"/>
        <v>1.6000640287752119</v>
      </c>
      <c r="Q88" s="9">
        <f t="shared" ca="1" si="63"/>
        <v>1.1684769838515254</v>
      </c>
      <c r="R88" s="9">
        <f t="shared" ca="1" si="63"/>
        <v>1.1261535116413244</v>
      </c>
      <c r="S88" s="9">
        <f t="shared" ca="1" si="63"/>
        <v>0.99241518875461521</v>
      </c>
      <c r="T88" s="9">
        <f t="shared" ca="1" si="63"/>
        <v>1.6729633681696163</v>
      </c>
      <c r="U88" s="9">
        <f t="shared" ca="1" si="63"/>
        <v>0.89031996645900291</v>
      </c>
      <c r="V88" s="9">
        <f t="shared" ca="1" si="63"/>
        <v>0.88761371429624092</v>
      </c>
      <c r="W88" s="9">
        <f t="shared" ca="1" si="63"/>
        <v>1.8257448837864014</v>
      </c>
      <c r="X88" s="9">
        <f t="shared" ca="1" si="63"/>
        <v>1.0482693139514578</v>
      </c>
      <c r="Y88" s="9">
        <f t="shared" ca="1" si="63"/>
        <v>1.3299841474264118</v>
      </c>
      <c r="Z88" s="9">
        <f t="shared" ca="1" si="63"/>
        <v>1.4149178799882423</v>
      </c>
      <c r="AA88" s="9">
        <f t="shared" ca="1" si="63"/>
        <v>1.016095685685779</v>
      </c>
      <c r="AB88" s="9">
        <f t="shared" ca="1" si="63"/>
        <v>1.4824967634482522</v>
      </c>
      <c r="AC88" s="9">
        <f t="shared" ca="1" si="63"/>
        <v>0.75387135903262237</v>
      </c>
      <c r="AD88" s="9">
        <f t="shared" ca="1" si="63"/>
        <v>1.745502654889316</v>
      </c>
      <c r="AE88" s="9">
        <f t="shared" ca="1" si="63"/>
        <v>1.0711172424032411</v>
      </c>
      <c r="AF88" s="9">
        <f t="shared" ca="1" si="63"/>
        <v>1.4390189089701537</v>
      </c>
      <c r="AG88" s="9">
        <f t="shared" ca="1" si="63"/>
        <v>1.428258165030087</v>
      </c>
      <c r="AH88" s="9">
        <f t="shared" ca="1" si="63"/>
        <v>1.3341804825097476</v>
      </c>
      <c r="AI88" s="9">
        <f t="shared" ca="1" si="63"/>
        <v>1.7623447491997493</v>
      </c>
      <c r="AJ88" s="9">
        <f t="shared" ca="1" si="63"/>
        <v>1.2693117829347484</v>
      </c>
      <c r="AK88" s="9">
        <f t="shared" ca="1" si="63"/>
        <v>1.891463147768345</v>
      </c>
      <c r="AL88" s="9">
        <f t="shared" ca="1" si="63"/>
        <v>0.80445938653118354</v>
      </c>
      <c r="AM88" s="9">
        <f t="shared" ca="1" si="63"/>
        <v>1.5020144075833148</v>
      </c>
      <c r="AN88" s="9">
        <f ca="1">AVERAGE(OFFSET($A88,0,Fixtures!$D$6,1,3))</f>
        <v>1.084154602722218</v>
      </c>
      <c r="AO88" s="9">
        <f ca="1">AVERAGE(OFFSET($A88,0,Fixtures!$D$6,1,6))</f>
        <v>1.2513504357382272</v>
      </c>
      <c r="AP88" s="9">
        <f ca="1">AVERAGE(OFFSET($A88,0,Fixtures!$D$6,1,9))</f>
        <v>1.3369873345743275</v>
      </c>
      <c r="AQ88" s="9">
        <f ca="1">AVERAGE(OFFSET($A88,0,Fixtures!$D$6,1,12))</f>
        <v>1.3331766940336021</v>
      </c>
      <c r="AR88" s="9">
        <f ca="1">IF(OR(Fixtures!$D$6&lt;=0,Fixtures!$D$6&gt;39),AVERAGE(A88:AM88),AVERAGE(OFFSET($A88,0,Fixtures!$D$6,1,39-Fixtures!$D$6)))</f>
        <v>1.3461642104605029</v>
      </c>
    </row>
    <row r="89" spans="1:44" x14ac:dyDescent="0.25">
      <c r="A89" s="30" t="s">
        <v>73</v>
      </c>
      <c r="B89" s="9">
        <f ca="1">MIN(VLOOKUP($A86,$A$2:$AM$12,B$14+1,FALSE),VLOOKUP($A89,$A$2:$AM$12,B$14+1,FALSE))</f>
        <v>1.06898626721018</v>
      </c>
      <c r="C89" s="9">
        <f t="shared" ref="C89:AM89" ca="1" si="64">MIN(VLOOKUP($A86,$A$2:$AM$12,C$14+1,FALSE),VLOOKUP($A89,$A$2:$AM$12,C$14+1,FALSE))</f>
        <v>0.94717643205824475</v>
      </c>
      <c r="D89" s="9">
        <f t="shared" ca="1" si="64"/>
        <v>1.8167445553561847</v>
      </c>
      <c r="E89" s="9">
        <f t="shared" ca="1" si="64"/>
        <v>1.8961324164827722</v>
      </c>
      <c r="F89" s="9">
        <f t="shared" ca="1" si="64"/>
        <v>1.3164927278878569</v>
      </c>
      <c r="G89" s="9">
        <f t="shared" ca="1" si="64"/>
        <v>1.7684828734603806</v>
      </c>
      <c r="H89" s="9">
        <f t="shared" ca="1" si="64"/>
        <v>1.1612354231341269</v>
      </c>
      <c r="I89" s="9">
        <f t="shared" ca="1" si="64"/>
        <v>1.3054220016366072</v>
      </c>
      <c r="J89" s="9">
        <f t="shared" ca="1" si="64"/>
        <v>1.0422218628349753</v>
      </c>
      <c r="K89" s="9">
        <f t="shared" ca="1" si="64"/>
        <v>1.634984660340532</v>
      </c>
      <c r="L89" s="9">
        <f t="shared" ca="1" si="64"/>
        <v>1.5384572724687389</v>
      </c>
      <c r="M89" s="9">
        <f t="shared" ca="1" si="64"/>
        <v>1.1963585760961535</v>
      </c>
      <c r="N89" s="9">
        <f t="shared" ca="1" si="64"/>
        <v>1.3088710642515096</v>
      </c>
      <c r="O89" s="9">
        <f t="shared" ca="1" si="64"/>
        <v>1.261141363954041</v>
      </c>
      <c r="P89" s="9">
        <f t="shared" ca="1" si="64"/>
        <v>1.2130433435080747</v>
      </c>
      <c r="Q89" s="9">
        <f t="shared" ca="1" si="64"/>
        <v>1.1684769838515254</v>
      </c>
      <c r="R89" s="9">
        <f t="shared" ca="1" si="64"/>
        <v>2.4828254163205083</v>
      </c>
      <c r="S89" s="9">
        <f t="shared" ca="1" si="64"/>
        <v>1.0830598854892159</v>
      </c>
      <c r="T89" s="9">
        <f t="shared" ca="1" si="64"/>
        <v>1.1537606796788127</v>
      </c>
      <c r="U89" s="9">
        <f t="shared" ca="1" si="64"/>
        <v>1.3185992973003593</v>
      </c>
      <c r="V89" s="9">
        <f t="shared" ca="1" si="64"/>
        <v>0.88761371429624092</v>
      </c>
      <c r="W89" s="9">
        <f t="shared" ca="1" si="64"/>
        <v>1.0944938635337444</v>
      </c>
      <c r="X89" s="9">
        <f t="shared" ca="1" si="64"/>
        <v>1.0482693139514578</v>
      </c>
      <c r="Y89" s="9">
        <f t="shared" ca="1" si="64"/>
        <v>1.220580835988462</v>
      </c>
      <c r="Z89" s="9">
        <f t="shared" ca="1" si="64"/>
        <v>1.194271014276886</v>
      </c>
      <c r="AA89" s="9">
        <f t="shared" ca="1" si="64"/>
        <v>1.5968807201534789</v>
      </c>
      <c r="AB89" s="9">
        <f t="shared" ca="1" si="64"/>
        <v>1.6179042733851254</v>
      </c>
      <c r="AC89" s="9">
        <f t="shared" ca="1" si="64"/>
        <v>1.6620566836525716</v>
      </c>
      <c r="AD89" s="9">
        <f t="shared" ca="1" si="64"/>
        <v>1.745502654889316</v>
      </c>
      <c r="AE89" s="9">
        <f t="shared" ca="1" si="64"/>
        <v>0.81203727953846327</v>
      </c>
      <c r="AF89" s="9">
        <f t="shared" ca="1" si="64"/>
        <v>1.4390189089701537</v>
      </c>
      <c r="AG89" s="9">
        <f t="shared" ca="1" si="64"/>
        <v>0.86652849177905333</v>
      </c>
      <c r="AH89" s="9">
        <f t="shared" ca="1" si="64"/>
        <v>1.3341804825097476</v>
      </c>
      <c r="AI89" s="9">
        <f t="shared" ca="1" si="64"/>
        <v>1.2063263207126944</v>
      </c>
      <c r="AJ89" s="9">
        <f t="shared" ca="1" si="64"/>
        <v>1.2693117829347484</v>
      </c>
      <c r="AK89" s="9">
        <f t="shared" ca="1" si="64"/>
        <v>2.7139023604703501</v>
      </c>
      <c r="AL89" s="9">
        <f t="shared" ca="1" si="64"/>
        <v>1.1838604359528169</v>
      </c>
      <c r="AM89" s="9">
        <f t="shared" ca="1" si="64"/>
        <v>1.9666125935114904</v>
      </c>
      <c r="AN89" s="9">
        <f ca="1">AVERAGE(OFFSET($A89,0,Fixtures!$D$6,1,3))</f>
        <v>1.6256138923970587</v>
      </c>
      <c r="AO89" s="9">
        <f ca="1">AVERAGE(OFFSET($A89,0,Fixtures!$D$6,1,6))</f>
        <v>1.4789000867648516</v>
      </c>
      <c r="AP89" s="9">
        <f ca="1">AVERAGE(OFFSET($A89,0,Fixtures!$D$6,1,9))</f>
        <v>1.3644928683989561</v>
      </c>
      <c r="AQ89" s="9">
        <f ca="1">AVERAGE(OFFSET($A89,0,Fixtures!$D$6,1,12))</f>
        <v>1.4539591995790433</v>
      </c>
      <c r="AR89" s="9">
        <f ca="1">IF(OR(Fixtures!$D$6&lt;=0,Fixtures!$D$6&gt;39),AVERAGE(A89:AM89),AVERAGE(OFFSET($A89,0,Fixtures!$D$6,1,39-Fixtures!$D$6)))</f>
        <v>1.4933940760353854</v>
      </c>
    </row>
    <row r="90" spans="1:44" x14ac:dyDescent="0.25">
      <c r="A90" s="30" t="s">
        <v>61</v>
      </c>
      <c r="B90" s="9">
        <f ca="1">MIN(VLOOKUP($A86,$A$2:$AM$12,B$14+1,FALSE),VLOOKUP($A90,$A$2:$AM$12,B$14+1,FALSE))</f>
        <v>1.1440742881695285</v>
      </c>
      <c r="C90" s="9">
        <f t="shared" ref="C90:AM90" ca="1" si="65">MIN(VLOOKUP($A86,$A$2:$AM$12,C$14+1,FALSE),VLOOKUP($A90,$A$2:$AM$12,C$14+1,FALSE))</f>
        <v>0.94717643205824475</v>
      </c>
      <c r="D90" s="9">
        <f t="shared" ca="1" si="65"/>
        <v>1.6401183484984563</v>
      </c>
      <c r="E90" s="9">
        <f t="shared" ca="1" si="65"/>
        <v>1.5923831067577372</v>
      </c>
      <c r="F90" s="9">
        <f t="shared" ca="1" si="65"/>
        <v>1.5294837510026749</v>
      </c>
      <c r="G90" s="9">
        <f t="shared" ca="1" si="65"/>
        <v>0.87425504729488057</v>
      </c>
      <c r="H90" s="9">
        <f t="shared" ca="1" si="65"/>
        <v>1.3259414744425326</v>
      </c>
      <c r="I90" s="9">
        <f t="shared" ca="1" si="65"/>
        <v>1.1043238039089238</v>
      </c>
      <c r="J90" s="9">
        <f t="shared" ca="1" si="65"/>
        <v>1.5659331726929187</v>
      </c>
      <c r="K90" s="9">
        <f t="shared" ca="1" si="65"/>
        <v>1.394195896659604</v>
      </c>
      <c r="L90" s="9">
        <f t="shared" ca="1" si="65"/>
        <v>1.3395238377791707</v>
      </c>
      <c r="M90" s="9">
        <f t="shared" ca="1" si="65"/>
        <v>0.97408811499223502</v>
      </c>
      <c r="N90" s="9">
        <f t="shared" ca="1" si="65"/>
        <v>1.3714868614099924</v>
      </c>
      <c r="O90" s="9">
        <f t="shared" ca="1" si="65"/>
        <v>0.68116752828137017</v>
      </c>
      <c r="P90" s="9">
        <f t="shared" ca="1" si="65"/>
        <v>1.8709371067867762</v>
      </c>
      <c r="Q90" s="9">
        <f t="shared" ca="1" si="65"/>
        <v>1.1684769838515254</v>
      </c>
      <c r="R90" s="9">
        <f t="shared" ca="1" si="65"/>
        <v>0.72687681440684793</v>
      </c>
      <c r="S90" s="9">
        <f t="shared" ca="1" si="65"/>
        <v>1.2017196349233525</v>
      </c>
      <c r="T90" s="9">
        <f t="shared" ca="1" si="65"/>
        <v>1.6496688922590101</v>
      </c>
      <c r="U90" s="9">
        <f t="shared" ca="1" si="65"/>
        <v>1.2905160441028642</v>
      </c>
      <c r="V90" s="9">
        <f t="shared" ca="1" si="65"/>
        <v>0.88761371429624092</v>
      </c>
      <c r="W90" s="9">
        <f t="shared" ca="1" si="65"/>
        <v>2.0826876974791619</v>
      </c>
      <c r="X90" s="9">
        <f t="shared" ca="1" si="65"/>
        <v>1.0482693139514578</v>
      </c>
      <c r="Y90" s="9">
        <f t="shared" ca="1" si="65"/>
        <v>1.9278079177339085</v>
      </c>
      <c r="Z90" s="9">
        <f t="shared" ca="1" si="65"/>
        <v>0.96781801797539901</v>
      </c>
      <c r="AA90" s="9">
        <f t="shared" ca="1" si="65"/>
        <v>1.7090492452902837</v>
      </c>
      <c r="AB90" s="9">
        <f t="shared" ca="1" si="65"/>
        <v>0.80445694569249204</v>
      </c>
      <c r="AC90" s="9">
        <f t="shared" ca="1" si="65"/>
        <v>1.0858283276941805</v>
      </c>
      <c r="AD90" s="9">
        <f t="shared" ca="1" si="65"/>
        <v>1.0119120622733728</v>
      </c>
      <c r="AE90" s="9">
        <f t="shared" ca="1" si="65"/>
        <v>1.4908168492927805</v>
      </c>
      <c r="AF90" s="9">
        <f t="shared" ca="1" si="65"/>
        <v>0.91810277499346604</v>
      </c>
      <c r="AG90" s="9">
        <f t="shared" ca="1" si="65"/>
        <v>1.0175465545931579</v>
      </c>
      <c r="AH90" s="9">
        <f t="shared" ca="1" si="65"/>
        <v>0.89670604016622157</v>
      </c>
      <c r="AI90" s="9">
        <f t="shared" ca="1" si="65"/>
        <v>1.4551192828896353</v>
      </c>
      <c r="AJ90" s="9">
        <f t="shared" ca="1" si="65"/>
        <v>1.2693117829347484</v>
      </c>
      <c r="AK90" s="9">
        <f t="shared" ca="1" si="65"/>
        <v>1.0979304646973136</v>
      </c>
      <c r="AL90" s="9">
        <f t="shared" ca="1" si="65"/>
        <v>1.1838604359528169</v>
      </c>
      <c r="AM90" s="9">
        <f t="shared" ca="1" si="65"/>
        <v>1.0238692878612943</v>
      </c>
      <c r="AN90" s="9">
        <f ca="1">AVERAGE(OFFSET($A90,0,Fixtures!$D$6,1,3))</f>
        <v>1.1997781728923187</v>
      </c>
      <c r="AO90" s="9">
        <f ca="1">AVERAGE(OFFSET($A90,0,Fixtures!$D$6,1,6))</f>
        <v>1.1700277008727626</v>
      </c>
      <c r="AP90" s="9">
        <f ca="1">AVERAGE(OFFSET($A90,0,Fixtures!$D$6,1,9))</f>
        <v>1.1543931203206212</v>
      </c>
      <c r="AQ90" s="9">
        <f ca="1">AVERAGE(OFFSET($A90,0,Fixtures!$D$6,1,12))</f>
        <v>1.1617200638725391</v>
      </c>
      <c r="AR90" s="9">
        <f ca="1">IF(OR(Fixtures!$D$6&lt;=0,Fixtures!$D$6&gt;39),AVERAGE(A90:AM90),AVERAGE(OFFSET($A90,0,Fixtures!$D$6,1,39-Fixtures!$D$6)))</f>
        <v>1.1511161580255203</v>
      </c>
    </row>
    <row r="91" spans="1:44" x14ac:dyDescent="0.25">
      <c r="A91" s="30" t="s">
        <v>53</v>
      </c>
      <c r="B91" s="9">
        <f ca="1">MIN(VLOOKUP($A86,$A$2:$AM$12,B$14+1,FALSE),VLOOKUP($A91,$A$2:$AM$12,B$14+1,FALSE))</f>
        <v>1.179119741580998</v>
      </c>
      <c r="C91" s="9">
        <f t="shared" ref="C91:AM91" ca="1" si="66">MIN(VLOOKUP($A86,$A$2:$AM$12,C$14+1,FALSE),VLOOKUP($A91,$A$2:$AM$12,C$14+1,FALSE))</f>
        <v>0.94717643205824475</v>
      </c>
      <c r="D91" s="9">
        <f t="shared" ca="1" si="66"/>
        <v>1.8167445553561847</v>
      </c>
      <c r="E91" s="9">
        <f t="shared" ca="1" si="66"/>
        <v>1.0696515824976072</v>
      </c>
      <c r="F91" s="9">
        <f t="shared" ca="1" si="66"/>
        <v>1.6140039802424833</v>
      </c>
      <c r="G91" s="9">
        <f t="shared" ca="1" si="66"/>
        <v>1.1722933810041907</v>
      </c>
      <c r="H91" s="9">
        <f t="shared" ca="1" si="66"/>
        <v>0.93346841007444181</v>
      </c>
      <c r="I91" s="9">
        <f t="shared" ca="1" si="66"/>
        <v>1.3054220016366072</v>
      </c>
      <c r="J91" s="9">
        <f t="shared" ca="1" si="66"/>
        <v>1.5659331726929187</v>
      </c>
      <c r="K91" s="9">
        <f t="shared" ca="1" si="66"/>
        <v>1.5436737947893808</v>
      </c>
      <c r="L91" s="9">
        <f t="shared" ca="1" si="66"/>
        <v>1.4080517234595791</v>
      </c>
      <c r="M91" s="9">
        <f t="shared" ca="1" si="66"/>
        <v>1.1963585760961535</v>
      </c>
      <c r="N91" s="9">
        <f t="shared" ca="1" si="66"/>
        <v>1.7002353392112342</v>
      </c>
      <c r="O91" s="9">
        <f t="shared" ca="1" si="66"/>
        <v>1.261141363954041</v>
      </c>
      <c r="P91" s="9">
        <f t="shared" ca="1" si="66"/>
        <v>0.85894287758755883</v>
      </c>
      <c r="Q91" s="9">
        <f t="shared" ca="1" si="66"/>
        <v>1.1684769838515254</v>
      </c>
      <c r="R91" s="9">
        <f t="shared" ca="1" si="66"/>
        <v>1.0932160348644406</v>
      </c>
      <c r="S91" s="9">
        <f t="shared" ca="1" si="66"/>
        <v>1.1593715653146242</v>
      </c>
      <c r="T91" s="9">
        <f t="shared" ca="1" si="66"/>
        <v>1.0400631792606823</v>
      </c>
      <c r="U91" s="9">
        <f t="shared" ca="1" si="66"/>
        <v>1.3185992973003593</v>
      </c>
      <c r="V91" s="9">
        <f t="shared" ca="1" si="66"/>
        <v>0.88761371429624092</v>
      </c>
      <c r="W91" s="9">
        <f t="shared" ca="1" si="66"/>
        <v>1.0333684080821475</v>
      </c>
      <c r="X91" s="9">
        <f t="shared" ca="1" si="66"/>
        <v>1.0482693139514578</v>
      </c>
      <c r="Y91" s="9">
        <f t="shared" ca="1" si="66"/>
        <v>1.2215625292517682</v>
      </c>
      <c r="Z91" s="9">
        <f t="shared" ca="1" si="66"/>
        <v>0.95744001045015503</v>
      </c>
      <c r="AA91" s="9">
        <f t="shared" ca="1" si="66"/>
        <v>1.7614010954481578</v>
      </c>
      <c r="AB91" s="9">
        <f t="shared" ca="1" si="66"/>
        <v>0.77610823793788897</v>
      </c>
      <c r="AC91" s="9">
        <f t="shared" ca="1" si="66"/>
        <v>1.6330758051678682</v>
      </c>
      <c r="AD91" s="9">
        <f t="shared" ca="1" si="66"/>
        <v>0.98028594780193057</v>
      </c>
      <c r="AE91" s="9">
        <f t="shared" ca="1" si="66"/>
        <v>1.2831121998530202</v>
      </c>
      <c r="AF91" s="9">
        <f t="shared" ca="1" si="66"/>
        <v>1.4390189089701537</v>
      </c>
      <c r="AG91" s="9">
        <f t="shared" ca="1" si="66"/>
        <v>0.97004507905156734</v>
      </c>
      <c r="AH91" s="9">
        <f t="shared" ca="1" si="66"/>
        <v>1.3341804825097476</v>
      </c>
      <c r="AI91" s="9">
        <f t="shared" ca="1" si="66"/>
        <v>1.4886248938614191</v>
      </c>
      <c r="AJ91" s="9">
        <f t="shared" ca="1" si="66"/>
        <v>1.2693117829347484</v>
      </c>
      <c r="AK91" s="9">
        <f t="shared" ca="1" si="66"/>
        <v>1.377922796776186</v>
      </c>
      <c r="AL91" s="9">
        <f t="shared" ca="1" si="66"/>
        <v>1.1838604359528169</v>
      </c>
      <c r="AM91" s="9">
        <f t="shared" ca="1" si="66"/>
        <v>1.0804489454515795</v>
      </c>
      <c r="AN91" s="9">
        <f ca="1">AVERAGE(OFFSET($A91,0,Fixtures!$D$6,1,3))</f>
        <v>1.3901950461846384</v>
      </c>
      <c r="AO91" s="9">
        <f ca="1">AVERAGE(OFFSET($A91,0,Fixtures!$D$6,1,6))</f>
        <v>1.3121670325298365</v>
      </c>
      <c r="AP91" s="9">
        <f ca="1">AVERAGE(OFFSET($A91,0,Fixtures!$D$6,1,9))</f>
        <v>1.2962058500668614</v>
      </c>
      <c r="AQ91" s="9">
        <f ca="1">AVERAGE(OFFSET($A91,0,Fixtures!$D$6,1,12))</f>
        <v>1.2914123055221254</v>
      </c>
      <c r="AR91" s="9">
        <f ca="1">IF(OR(Fixtures!$D$6&lt;=0,Fixtures!$D$6&gt;39),AVERAGE(A91:AM91),AVERAGE(OFFSET($A91,0,Fixtures!$D$6,1,39-Fixtures!$D$6)))</f>
        <v>1.2751843547474679</v>
      </c>
    </row>
    <row r="92" spans="1:44" x14ac:dyDescent="0.25">
      <c r="A92" s="30" t="s">
        <v>2</v>
      </c>
      <c r="B92" s="9">
        <f ca="1">MIN(VLOOKUP($A86,$A$2:$AM$12,B$14+1,FALSE),VLOOKUP($A92,$A$2:$AM$12,B$14+1,FALSE))</f>
        <v>1.237982948413163</v>
      </c>
      <c r="C92" s="9">
        <f t="shared" ref="C92:AM92" ca="1" si="67">MIN(VLOOKUP($A86,$A$2:$AM$12,C$14+1,FALSE),VLOOKUP($A92,$A$2:$AM$12,C$14+1,FALSE))</f>
        <v>0.94717643205824475</v>
      </c>
      <c r="D92" s="9">
        <f t="shared" ca="1" si="67"/>
        <v>1.8167445553561847</v>
      </c>
      <c r="E92" s="9">
        <f t="shared" ca="1" si="67"/>
        <v>1.1743897708273592</v>
      </c>
      <c r="F92" s="9">
        <f t="shared" ca="1" si="67"/>
        <v>2.4379750437600127</v>
      </c>
      <c r="G92" s="9">
        <f t="shared" ca="1" si="67"/>
        <v>1.309680845194215</v>
      </c>
      <c r="H92" s="9">
        <f t="shared" ca="1" si="67"/>
        <v>1.3259414744425326</v>
      </c>
      <c r="I92" s="9">
        <f t="shared" ca="1" si="67"/>
        <v>1.3054220016366072</v>
      </c>
      <c r="J92" s="9">
        <f t="shared" ca="1" si="67"/>
        <v>1.5659331726929187</v>
      </c>
      <c r="K92" s="9">
        <f t="shared" ca="1" si="67"/>
        <v>1.404416087109017</v>
      </c>
      <c r="L92" s="9">
        <f t="shared" ca="1" si="67"/>
        <v>1.8613136216382651</v>
      </c>
      <c r="M92" s="9">
        <f t="shared" ca="1" si="67"/>
        <v>1.0290198808069244</v>
      </c>
      <c r="N92" s="9">
        <f t="shared" ca="1" si="67"/>
        <v>1.9142654990680215</v>
      </c>
      <c r="O92" s="9">
        <f t="shared" ca="1" si="67"/>
        <v>1.261141363954041</v>
      </c>
      <c r="P92" s="9">
        <f t="shared" ca="1" si="67"/>
        <v>1.7134498835149043</v>
      </c>
      <c r="Q92" s="9">
        <f t="shared" ca="1" si="67"/>
        <v>1.1684769838515254</v>
      </c>
      <c r="R92" s="9">
        <f t="shared" ca="1" si="67"/>
        <v>1.736008114935202</v>
      </c>
      <c r="S92" s="9">
        <f t="shared" ca="1" si="67"/>
        <v>0.8713144096956793</v>
      </c>
      <c r="T92" s="9">
        <f t="shared" ca="1" si="67"/>
        <v>1.9500748419509808</v>
      </c>
      <c r="U92" s="9">
        <f t="shared" ca="1" si="67"/>
        <v>1.3185992973003593</v>
      </c>
      <c r="V92" s="9">
        <f t="shared" ca="1" si="67"/>
        <v>0.88761371429624092</v>
      </c>
      <c r="W92" s="9">
        <f t="shared" ca="1" si="67"/>
        <v>2.0979548955579146</v>
      </c>
      <c r="X92" s="9">
        <f t="shared" ca="1" si="67"/>
        <v>1.0482693139514578</v>
      </c>
      <c r="Y92" s="9">
        <f t="shared" ca="1" si="67"/>
        <v>1.9697594441153519</v>
      </c>
      <c r="Z92" s="9">
        <f t="shared" ca="1" si="67"/>
        <v>1.1183020165085589</v>
      </c>
      <c r="AA92" s="9">
        <f t="shared" ca="1" si="67"/>
        <v>1.849332552567811</v>
      </c>
      <c r="AB92" s="9">
        <f t="shared" ca="1" si="67"/>
        <v>1.3015931305330515</v>
      </c>
      <c r="AC92" s="9">
        <f t="shared" ca="1" si="67"/>
        <v>1.1621211347913338</v>
      </c>
      <c r="AD92" s="9">
        <f t="shared" ca="1" si="67"/>
        <v>1.745502654889316</v>
      </c>
      <c r="AE92" s="9">
        <f t="shared" ca="1" si="67"/>
        <v>1.1470201699562579</v>
      </c>
      <c r="AF92" s="9">
        <f t="shared" ca="1" si="67"/>
        <v>1.2814504580537995</v>
      </c>
      <c r="AG92" s="9">
        <f t="shared" ca="1" si="67"/>
        <v>1.5371778466375046</v>
      </c>
      <c r="AH92" s="9">
        <f t="shared" ca="1" si="67"/>
        <v>1.2460033334933842</v>
      </c>
      <c r="AI92" s="9">
        <f t="shared" ca="1" si="67"/>
        <v>1.7871529346621549</v>
      </c>
      <c r="AJ92" s="9">
        <f t="shared" ca="1" si="67"/>
        <v>1.2693117829347484</v>
      </c>
      <c r="AK92" s="9">
        <f t="shared" ca="1" si="67"/>
        <v>1.2943857782361283</v>
      </c>
      <c r="AL92" s="9">
        <f t="shared" ca="1" si="67"/>
        <v>1.1838604359528169</v>
      </c>
      <c r="AM92" s="9">
        <f t="shared" ca="1" si="67"/>
        <v>2.036894433553897</v>
      </c>
      <c r="AN92" s="9">
        <f ca="1">AVERAGE(OFFSET($A92,0,Fixtures!$D$6,1,3))</f>
        <v>1.4376822726307321</v>
      </c>
      <c r="AO92" s="9">
        <f ca="1">AVERAGE(OFFSET($A92,0,Fixtures!$D$6,1,6))</f>
        <v>1.4145033501319284</v>
      </c>
      <c r="AP92" s="9">
        <f ca="1">AVERAGE(OFFSET($A92,0,Fixtures!$D$6,1,9))</f>
        <v>1.450817135064957</v>
      </c>
      <c r="AQ92" s="9">
        <f ca="1">AVERAGE(OFFSET($A92,0,Fixtures!$D$6,1,12))</f>
        <v>1.4004093510590254</v>
      </c>
      <c r="AR92" s="9">
        <f ca="1">IF(OR(Fixtures!$D$6&lt;=0,Fixtures!$D$6&gt;39),AVERAGE(A92:AM92),AVERAGE(OFFSET($A92,0,Fixtures!$D$6,1,39-Fixtures!$D$6)))</f>
        <v>1.4493697420201694</v>
      </c>
    </row>
    <row r="93" spans="1:44" x14ac:dyDescent="0.25">
      <c r="A93" s="30" t="s">
        <v>112</v>
      </c>
      <c r="B93" s="9">
        <f ca="1">MIN(VLOOKUP($A86,$A$2:$AM$12,B$14+1,FALSE),VLOOKUP($A93,$A$2:$AM$12,B$14+1,FALSE))</f>
        <v>1.0668625129563987</v>
      </c>
      <c r="C93" s="9">
        <f t="shared" ref="C93:AM93" ca="1" si="68">MIN(VLOOKUP($A86,$A$2:$AM$12,C$14+1,FALSE),VLOOKUP($A93,$A$2:$AM$12,C$14+1,FALSE))</f>
        <v>0.60472682633076236</v>
      </c>
      <c r="D93" s="9">
        <f t="shared" ca="1" si="68"/>
        <v>1.1707453177007832</v>
      </c>
      <c r="E93" s="9">
        <f t="shared" ca="1" si="68"/>
        <v>1.8489682335744755</v>
      </c>
      <c r="F93" s="9">
        <f t="shared" ca="1" si="68"/>
        <v>1.0156861339485364</v>
      </c>
      <c r="G93" s="9">
        <f t="shared" ca="1" si="68"/>
        <v>1.464542850757115</v>
      </c>
      <c r="H93" s="9">
        <f t="shared" ca="1" si="68"/>
        <v>1.3259414744425326</v>
      </c>
      <c r="I93" s="9">
        <f t="shared" ca="1" si="68"/>
        <v>1.2175784408680925</v>
      </c>
      <c r="J93" s="9">
        <f t="shared" ca="1" si="68"/>
        <v>0.85920936359467204</v>
      </c>
      <c r="K93" s="9">
        <f t="shared" ca="1" si="68"/>
        <v>1.291825621950468</v>
      </c>
      <c r="L93" s="9">
        <f t="shared" ca="1" si="68"/>
        <v>0.80655825019549454</v>
      </c>
      <c r="M93" s="9">
        <f t="shared" ca="1" si="68"/>
        <v>1.1963585760961535</v>
      </c>
      <c r="N93" s="9">
        <f t="shared" ca="1" si="68"/>
        <v>1.1456941784178696</v>
      </c>
      <c r="O93" s="9">
        <f t="shared" ca="1" si="68"/>
        <v>1.261141363954041</v>
      </c>
      <c r="P93" s="9">
        <f t="shared" ca="1" si="68"/>
        <v>0.64530661086959185</v>
      </c>
      <c r="Q93" s="9">
        <f t="shared" ca="1" si="68"/>
        <v>1.1594280361628762</v>
      </c>
      <c r="R93" s="9">
        <f t="shared" ca="1" si="68"/>
        <v>0.8893775426824766</v>
      </c>
      <c r="S93" s="9">
        <f t="shared" ca="1" si="68"/>
        <v>1.357844900507736</v>
      </c>
      <c r="T93" s="9">
        <f t="shared" ca="1" si="68"/>
        <v>0.81507317115963207</v>
      </c>
      <c r="U93" s="9">
        <f t="shared" ca="1" si="68"/>
        <v>1.3185992973003593</v>
      </c>
      <c r="V93" s="9">
        <f t="shared" ca="1" si="68"/>
        <v>0.88761371429624092</v>
      </c>
      <c r="W93" s="9">
        <f t="shared" ca="1" si="68"/>
        <v>0.86477582957014776</v>
      </c>
      <c r="X93" s="9">
        <f t="shared" ca="1" si="68"/>
        <v>1.0482693139514578</v>
      </c>
      <c r="Y93" s="9">
        <f t="shared" ca="1" si="68"/>
        <v>1.66098031963772</v>
      </c>
      <c r="Z93" s="9">
        <f t="shared" ca="1" si="68"/>
        <v>0.90335735785212645</v>
      </c>
      <c r="AA93" s="9">
        <f t="shared" ca="1" si="68"/>
        <v>0.71418069049147337</v>
      </c>
      <c r="AB93" s="9">
        <f t="shared" ca="1" si="68"/>
        <v>0.90897055323245113</v>
      </c>
      <c r="AC93" s="9">
        <f t="shared" ca="1" si="68"/>
        <v>1.3285763291923416</v>
      </c>
      <c r="AD93" s="9">
        <f t="shared" ca="1" si="68"/>
        <v>0.77614604073713178</v>
      </c>
      <c r="AE93" s="9">
        <f t="shared" ca="1" si="68"/>
        <v>0.96397654216321749</v>
      </c>
      <c r="AF93" s="9">
        <f t="shared" ca="1" si="68"/>
        <v>1.4390189089701537</v>
      </c>
      <c r="AG93" s="9">
        <f t="shared" ca="1" si="68"/>
        <v>0.89835516893815159</v>
      </c>
      <c r="AH93" s="9">
        <f t="shared" ca="1" si="68"/>
        <v>1.2048586206624057</v>
      </c>
      <c r="AI93" s="9">
        <f t="shared" ca="1" si="68"/>
        <v>0.97472057589628414</v>
      </c>
      <c r="AJ93" s="9">
        <f t="shared" ca="1" si="68"/>
        <v>1.2377390654506819</v>
      </c>
      <c r="AK93" s="9">
        <f t="shared" ca="1" si="68"/>
        <v>1.7488911536024043</v>
      </c>
      <c r="AL93" s="9">
        <f t="shared" ca="1" si="68"/>
        <v>0.98039645381261387</v>
      </c>
      <c r="AM93" s="9">
        <f t="shared" ca="1" si="68"/>
        <v>1.5172595334292953</v>
      </c>
      <c r="AN93" s="9">
        <f ca="1">AVERAGE(OFFSET($A93,0,Fixtures!$D$6,1,3))</f>
        <v>0.98390919097208884</v>
      </c>
      <c r="AO93" s="9">
        <f ca="1">AVERAGE(OFFSET($A93,0,Fixtures!$D$6,1,6))</f>
        <v>1.0218115107977948</v>
      </c>
      <c r="AP93" s="9">
        <f ca="1">AVERAGE(OFFSET($A93,0,Fixtures!$D$6,1,9))</f>
        <v>1.0232003811426233</v>
      </c>
      <c r="AQ93" s="9">
        <f ca="1">AVERAGE(OFFSET($A93,0,Fixtures!$D$6,1,12))</f>
        <v>1.0979858419291093</v>
      </c>
      <c r="AR93" s="9">
        <f ca="1">IF(OR(Fixtures!$D$6&lt;=0,Fixtures!$D$6&gt;39),AVERAGE(A93:AM93),AVERAGE(OFFSET($A93,0,Fixtures!$D$6,1,39-Fixtures!$D$6)))</f>
        <v>1.1302376643522005</v>
      </c>
    </row>
    <row r="94" spans="1:44" x14ac:dyDescent="0.25">
      <c r="A94" s="30" t="s">
        <v>10</v>
      </c>
      <c r="B94" s="9">
        <f ca="1">MIN(VLOOKUP($A86,$A$2:$AM$12,B$14+1,FALSE),VLOOKUP($A94,$A$2:$AM$12,B$14+1,FALSE))</f>
        <v>1.4622466613692404</v>
      </c>
      <c r="C94" s="9">
        <f t="shared" ref="C94:AM94" ca="1" si="69">MIN(VLOOKUP($A86,$A$2:$AM$12,C$14+1,FALSE),VLOOKUP($A94,$A$2:$AM$12,C$14+1,FALSE))</f>
        <v>0.94717643205824475</v>
      </c>
      <c r="D94" s="9">
        <f t="shared" ca="1" si="69"/>
        <v>1.6479146502127342</v>
      </c>
      <c r="E94" s="9">
        <f t="shared" ca="1" si="69"/>
        <v>1.3904432093623296</v>
      </c>
      <c r="F94" s="9">
        <f t="shared" ca="1" si="69"/>
        <v>1.4432457717438156</v>
      </c>
      <c r="G94" s="9">
        <f t="shared" ca="1" si="69"/>
        <v>0.86674761036394266</v>
      </c>
      <c r="H94" s="9">
        <f t="shared" ca="1" si="69"/>
        <v>1.3259414744425326</v>
      </c>
      <c r="I94" s="9">
        <f t="shared" ca="1" si="69"/>
        <v>1.3054220016366072</v>
      </c>
      <c r="J94" s="9">
        <f t="shared" ca="1" si="69"/>
        <v>1.5659331726929187</v>
      </c>
      <c r="K94" s="9">
        <f t="shared" ca="1" si="69"/>
        <v>1.4208459007252359</v>
      </c>
      <c r="L94" s="9">
        <f t="shared" ca="1" si="69"/>
        <v>1.9930350417738207</v>
      </c>
      <c r="M94" s="9">
        <f t="shared" ca="1" si="69"/>
        <v>1.1898337421676786</v>
      </c>
      <c r="N94" s="9">
        <f t="shared" ca="1" si="69"/>
        <v>1.5577002938460764</v>
      </c>
      <c r="O94" s="9">
        <f t="shared" ca="1" si="69"/>
        <v>0.98919325708485584</v>
      </c>
      <c r="P94" s="9">
        <f t="shared" ca="1" si="69"/>
        <v>0.9419503146177205</v>
      </c>
      <c r="Q94" s="9">
        <f t="shared" ca="1" si="69"/>
        <v>1.1684769838515254</v>
      </c>
      <c r="R94" s="9">
        <f t="shared" ca="1" si="69"/>
        <v>1.0495136507605851</v>
      </c>
      <c r="S94" s="9">
        <f t="shared" ca="1" si="69"/>
        <v>1.4306878959245213</v>
      </c>
      <c r="T94" s="9">
        <f t="shared" ca="1" si="69"/>
        <v>1.9500748419509808</v>
      </c>
      <c r="U94" s="9">
        <f t="shared" ca="1" si="69"/>
        <v>0.7339116537643452</v>
      </c>
      <c r="V94" s="9">
        <f t="shared" ca="1" si="69"/>
        <v>0.88761371429624092</v>
      </c>
      <c r="W94" s="9">
        <f t="shared" ca="1" si="69"/>
        <v>2.1224981973796737</v>
      </c>
      <c r="X94" s="9">
        <f t="shared" ca="1" si="69"/>
        <v>1.0482693139514578</v>
      </c>
      <c r="Y94" s="9">
        <f t="shared" ca="1" si="69"/>
        <v>1.0963371617961206</v>
      </c>
      <c r="Z94" s="9">
        <f t="shared" ca="1" si="69"/>
        <v>1.4149178799882423</v>
      </c>
      <c r="AA94" s="9">
        <f t="shared" ca="1" si="69"/>
        <v>0.97885933529676428</v>
      </c>
      <c r="AB94" s="9">
        <f t="shared" ca="1" si="69"/>
        <v>1.0793709072432496</v>
      </c>
      <c r="AC94" s="9">
        <f t="shared" ca="1" si="69"/>
        <v>1.5677919968151952</v>
      </c>
      <c r="AD94" s="9">
        <f t="shared" ca="1" si="69"/>
        <v>0.78316029874508486</v>
      </c>
      <c r="AE94" s="9">
        <f t="shared" ca="1" si="69"/>
        <v>1.4071109638116563</v>
      </c>
      <c r="AF94" s="9">
        <f t="shared" ca="1" si="69"/>
        <v>1.042758047946547</v>
      </c>
      <c r="AG94" s="9">
        <f t="shared" ca="1" si="69"/>
        <v>1.4776837544107106</v>
      </c>
      <c r="AH94" s="9">
        <f t="shared" ca="1" si="69"/>
        <v>1.3341804825097476</v>
      </c>
      <c r="AI94" s="9">
        <f t="shared" ca="1" si="69"/>
        <v>1.7774059605220882</v>
      </c>
      <c r="AJ94" s="9">
        <f t="shared" ca="1" si="69"/>
        <v>1.2693117829347484</v>
      </c>
      <c r="AK94" s="9">
        <f t="shared" ca="1" si="69"/>
        <v>1.1031494765886898</v>
      </c>
      <c r="AL94" s="9">
        <f t="shared" ca="1" si="69"/>
        <v>1.1838604359528169</v>
      </c>
      <c r="AM94" s="9">
        <f t="shared" ca="1" si="69"/>
        <v>0.96613973149792609</v>
      </c>
      <c r="AN94" s="9">
        <f ca="1">AVERAGE(OFFSET($A94,0,Fixtures!$D$6,1,3))</f>
        <v>1.2086740797850697</v>
      </c>
      <c r="AO94" s="9">
        <f ca="1">AVERAGE(OFFSET($A94,0,Fixtures!$D$6,1,6))</f>
        <v>1.1431752583097496</v>
      </c>
      <c r="AP94" s="9">
        <f ca="1">AVERAGE(OFFSET($A94,0,Fixtures!$D$6,1,9))</f>
        <v>1.272035749700116</v>
      </c>
      <c r="AQ94" s="9">
        <f ca="1">AVERAGE(OFFSET($A94,0,Fixtures!$D$6,1,12))</f>
        <v>1.2503869535647749</v>
      </c>
      <c r="AR94" s="9">
        <f ca="1">IF(OR(Fixtures!$D$6&lt;=0,Fixtures!$D$6&gt;39),AVERAGE(A94:AM94),AVERAGE(OFFSET($A94,0,Fixtures!$D$6,1,39-Fixtures!$D$6)))</f>
        <v>1.2285217826365558</v>
      </c>
    </row>
    <row r="95" spans="1:44" x14ac:dyDescent="0.25">
      <c r="A95" s="30" t="s">
        <v>71</v>
      </c>
      <c r="B95" s="9">
        <f ca="1">MIN(VLOOKUP($A86,$A$2:$AM$12,B$14+1,FALSE),VLOOKUP($A95,$A$2:$AM$12,B$14+1,FALSE))</f>
        <v>1.1799545167000298</v>
      </c>
      <c r="C95" s="9">
        <f t="shared" ref="C95:AM95" ca="1" si="70">MIN(VLOOKUP($A86,$A$2:$AM$12,C$14+1,FALSE),VLOOKUP($A95,$A$2:$AM$12,C$14+1,FALSE))</f>
        <v>0.94717643205824475</v>
      </c>
      <c r="D95" s="9">
        <f t="shared" ca="1" si="70"/>
        <v>1.1225843812053227</v>
      </c>
      <c r="E95" s="9">
        <f t="shared" ca="1" si="70"/>
        <v>1.2513589916344463</v>
      </c>
      <c r="F95" s="9">
        <f t="shared" ca="1" si="70"/>
        <v>1.1153584302144328</v>
      </c>
      <c r="G95" s="9">
        <f t="shared" ca="1" si="70"/>
        <v>1.7684828734603806</v>
      </c>
      <c r="H95" s="9">
        <f t="shared" ca="1" si="70"/>
        <v>1.3259414744425326</v>
      </c>
      <c r="I95" s="9">
        <f t="shared" ca="1" si="70"/>
        <v>1.0334056844858408</v>
      </c>
      <c r="J95" s="9">
        <f t="shared" ca="1" si="70"/>
        <v>1.5659331726929187</v>
      </c>
      <c r="K95" s="9">
        <f t="shared" ca="1" si="70"/>
        <v>0.92709354388717602</v>
      </c>
      <c r="L95" s="9">
        <f t="shared" ca="1" si="70"/>
        <v>1.6067360989648232</v>
      </c>
      <c r="M95" s="9">
        <f t="shared" ca="1" si="70"/>
        <v>1.1963585760961535</v>
      </c>
      <c r="N95" s="9">
        <f t="shared" ca="1" si="70"/>
        <v>1.0470108706111929</v>
      </c>
      <c r="O95" s="9">
        <f t="shared" ca="1" si="70"/>
        <v>1.261141363954041</v>
      </c>
      <c r="P95" s="9">
        <f t="shared" ca="1" si="70"/>
        <v>2.2270227007953882</v>
      </c>
      <c r="Q95" s="9">
        <f t="shared" ca="1" si="70"/>
        <v>0.78500909359621596</v>
      </c>
      <c r="R95" s="9">
        <f t="shared" ca="1" si="70"/>
        <v>2.5670099376405</v>
      </c>
      <c r="S95" s="9">
        <f t="shared" ca="1" si="70"/>
        <v>1.4306878959245213</v>
      </c>
      <c r="T95" s="9">
        <f t="shared" ca="1" si="70"/>
        <v>1.5437294792936638</v>
      </c>
      <c r="U95" s="9">
        <f t="shared" ca="1" si="70"/>
        <v>1.154520402017239</v>
      </c>
      <c r="V95" s="9">
        <f t="shared" ca="1" si="70"/>
        <v>0.88761371429624092</v>
      </c>
      <c r="W95" s="9">
        <f t="shared" ca="1" si="70"/>
        <v>1.3849175161771397</v>
      </c>
      <c r="X95" s="9">
        <f t="shared" ca="1" si="70"/>
        <v>1.0482693139514578</v>
      </c>
      <c r="Y95" s="9">
        <f t="shared" ca="1" si="70"/>
        <v>1.7246539338776041</v>
      </c>
      <c r="Z95" s="9">
        <f t="shared" ca="1" si="70"/>
        <v>1.2726740373701098</v>
      </c>
      <c r="AA95" s="9">
        <f t="shared" ca="1" si="70"/>
        <v>1.7626481051938716</v>
      </c>
      <c r="AB95" s="9">
        <f t="shared" ca="1" si="70"/>
        <v>2.1372004371218156</v>
      </c>
      <c r="AC95" s="9">
        <f t="shared" ca="1" si="70"/>
        <v>1.7184116111477725</v>
      </c>
      <c r="AD95" s="9">
        <f t="shared" ca="1" si="70"/>
        <v>1.1726679052486684</v>
      </c>
      <c r="AE95" s="9">
        <f t="shared" ca="1" si="70"/>
        <v>1.4908168492927805</v>
      </c>
      <c r="AF95" s="9">
        <f t="shared" ca="1" si="70"/>
        <v>1.4390189089701537</v>
      </c>
      <c r="AG95" s="9">
        <f t="shared" ca="1" si="70"/>
        <v>1.3184843414786438</v>
      </c>
      <c r="AH95" s="9">
        <f t="shared" ca="1" si="70"/>
        <v>1.3341804825097476</v>
      </c>
      <c r="AI95" s="9">
        <f t="shared" ca="1" si="70"/>
        <v>1.0075321176575254</v>
      </c>
      <c r="AJ95" s="9">
        <f t="shared" ca="1" si="70"/>
        <v>0.83768659770570375</v>
      </c>
      <c r="AK95" s="9">
        <f t="shared" ca="1" si="70"/>
        <v>1.6769470385906673</v>
      </c>
      <c r="AL95" s="9">
        <f t="shared" ca="1" si="70"/>
        <v>1.1838604359528169</v>
      </c>
      <c r="AM95" s="9">
        <f t="shared" ca="1" si="70"/>
        <v>1.6661527167400789</v>
      </c>
      <c r="AN95" s="9">
        <f ca="1">AVERAGE(OFFSET($A95,0,Fixtures!$D$6,1,3))</f>
        <v>1.8727533844878199</v>
      </c>
      <c r="AO95" s="9">
        <f ca="1">AVERAGE(OFFSET($A95,0,Fixtures!$D$6,1,6))</f>
        <v>1.6201273028291769</v>
      </c>
      <c r="AP95" s="9">
        <f ca="1">AVERAGE(OFFSET($A95,0,Fixtures!$D$6,1,9))</f>
        <v>1.4867734176245533</v>
      </c>
      <c r="AQ95" s="9">
        <f ca="1">AVERAGE(OFFSET($A95,0,Fixtures!$D$6,1,12))</f>
        <v>1.4232879025725138</v>
      </c>
      <c r="AR95" s="9">
        <f ca="1">IF(OR(Fixtures!$D$6&lt;=0,Fixtures!$D$6&gt;39),AVERAGE(A95:AM95),AVERAGE(OFFSET($A95,0,Fixtures!$D$6,1,39-Fixtures!$D$6)))</f>
        <v>1.4419698113546342</v>
      </c>
    </row>
    <row r="96" spans="1:44" x14ac:dyDescent="0.25">
      <c r="A96" s="30" t="s">
        <v>63</v>
      </c>
      <c r="B96" s="9">
        <f ca="1">MIN(VLOOKUP($A86,$A$2:$AM$12,B$14+1,FALSE),VLOOKUP($A96,$A$2:$AM$12,B$14+1,FALSE))</f>
        <v>2.7021275610888291</v>
      </c>
      <c r="C96" s="9">
        <f t="shared" ref="C96:AM96" ca="1" si="71">MIN(VLOOKUP($A86,$A$2:$AM$12,C$14+1,FALSE),VLOOKUP($A96,$A$2:$AM$12,C$14+1,FALSE))</f>
        <v>0.94717643205824475</v>
      </c>
      <c r="D96" s="9">
        <f t="shared" ca="1" si="71"/>
        <v>1.8167445553561847</v>
      </c>
      <c r="E96" s="9">
        <f t="shared" ca="1" si="71"/>
        <v>1.2626553026005825</v>
      </c>
      <c r="F96" s="9">
        <f t="shared" ca="1" si="71"/>
        <v>2.161363788406518</v>
      </c>
      <c r="G96" s="9">
        <f t="shared" ca="1" si="71"/>
        <v>1.7684828734603806</v>
      </c>
      <c r="H96" s="9">
        <f t="shared" ca="1" si="71"/>
        <v>1.3259414744425326</v>
      </c>
      <c r="I96" s="9">
        <f t="shared" ca="1" si="71"/>
        <v>0.9837859034443811</v>
      </c>
      <c r="J96" s="9">
        <f t="shared" ca="1" si="71"/>
        <v>1.5659331726929187</v>
      </c>
      <c r="K96" s="9">
        <f t="shared" ca="1" si="71"/>
        <v>1.2950804687867663</v>
      </c>
      <c r="L96" s="9">
        <f t="shared" ca="1" si="71"/>
        <v>1.049802190891624</v>
      </c>
      <c r="M96" s="9">
        <f t="shared" ca="1" si="71"/>
        <v>1.1963585760961535</v>
      </c>
      <c r="N96" s="9">
        <f t="shared" ca="1" si="71"/>
        <v>1.4614684069007222</v>
      </c>
      <c r="O96" s="9">
        <f t="shared" ca="1" si="71"/>
        <v>1.261141363954041</v>
      </c>
      <c r="P96" s="9">
        <f t="shared" ca="1" si="71"/>
        <v>2.2270227007953882</v>
      </c>
      <c r="Q96" s="9">
        <f t="shared" ca="1" si="71"/>
        <v>1.1684769838515254</v>
      </c>
      <c r="R96" s="9">
        <f t="shared" ca="1" si="71"/>
        <v>2.4683187116258547</v>
      </c>
      <c r="S96" s="9">
        <f t="shared" ca="1" si="71"/>
        <v>1.4306878959245213</v>
      </c>
      <c r="T96" s="9">
        <f t="shared" ca="1" si="71"/>
        <v>1.4696061026761742</v>
      </c>
      <c r="U96" s="9">
        <f t="shared" ca="1" si="71"/>
        <v>1.3185992973003593</v>
      </c>
      <c r="V96" s="9">
        <f t="shared" ca="1" si="71"/>
        <v>0.88761371429624092</v>
      </c>
      <c r="W96" s="9">
        <f t="shared" ca="1" si="71"/>
        <v>1.9346263792987497</v>
      </c>
      <c r="X96" s="9">
        <f t="shared" ca="1" si="71"/>
        <v>1.0482693139514578</v>
      </c>
      <c r="Y96" s="9">
        <f t="shared" ca="1" si="71"/>
        <v>1.9697594441153519</v>
      </c>
      <c r="Z96" s="9">
        <f t="shared" ca="1" si="71"/>
        <v>1.4149178799882423</v>
      </c>
      <c r="AA96" s="9">
        <f t="shared" ca="1" si="71"/>
        <v>2.0749977432687898</v>
      </c>
      <c r="AB96" s="9">
        <f t="shared" ca="1" si="71"/>
        <v>2.1372004371218156</v>
      </c>
      <c r="AC96" s="9">
        <f t="shared" ca="1" si="71"/>
        <v>1.6523455838156544</v>
      </c>
      <c r="AD96" s="9">
        <f t="shared" ca="1" si="71"/>
        <v>1.745502654889316</v>
      </c>
      <c r="AE96" s="9">
        <f t="shared" ca="1" si="71"/>
        <v>1.4908168492927805</v>
      </c>
      <c r="AF96" s="9">
        <f t="shared" ca="1" si="71"/>
        <v>1.4390189089701537</v>
      </c>
      <c r="AG96" s="9">
        <f t="shared" ca="1" si="71"/>
        <v>1.8839272226967774</v>
      </c>
      <c r="AH96" s="9">
        <f t="shared" ca="1" si="71"/>
        <v>1.3341804825097476</v>
      </c>
      <c r="AI96" s="9">
        <f t="shared" ca="1" si="71"/>
        <v>1.3121307048070168</v>
      </c>
      <c r="AJ96" s="9">
        <f t="shared" ca="1" si="71"/>
        <v>1.2693117829347484</v>
      </c>
      <c r="AK96" s="9">
        <f t="shared" ca="1" si="71"/>
        <v>1.3259830077787387</v>
      </c>
      <c r="AL96" s="9">
        <f t="shared" ca="1" si="71"/>
        <v>1.1838604359528169</v>
      </c>
      <c r="AM96" s="9">
        <f t="shared" ca="1" si="71"/>
        <v>1.4468633624870082</v>
      </c>
      <c r="AN96" s="9">
        <f ca="1">AVERAGE(OFFSET($A96,0,Fixtures!$D$6,1,3))</f>
        <v>1.9548479214020869</v>
      </c>
      <c r="AO96" s="9">
        <f ca="1">AVERAGE(OFFSET($A96,0,Fixtures!$D$6,1,6))</f>
        <v>1.7566470295597518</v>
      </c>
      <c r="AP96" s="9">
        <f ca="1">AVERAGE(OFFSET($A96,0,Fixtures!$D$6,1,9))</f>
        <v>1.674457843041339</v>
      </c>
      <c r="AQ96" s="9">
        <f ca="1">AVERAGE(OFFSET($A96,0,Fixtures!$D$6,1,12))</f>
        <v>1.5707729845031961</v>
      </c>
      <c r="AR96" s="9">
        <f ca="1">IF(OR(Fixtures!$D$6&lt;=0,Fixtures!$D$6&gt;39),AVERAGE(A96:AM96),AVERAGE(OFFSET($A96,0,Fixtures!$D$6,1,39-Fixtures!$D$6)))</f>
        <v>1.5612414751173356</v>
      </c>
    </row>
    <row r="98" spans="1:44" x14ac:dyDescent="0.25">
      <c r="A98" s="31" t="s">
        <v>112</v>
      </c>
      <c r="B98" s="2">
        <v>1</v>
      </c>
      <c r="C98" s="2">
        <v>2</v>
      </c>
      <c r="D98" s="2">
        <v>3</v>
      </c>
      <c r="E98" s="2">
        <v>4</v>
      </c>
      <c r="F98" s="2">
        <v>5</v>
      </c>
      <c r="G98" s="2">
        <v>6</v>
      </c>
      <c r="H98" s="2">
        <v>7</v>
      </c>
      <c r="I98" s="2">
        <v>8</v>
      </c>
      <c r="J98" s="2">
        <v>9</v>
      </c>
      <c r="K98" s="2">
        <v>10</v>
      </c>
      <c r="L98" s="2">
        <v>11</v>
      </c>
      <c r="M98" s="2">
        <v>12</v>
      </c>
      <c r="N98" s="2">
        <v>13</v>
      </c>
      <c r="O98" s="2">
        <v>14</v>
      </c>
      <c r="P98" s="2">
        <v>15</v>
      </c>
      <c r="Q98" s="2">
        <v>16</v>
      </c>
      <c r="R98" s="2">
        <v>17</v>
      </c>
      <c r="S98" s="2">
        <v>18</v>
      </c>
      <c r="T98" s="2">
        <v>19</v>
      </c>
      <c r="U98" s="2">
        <v>20</v>
      </c>
      <c r="V98" s="2">
        <v>21</v>
      </c>
      <c r="W98" s="2">
        <v>22</v>
      </c>
      <c r="X98" s="2">
        <v>23</v>
      </c>
      <c r="Y98" s="2">
        <v>24</v>
      </c>
      <c r="Z98" s="2">
        <v>25</v>
      </c>
      <c r="AA98" s="2">
        <v>26</v>
      </c>
      <c r="AB98" s="2">
        <v>27</v>
      </c>
      <c r="AC98" s="2">
        <v>28</v>
      </c>
      <c r="AD98" s="2">
        <v>29</v>
      </c>
      <c r="AE98" s="2">
        <v>30</v>
      </c>
      <c r="AF98" s="2">
        <v>31</v>
      </c>
      <c r="AG98" s="2">
        <v>32</v>
      </c>
      <c r="AH98" s="2">
        <v>33</v>
      </c>
      <c r="AI98" s="2">
        <v>34</v>
      </c>
      <c r="AJ98" s="2">
        <v>35</v>
      </c>
      <c r="AK98" s="2">
        <v>36</v>
      </c>
      <c r="AL98" s="2">
        <v>37</v>
      </c>
      <c r="AM98" s="2">
        <v>38</v>
      </c>
      <c r="AN98" s="31" t="s">
        <v>56</v>
      </c>
      <c r="AO98" s="31" t="s">
        <v>57</v>
      </c>
      <c r="AP98" s="31" t="s">
        <v>58</v>
      </c>
      <c r="AQ98" s="31" t="s">
        <v>82</v>
      </c>
      <c r="AR98" s="31" t="s">
        <v>59</v>
      </c>
    </row>
    <row r="99" spans="1:44" x14ac:dyDescent="0.25">
      <c r="A99" s="30" t="s">
        <v>111</v>
      </c>
      <c r="B99" s="9">
        <f t="shared" ref="B99:AM99" ca="1" si="72">MIN(VLOOKUP($A98,$A$2:$AM$12,B$14+1,FALSE),VLOOKUP($A99,$A$2:$AM$12,B$14+1,FALSE))</f>
        <v>1.0668625129563987</v>
      </c>
      <c r="C99" s="9">
        <f t="shared" ca="1" si="72"/>
        <v>0.60472682633076236</v>
      </c>
      <c r="D99" s="9">
        <f t="shared" ca="1" si="72"/>
        <v>1.1707453177007832</v>
      </c>
      <c r="E99" s="9">
        <f t="shared" ca="1" si="72"/>
        <v>1.4275014406494146</v>
      </c>
      <c r="F99" s="9">
        <f t="shared" ca="1" si="72"/>
        <v>1.0156861339485364</v>
      </c>
      <c r="G99" s="9">
        <f t="shared" ca="1" si="72"/>
        <v>1.464542850757115</v>
      </c>
      <c r="H99" s="9">
        <f t="shared" ca="1" si="72"/>
        <v>1.2745377608472523</v>
      </c>
      <c r="I99" s="9">
        <f t="shared" ca="1" si="72"/>
        <v>1.2175784408680925</v>
      </c>
      <c r="J99" s="9">
        <f t="shared" ca="1" si="72"/>
        <v>0.85920936359467204</v>
      </c>
      <c r="K99" s="9">
        <f t="shared" ca="1" si="72"/>
        <v>1.291825621950468</v>
      </c>
      <c r="L99" s="9">
        <f t="shared" ca="1" si="72"/>
        <v>0.80655825019549454</v>
      </c>
      <c r="M99" s="9">
        <f t="shared" ca="1" si="72"/>
        <v>1.3419873511298315</v>
      </c>
      <c r="N99" s="9">
        <f t="shared" ca="1" si="72"/>
        <v>1.0197250386792374</v>
      </c>
      <c r="O99" s="9">
        <f t="shared" ca="1" si="72"/>
        <v>1.4560640701660543</v>
      </c>
      <c r="P99" s="9">
        <f t="shared" ca="1" si="72"/>
        <v>0.64530661086959185</v>
      </c>
      <c r="Q99" s="9">
        <f t="shared" ca="1" si="72"/>
        <v>1.1594280361628762</v>
      </c>
      <c r="R99" s="9">
        <f t="shared" ca="1" si="72"/>
        <v>0.8893775426824766</v>
      </c>
      <c r="S99" s="9">
        <f t="shared" ca="1" si="72"/>
        <v>1.357844900507736</v>
      </c>
      <c r="T99" s="9">
        <f t="shared" ca="1" si="72"/>
        <v>0.81507317115963207</v>
      </c>
      <c r="U99" s="9">
        <f t="shared" ca="1" si="72"/>
        <v>1.9240392114317446</v>
      </c>
      <c r="V99" s="9">
        <f t="shared" ca="1" si="72"/>
        <v>1.9039391242286117</v>
      </c>
      <c r="W99" s="9">
        <f t="shared" ca="1" si="72"/>
        <v>0.86477582957014776</v>
      </c>
      <c r="X99" s="9">
        <f t="shared" ca="1" si="72"/>
        <v>1.2835102838883374</v>
      </c>
      <c r="Y99" s="9">
        <f t="shared" ca="1" si="72"/>
        <v>1.2879931911237299</v>
      </c>
      <c r="Z99" s="9">
        <f t="shared" ca="1" si="72"/>
        <v>0.90335735785212645</v>
      </c>
      <c r="AA99" s="9">
        <f t="shared" ca="1" si="72"/>
        <v>0.71418069049147337</v>
      </c>
      <c r="AB99" s="9">
        <f t="shared" ca="1" si="72"/>
        <v>0.90897055323245113</v>
      </c>
      <c r="AC99" s="9">
        <f t="shared" ca="1" si="72"/>
        <v>1.2579760192771825</v>
      </c>
      <c r="AD99" s="9">
        <f t="shared" ca="1" si="72"/>
        <v>0.77614604073713178</v>
      </c>
      <c r="AE99" s="9">
        <f t="shared" ca="1" si="72"/>
        <v>0.96397654216321749</v>
      </c>
      <c r="AF99" s="9">
        <f t="shared" ca="1" si="72"/>
        <v>1.5232929590146636</v>
      </c>
      <c r="AG99" s="9">
        <f t="shared" ca="1" si="72"/>
        <v>0.89835516893815159</v>
      </c>
      <c r="AH99" s="9">
        <f t="shared" ca="1" si="72"/>
        <v>1.2048586206624057</v>
      </c>
      <c r="AI99" s="9">
        <f t="shared" ca="1" si="72"/>
        <v>0.97472057589628414</v>
      </c>
      <c r="AJ99" s="9">
        <f t="shared" ca="1" si="72"/>
        <v>0.95560013795539323</v>
      </c>
      <c r="AK99" s="9">
        <f t="shared" ca="1" si="72"/>
        <v>1.7488911536024043</v>
      </c>
      <c r="AL99" s="9">
        <f t="shared" ca="1" si="72"/>
        <v>0.98039645381261387</v>
      </c>
      <c r="AM99" s="9">
        <f t="shared" ca="1" si="72"/>
        <v>1.5172595334292953</v>
      </c>
      <c r="AN99" s="9">
        <f ca="1">AVERAGE(OFFSET($A99,0,Fixtures!$D$6,1,3))</f>
        <v>0.96037575433370248</v>
      </c>
      <c r="AO99" s="9">
        <f ca="1">AVERAGE(OFFSET($A99,0,Fixtures!$D$6,1,6))</f>
        <v>1.0240904674860201</v>
      </c>
      <c r="AP99" s="9">
        <f ca="1">AVERAGE(OFFSET($A99,0,Fixtures!$D$6,1,9))</f>
        <v>1.0247196856014402</v>
      </c>
      <c r="AQ99" s="9">
        <f ca="1">AVERAGE(OFFSET($A99,0,Fixtures!$D$6,1,12))</f>
        <v>1.0756137429819477</v>
      </c>
      <c r="AR99" s="9">
        <f ca="1">IF(OR(Fixtures!$D$6&lt;=0,Fixtures!$D$6&gt;39),AVERAGE(A99:AM99),AVERAGE(OFFSET($A99,0,Fixtures!$D$6,1,39-Fixtures!$D$6)))</f>
        <v>1.109586496093282</v>
      </c>
    </row>
    <row r="100" spans="1:44" x14ac:dyDescent="0.25">
      <c r="A100" s="30" t="s">
        <v>121</v>
      </c>
      <c r="B100" s="9">
        <f ca="1">MIN(VLOOKUP($A98,$A$2:$AM$12,B$14+1,FALSE),VLOOKUP($A100,$A$2:$AM$12,B$14+1,FALSE))</f>
        <v>1.0668625129563987</v>
      </c>
      <c r="C100" s="9">
        <f t="shared" ref="C100:AM100" ca="1" si="73">MIN(VLOOKUP($A98,$A$2:$AM$12,C$14+1,FALSE),VLOOKUP($A100,$A$2:$AM$12,C$14+1,FALSE))</f>
        <v>0.60472682633076236</v>
      </c>
      <c r="D100" s="9">
        <f t="shared" ca="1" si="73"/>
        <v>1.1707453177007832</v>
      </c>
      <c r="E100" s="9">
        <f t="shared" ca="1" si="73"/>
        <v>1.8489682335744755</v>
      </c>
      <c r="F100" s="9">
        <f t="shared" ca="1" si="73"/>
        <v>1.0054807191260209</v>
      </c>
      <c r="G100" s="9">
        <f t="shared" ca="1" si="73"/>
        <v>1.2017232811144842</v>
      </c>
      <c r="H100" s="9">
        <f t="shared" ca="1" si="73"/>
        <v>1.4136856829947964</v>
      </c>
      <c r="I100" s="9">
        <f t="shared" ca="1" si="73"/>
        <v>1.1199176266259416</v>
      </c>
      <c r="J100" s="9">
        <f t="shared" ca="1" si="73"/>
        <v>0.85920936359467204</v>
      </c>
      <c r="K100" s="9">
        <f t="shared" ca="1" si="73"/>
        <v>1.2221928560884172</v>
      </c>
      <c r="L100" s="9">
        <f t="shared" ca="1" si="73"/>
        <v>0.80655825019549454</v>
      </c>
      <c r="M100" s="9">
        <f t="shared" ca="1" si="73"/>
        <v>1.3419873511298315</v>
      </c>
      <c r="N100" s="9">
        <f t="shared" ca="1" si="73"/>
        <v>1.1456941784178696</v>
      </c>
      <c r="O100" s="9">
        <f t="shared" ca="1" si="73"/>
        <v>1.4560640701660543</v>
      </c>
      <c r="P100" s="9">
        <f t="shared" ca="1" si="73"/>
        <v>0.64530661086959185</v>
      </c>
      <c r="Q100" s="9">
        <f t="shared" ca="1" si="73"/>
        <v>1.1594280361628762</v>
      </c>
      <c r="R100" s="9">
        <f t="shared" ca="1" si="73"/>
        <v>0.8893775426824766</v>
      </c>
      <c r="S100" s="9">
        <f t="shared" ca="1" si="73"/>
        <v>0.99241518875461521</v>
      </c>
      <c r="T100" s="9">
        <f t="shared" ca="1" si="73"/>
        <v>0.81507317115963207</v>
      </c>
      <c r="U100" s="9">
        <f t="shared" ca="1" si="73"/>
        <v>0.89031996645900291</v>
      </c>
      <c r="V100" s="9">
        <f t="shared" ca="1" si="73"/>
        <v>1.5430041975493669</v>
      </c>
      <c r="W100" s="9">
        <f t="shared" ca="1" si="73"/>
        <v>0.86477582957014776</v>
      </c>
      <c r="X100" s="9">
        <f t="shared" ca="1" si="73"/>
        <v>1.1087258371905067</v>
      </c>
      <c r="Y100" s="9">
        <f t="shared" ca="1" si="73"/>
        <v>1.3299841474264118</v>
      </c>
      <c r="Z100" s="9">
        <f t="shared" ca="1" si="73"/>
        <v>0.90335735785212645</v>
      </c>
      <c r="AA100" s="9">
        <f t="shared" ca="1" si="73"/>
        <v>0.71418069049147337</v>
      </c>
      <c r="AB100" s="9">
        <f t="shared" ca="1" si="73"/>
        <v>0.90897055323245113</v>
      </c>
      <c r="AC100" s="9">
        <f t="shared" ca="1" si="73"/>
        <v>0.75387135903262237</v>
      </c>
      <c r="AD100" s="9">
        <f t="shared" ca="1" si="73"/>
        <v>0.77614604073713178</v>
      </c>
      <c r="AE100" s="9">
        <f t="shared" ca="1" si="73"/>
        <v>0.96397654216321749</v>
      </c>
      <c r="AF100" s="9">
        <f t="shared" ca="1" si="73"/>
        <v>1.7114690813402742</v>
      </c>
      <c r="AG100" s="9">
        <f t="shared" ca="1" si="73"/>
        <v>0.89835516893815159</v>
      </c>
      <c r="AH100" s="9">
        <f t="shared" ca="1" si="73"/>
        <v>1.2048586206624057</v>
      </c>
      <c r="AI100" s="9">
        <f t="shared" ca="1" si="73"/>
        <v>0.97472057589628414</v>
      </c>
      <c r="AJ100" s="9">
        <f t="shared" ca="1" si="73"/>
        <v>1.2377390654506819</v>
      </c>
      <c r="AK100" s="9">
        <f t="shared" ca="1" si="73"/>
        <v>1.7488911536024043</v>
      </c>
      <c r="AL100" s="9">
        <f t="shared" ca="1" si="73"/>
        <v>0.80445938653118354</v>
      </c>
      <c r="AM100" s="9">
        <f t="shared" ca="1" si="73"/>
        <v>1.5020144075833148</v>
      </c>
      <c r="AN100" s="9">
        <f ca="1">AVERAGE(OFFSET($A100,0,Fixtures!$D$6,1,3))</f>
        <v>0.7923408675855157</v>
      </c>
      <c r="AO100" s="9">
        <f ca="1">AVERAGE(OFFSET($A100,0,Fixtures!$D$6,1,6))</f>
        <v>0.97143571116619498</v>
      </c>
      <c r="AP100" s="9">
        <f ca="1">AVERAGE(OFFSET($A100,0,Fixtures!$D$6,1,9))</f>
        <v>0.98961651472155687</v>
      </c>
      <c r="AQ100" s="9">
        <f ca="1">AVERAGE(OFFSET($A100,0,Fixtures!$D$6,1,12))</f>
        <v>1.0581365198398569</v>
      </c>
      <c r="AR100" s="9">
        <f ca="1">IF(OR(Fixtures!$D$6&lt;=0,Fixtures!$D$6&gt;39),AVERAGE(A100:AM100),AVERAGE(OFFSET($A100,0,Fixtures!$D$6,1,39-Fixtures!$D$6)))</f>
        <v>1.0922809727431999</v>
      </c>
    </row>
    <row r="101" spans="1:44" x14ac:dyDescent="0.25">
      <c r="A101" s="30" t="s">
        <v>73</v>
      </c>
      <c r="B101" s="9">
        <f ca="1">MIN(VLOOKUP($A98,$A$2:$AM$12,B$14+1,FALSE),VLOOKUP($A101,$A$2:$AM$12,B$14+1,FALSE))</f>
        <v>1.0668625129563987</v>
      </c>
      <c r="C101" s="9">
        <f t="shared" ref="C101:AM101" ca="1" si="74">MIN(VLOOKUP($A98,$A$2:$AM$12,C$14+1,FALSE),VLOOKUP($A101,$A$2:$AM$12,C$14+1,FALSE))</f>
        <v>0.60472682633076236</v>
      </c>
      <c r="D101" s="9">
        <f t="shared" ca="1" si="74"/>
        <v>1.1707453177007832</v>
      </c>
      <c r="E101" s="9">
        <f t="shared" ca="1" si="74"/>
        <v>1.8489682335744755</v>
      </c>
      <c r="F101" s="9">
        <f t="shared" ca="1" si="74"/>
        <v>1.0156861339485364</v>
      </c>
      <c r="G101" s="9">
        <f t="shared" ca="1" si="74"/>
        <v>1.464542850757115</v>
      </c>
      <c r="H101" s="9">
        <f t="shared" ca="1" si="74"/>
        <v>1.1612354231341269</v>
      </c>
      <c r="I101" s="9">
        <f t="shared" ca="1" si="74"/>
        <v>1.2175784408680925</v>
      </c>
      <c r="J101" s="9">
        <f t="shared" ca="1" si="74"/>
        <v>0.85920936359467204</v>
      </c>
      <c r="K101" s="9">
        <f t="shared" ca="1" si="74"/>
        <v>1.291825621950468</v>
      </c>
      <c r="L101" s="9">
        <f t="shared" ca="1" si="74"/>
        <v>0.80655825019549454</v>
      </c>
      <c r="M101" s="9">
        <f t="shared" ca="1" si="74"/>
        <v>1.294443796361302</v>
      </c>
      <c r="N101" s="9">
        <f t="shared" ca="1" si="74"/>
        <v>1.1456941784178696</v>
      </c>
      <c r="O101" s="9">
        <f t="shared" ca="1" si="74"/>
        <v>1.4560640701660543</v>
      </c>
      <c r="P101" s="9">
        <f t="shared" ca="1" si="74"/>
        <v>0.64530661086959185</v>
      </c>
      <c r="Q101" s="9">
        <f t="shared" ca="1" si="74"/>
        <v>1.1594280361628762</v>
      </c>
      <c r="R101" s="9">
        <f t="shared" ca="1" si="74"/>
        <v>0.8893775426824766</v>
      </c>
      <c r="S101" s="9">
        <f t="shared" ca="1" si="74"/>
        <v>1.0830598854892159</v>
      </c>
      <c r="T101" s="9">
        <f t="shared" ca="1" si="74"/>
        <v>0.81507317115963207</v>
      </c>
      <c r="U101" s="9">
        <f t="shared" ca="1" si="74"/>
        <v>1.8233368043778264</v>
      </c>
      <c r="V101" s="9">
        <f t="shared" ca="1" si="74"/>
        <v>1.734685014805301</v>
      </c>
      <c r="W101" s="9">
        <f t="shared" ca="1" si="74"/>
        <v>0.86477582957014776</v>
      </c>
      <c r="X101" s="9">
        <f t="shared" ca="1" si="74"/>
        <v>1.2835102838883374</v>
      </c>
      <c r="Y101" s="9">
        <f t="shared" ca="1" si="74"/>
        <v>1.220580835988462</v>
      </c>
      <c r="Z101" s="9">
        <f t="shared" ca="1" si="74"/>
        <v>0.90335735785212645</v>
      </c>
      <c r="AA101" s="9">
        <f t="shared" ca="1" si="74"/>
        <v>0.71418069049147337</v>
      </c>
      <c r="AB101" s="9">
        <f t="shared" ca="1" si="74"/>
        <v>0.90897055323245113</v>
      </c>
      <c r="AC101" s="9">
        <f t="shared" ca="1" si="74"/>
        <v>1.3285763291923416</v>
      </c>
      <c r="AD101" s="9">
        <f t="shared" ca="1" si="74"/>
        <v>0.77614604073713178</v>
      </c>
      <c r="AE101" s="9">
        <f t="shared" ca="1" si="74"/>
        <v>0.81203727953846327</v>
      </c>
      <c r="AF101" s="9">
        <f t="shared" ca="1" si="74"/>
        <v>1.7114690813402742</v>
      </c>
      <c r="AG101" s="9">
        <f t="shared" ca="1" si="74"/>
        <v>0.86652849177905333</v>
      </c>
      <c r="AH101" s="9">
        <f t="shared" ca="1" si="74"/>
        <v>1.2048586206624057</v>
      </c>
      <c r="AI101" s="9">
        <f t="shared" ca="1" si="74"/>
        <v>0.97472057589628414</v>
      </c>
      <c r="AJ101" s="9">
        <f t="shared" ca="1" si="74"/>
        <v>1.2377390654506819</v>
      </c>
      <c r="AK101" s="9">
        <f t="shared" ca="1" si="74"/>
        <v>1.7488911536024043</v>
      </c>
      <c r="AL101" s="9">
        <f t="shared" ca="1" si="74"/>
        <v>0.98039645381261387</v>
      </c>
      <c r="AM101" s="9">
        <f t="shared" ca="1" si="74"/>
        <v>1.5172595334292953</v>
      </c>
      <c r="AN101" s="9">
        <f ca="1">AVERAGE(OFFSET($A101,0,Fixtures!$D$6,1,3))</f>
        <v>0.98390919097208884</v>
      </c>
      <c r="AO101" s="9">
        <f ca="1">AVERAGE(OFFSET($A101,0,Fixtures!$D$6,1,6))</f>
        <v>1.0418966624220227</v>
      </c>
      <c r="AP101" s="9">
        <f ca="1">AVERAGE(OFFSET($A101,0,Fixtures!$D$6,1,9))</f>
        <v>1.0330541847633201</v>
      </c>
      <c r="AQ101" s="9">
        <f ca="1">AVERAGE(OFFSET($A101,0,Fixtures!$D$6,1,12))</f>
        <v>1.1053761946446317</v>
      </c>
      <c r="AR101" s="9">
        <f ca="1">IF(OR(Fixtures!$D$6&lt;=0,Fixtures!$D$6&gt;39),AVERAGE(A101:AM101),AVERAGE(OFFSET($A101,0,Fixtures!$D$6,1,39-Fixtures!$D$6)))</f>
        <v>1.137059528397298</v>
      </c>
    </row>
    <row r="102" spans="1:44" x14ac:dyDescent="0.25">
      <c r="A102" s="30" t="s">
        <v>61</v>
      </c>
      <c r="B102" s="9">
        <f ca="1">MIN(VLOOKUP($A98,$A$2:$AM$12,B$14+1,FALSE),VLOOKUP($A102,$A$2:$AM$12,B$14+1,FALSE))</f>
        <v>1.0668625129563987</v>
      </c>
      <c r="C102" s="9">
        <f t="shared" ref="C102:AM102" ca="1" si="75">MIN(VLOOKUP($A98,$A$2:$AM$12,C$14+1,FALSE),VLOOKUP($A102,$A$2:$AM$12,C$14+1,FALSE))</f>
        <v>0.60472682633076236</v>
      </c>
      <c r="D102" s="9">
        <f t="shared" ca="1" si="75"/>
        <v>1.1707453177007832</v>
      </c>
      <c r="E102" s="9">
        <f t="shared" ca="1" si="75"/>
        <v>1.5923831067577372</v>
      </c>
      <c r="F102" s="9">
        <f t="shared" ca="1" si="75"/>
        <v>1.0156861339485364</v>
      </c>
      <c r="G102" s="9">
        <f t="shared" ca="1" si="75"/>
        <v>0.87425504729488057</v>
      </c>
      <c r="H102" s="9">
        <f t="shared" ca="1" si="75"/>
        <v>1.4136856829947964</v>
      </c>
      <c r="I102" s="9">
        <f t="shared" ca="1" si="75"/>
        <v>1.1043238039089238</v>
      </c>
      <c r="J102" s="9">
        <f t="shared" ca="1" si="75"/>
        <v>0.85920936359467204</v>
      </c>
      <c r="K102" s="9">
        <f t="shared" ca="1" si="75"/>
        <v>1.291825621950468</v>
      </c>
      <c r="L102" s="9">
        <f t="shared" ca="1" si="75"/>
        <v>0.80655825019549454</v>
      </c>
      <c r="M102" s="9">
        <f t="shared" ca="1" si="75"/>
        <v>0.97408811499223502</v>
      </c>
      <c r="N102" s="9">
        <f t="shared" ca="1" si="75"/>
        <v>1.1456941784178696</v>
      </c>
      <c r="O102" s="9">
        <f t="shared" ca="1" si="75"/>
        <v>0.68116752828137017</v>
      </c>
      <c r="P102" s="9">
        <f t="shared" ca="1" si="75"/>
        <v>0.64530661086959185</v>
      </c>
      <c r="Q102" s="9">
        <f t="shared" ca="1" si="75"/>
        <v>1.1594280361628762</v>
      </c>
      <c r="R102" s="9">
        <f t="shared" ca="1" si="75"/>
        <v>0.72687681440684793</v>
      </c>
      <c r="S102" s="9">
        <f t="shared" ca="1" si="75"/>
        <v>1.2017196349233525</v>
      </c>
      <c r="T102" s="9">
        <f t="shared" ca="1" si="75"/>
        <v>0.81507317115963207</v>
      </c>
      <c r="U102" s="9">
        <f t="shared" ca="1" si="75"/>
        <v>1.2905160441028642</v>
      </c>
      <c r="V102" s="9">
        <f t="shared" ca="1" si="75"/>
        <v>1.001799616090826</v>
      </c>
      <c r="W102" s="9">
        <f t="shared" ca="1" si="75"/>
        <v>0.86477582957014776</v>
      </c>
      <c r="X102" s="9">
        <f t="shared" ca="1" si="75"/>
        <v>1.2835102838883374</v>
      </c>
      <c r="Y102" s="9">
        <f t="shared" ca="1" si="75"/>
        <v>1.66098031963772</v>
      </c>
      <c r="Z102" s="9">
        <f t="shared" ca="1" si="75"/>
        <v>0.90335735785212645</v>
      </c>
      <c r="AA102" s="9">
        <f t="shared" ca="1" si="75"/>
        <v>0.71418069049147337</v>
      </c>
      <c r="AB102" s="9">
        <f t="shared" ca="1" si="75"/>
        <v>0.80445694569249204</v>
      </c>
      <c r="AC102" s="9">
        <f t="shared" ca="1" si="75"/>
        <v>1.0858283276941805</v>
      </c>
      <c r="AD102" s="9">
        <f t="shared" ca="1" si="75"/>
        <v>0.77614604073713178</v>
      </c>
      <c r="AE102" s="9">
        <f t="shared" ca="1" si="75"/>
        <v>0.96397654216321749</v>
      </c>
      <c r="AF102" s="9">
        <f t="shared" ca="1" si="75"/>
        <v>0.91810277499346604</v>
      </c>
      <c r="AG102" s="9">
        <f t="shared" ca="1" si="75"/>
        <v>0.89835516893815159</v>
      </c>
      <c r="AH102" s="9">
        <f t="shared" ca="1" si="75"/>
        <v>0.89670604016622157</v>
      </c>
      <c r="AI102" s="9">
        <f t="shared" ca="1" si="75"/>
        <v>0.97472057589628414</v>
      </c>
      <c r="AJ102" s="9">
        <f t="shared" ca="1" si="75"/>
        <v>1.2377390654506819</v>
      </c>
      <c r="AK102" s="9">
        <f t="shared" ca="1" si="75"/>
        <v>1.0979304646973136</v>
      </c>
      <c r="AL102" s="9">
        <f t="shared" ca="1" si="75"/>
        <v>0.98039645381261387</v>
      </c>
      <c r="AM102" s="9">
        <f t="shared" ca="1" si="75"/>
        <v>1.0238692878612943</v>
      </c>
      <c r="AN102" s="9">
        <f ca="1">AVERAGE(OFFSET($A102,0,Fixtures!$D$6,1,3))</f>
        <v>0.86815532129271533</v>
      </c>
      <c r="AO102" s="9">
        <f ca="1">AVERAGE(OFFSET($A102,0,Fixtures!$D$6,1,6))</f>
        <v>0.87711522029532685</v>
      </c>
      <c r="AP102" s="9">
        <f ca="1">AVERAGE(OFFSET($A102,0,Fixtures!$D$6,1,9))</f>
        <v>0.89249701186362429</v>
      </c>
      <c r="AQ102" s="9">
        <f ca="1">AVERAGE(OFFSET($A102,0,Fixtures!$D$6,1,12))</f>
        <v>0.94571159089443568</v>
      </c>
      <c r="AR102" s="9">
        <f ca="1">IF(OR(Fixtures!$D$6&lt;=0,Fixtures!$D$6&gt;39),AVERAGE(A102:AM102),AVERAGE(OFFSET($A102,0,Fixtures!$D$6,1,39-Fixtures!$D$6)))</f>
        <v>0.95172372143034778</v>
      </c>
    </row>
    <row r="103" spans="1:44" x14ac:dyDescent="0.25">
      <c r="A103" s="30" t="s">
        <v>53</v>
      </c>
      <c r="B103" s="9">
        <f ca="1">MIN(VLOOKUP($A98,$A$2:$AM$12,B$14+1,FALSE),VLOOKUP($A103,$A$2:$AM$12,B$14+1,FALSE))</f>
        <v>1.0668625129563987</v>
      </c>
      <c r="C103" s="9">
        <f t="shared" ref="C103:AM103" ca="1" si="76">MIN(VLOOKUP($A98,$A$2:$AM$12,C$14+1,FALSE),VLOOKUP($A103,$A$2:$AM$12,C$14+1,FALSE))</f>
        <v>0.60472682633076236</v>
      </c>
      <c r="D103" s="9">
        <f t="shared" ca="1" si="76"/>
        <v>1.1707453177007832</v>
      </c>
      <c r="E103" s="9">
        <f t="shared" ca="1" si="76"/>
        <v>1.0696515824976072</v>
      </c>
      <c r="F103" s="9">
        <f t="shared" ca="1" si="76"/>
        <v>1.0156861339485364</v>
      </c>
      <c r="G103" s="9">
        <f t="shared" ca="1" si="76"/>
        <v>1.1722933810041907</v>
      </c>
      <c r="H103" s="9">
        <f t="shared" ca="1" si="76"/>
        <v>0.93346841007444181</v>
      </c>
      <c r="I103" s="9">
        <f t="shared" ca="1" si="76"/>
        <v>1.2175784408680925</v>
      </c>
      <c r="J103" s="9">
        <f t="shared" ca="1" si="76"/>
        <v>0.85920936359467204</v>
      </c>
      <c r="K103" s="9">
        <f t="shared" ca="1" si="76"/>
        <v>1.291825621950468</v>
      </c>
      <c r="L103" s="9">
        <f t="shared" ca="1" si="76"/>
        <v>0.80655825019549454</v>
      </c>
      <c r="M103" s="9">
        <f t="shared" ca="1" si="76"/>
        <v>1.3419873511298315</v>
      </c>
      <c r="N103" s="9">
        <f t="shared" ca="1" si="76"/>
        <v>1.1456941784178696</v>
      </c>
      <c r="O103" s="9">
        <f t="shared" ca="1" si="76"/>
        <v>1.449079685990613</v>
      </c>
      <c r="P103" s="9">
        <f t="shared" ca="1" si="76"/>
        <v>0.64530661086959185</v>
      </c>
      <c r="Q103" s="9">
        <f t="shared" ca="1" si="76"/>
        <v>1.1594280361628762</v>
      </c>
      <c r="R103" s="9">
        <f t="shared" ca="1" si="76"/>
        <v>0.8893775426824766</v>
      </c>
      <c r="S103" s="9">
        <f t="shared" ca="1" si="76"/>
        <v>1.1593715653146242</v>
      </c>
      <c r="T103" s="9">
        <f t="shared" ca="1" si="76"/>
        <v>0.81507317115963207</v>
      </c>
      <c r="U103" s="9">
        <f t="shared" ca="1" si="76"/>
        <v>1.8248032844378268</v>
      </c>
      <c r="V103" s="9">
        <f t="shared" ca="1" si="76"/>
        <v>1.3944404644321906</v>
      </c>
      <c r="W103" s="9">
        <f t="shared" ca="1" si="76"/>
        <v>0.86477582957014776</v>
      </c>
      <c r="X103" s="9">
        <f t="shared" ca="1" si="76"/>
        <v>1.2835102838883374</v>
      </c>
      <c r="Y103" s="9">
        <f t="shared" ca="1" si="76"/>
        <v>1.2215625292517682</v>
      </c>
      <c r="Z103" s="9">
        <f t="shared" ca="1" si="76"/>
        <v>0.90335735785212645</v>
      </c>
      <c r="AA103" s="9">
        <f t="shared" ca="1" si="76"/>
        <v>0.71418069049147337</v>
      </c>
      <c r="AB103" s="9">
        <f t="shared" ca="1" si="76"/>
        <v>0.77610823793788897</v>
      </c>
      <c r="AC103" s="9">
        <f t="shared" ca="1" si="76"/>
        <v>1.3285763291923416</v>
      </c>
      <c r="AD103" s="9">
        <f t="shared" ca="1" si="76"/>
        <v>0.77614604073713178</v>
      </c>
      <c r="AE103" s="9">
        <f t="shared" ca="1" si="76"/>
        <v>0.96397654216321749</v>
      </c>
      <c r="AF103" s="9">
        <f t="shared" ca="1" si="76"/>
        <v>1.7114690813402742</v>
      </c>
      <c r="AG103" s="9">
        <f t="shared" ca="1" si="76"/>
        <v>0.89835516893815159</v>
      </c>
      <c r="AH103" s="9">
        <f t="shared" ca="1" si="76"/>
        <v>1.2048586206624057</v>
      </c>
      <c r="AI103" s="9">
        <f t="shared" ca="1" si="76"/>
        <v>0.97472057589628414</v>
      </c>
      <c r="AJ103" s="9">
        <f t="shared" ca="1" si="76"/>
        <v>1.2377390654506819</v>
      </c>
      <c r="AK103" s="9">
        <f t="shared" ca="1" si="76"/>
        <v>1.377922796776186</v>
      </c>
      <c r="AL103" s="9">
        <f t="shared" ca="1" si="76"/>
        <v>0.98039645381261387</v>
      </c>
      <c r="AM103" s="9">
        <f t="shared" ca="1" si="76"/>
        <v>1.0804489454515795</v>
      </c>
      <c r="AN103" s="9">
        <f ca="1">AVERAGE(OFFSET($A103,0,Fixtures!$D$6,1,3))</f>
        <v>0.93962175254056801</v>
      </c>
      <c r="AO103" s="9">
        <f ca="1">AVERAGE(OFFSET($A103,0,Fixtures!$D$6,1,6))</f>
        <v>1.0450761536437212</v>
      </c>
      <c r="AP103" s="9">
        <f ca="1">AVERAGE(OFFSET($A103,0,Fixtures!$D$6,1,9))</f>
        <v>1.0387101430399079</v>
      </c>
      <c r="AQ103" s="9">
        <f ca="1">AVERAGE(OFFSET($A103,0,Fixtures!$D$6,1,12))</f>
        <v>1.0787041336165544</v>
      </c>
      <c r="AR103" s="9">
        <f ca="1">IF(OR(Fixtures!$D$6&lt;=0,Fixtures!$D$6&gt;39),AVERAGE(A103:AM103),AVERAGE(OFFSET($A103,0,Fixtures!$D$6,1,39-Fixtures!$D$6)))</f>
        <v>1.0788383499115564</v>
      </c>
    </row>
    <row r="104" spans="1:44" x14ac:dyDescent="0.25">
      <c r="A104" s="30" t="s">
        <v>2</v>
      </c>
      <c r="B104" s="9">
        <f ca="1">MIN(VLOOKUP($A98,$A$2:$AM$12,B$14+1,FALSE),VLOOKUP($A104,$A$2:$AM$12,B$14+1,FALSE))</f>
        <v>1.0668625129563987</v>
      </c>
      <c r="C104" s="9">
        <f t="shared" ref="C104:AM104" ca="1" si="77">MIN(VLOOKUP($A98,$A$2:$AM$12,C$14+1,FALSE),VLOOKUP($A104,$A$2:$AM$12,C$14+1,FALSE))</f>
        <v>0.60472682633076236</v>
      </c>
      <c r="D104" s="9">
        <f t="shared" ca="1" si="77"/>
        <v>1.1707453177007832</v>
      </c>
      <c r="E104" s="9">
        <f t="shared" ca="1" si="77"/>
        <v>1.1743897708273592</v>
      </c>
      <c r="F104" s="9">
        <f t="shared" ca="1" si="77"/>
        <v>1.0156861339485364</v>
      </c>
      <c r="G104" s="9">
        <f t="shared" ca="1" si="77"/>
        <v>1.309680845194215</v>
      </c>
      <c r="H104" s="9">
        <f t="shared" ca="1" si="77"/>
        <v>1.4136856829947964</v>
      </c>
      <c r="I104" s="9">
        <f t="shared" ca="1" si="77"/>
        <v>1.2175784408680925</v>
      </c>
      <c r="J104" s="9">
        <f t="shared" ca="1" si="77"/>
        <v>0.85920936359467204</v>
      </c>
      <c r="K104" s="9">
        <f t="shared" ca="1" si="77"/>
        <v>1.291825621950468</v>
      </c>
      <c r="L104" s="9">
        <f t="shared" ca="1" si="77"/>
        <v>0.80655825019549454</v>
      </c>
      <c r="M104" s="9">
        <f t="shared" ca="1" si="77"/>
        <v>1.0290198808069244</v>
      </c>
      <c r="N104" s="9">
        <f t="shared" ca="1" si="77"/>
        <v>1.1456941784178696</v>
      </c>
      <c r="O104" s="9">
        <f t="shared" ca="1" si="77"/>
        <v>1.4560640701660543</v>
      </c>
      <c r="P104" s="9">
        <f t="shared" ca="1" si="77"/>
        <v>0.64530661086959185</v>
      </c>
      <c r="Q104" s="9">
        <f t="shared" ca="1" si="77"/>
        <v>1.1594280361628762</v>
      </c>
      <c r="R104" s="9">
        <f t="shared" ca="1" si="77"/>
        <v>0.8893775426824766</v>
      </c>
      <c r="S104" s="9">
        <f t="shared" ca="1" si="77"/>
        <v>0.8713144096956793</v>
      </c>
      <c r="T104" s="9">
        <f t="shared" ca="1" si="77"/>
        <v>0.81507317115963207</v>
      </c>
      <c r="U104" s="9">
        <f t="shared" ca="1" si="77"/>
        <v>1.4125941172555856</v>
      </c>
      <c r="V104" s="9">
        <f t="shared" ca="1" si="77"/>
        <v>1.6868563142566617</v>
      </c>
      <c r="W104" s="9">
        <f t="shared" ca="1" si="77"/>
        <v>0.86477582957014776</v>
      </c>
      <c r="X104" s="9">
        <f t="shared" ca="1" si="77"/>
        <v>1.2835102838883374</v>
      </c>
      <c r="Y104" s="9">
        <f t="shared" ca="1" si="77"/>
        <v>1.66098031963772</v>
      </c>
      <c r="Z104" s="9">
        <f t="shared" ca="1" si="77"/>
        <v>0.90335735785212645</v>
      </c>
      <c r="AA104" s="9">
        <f t="shared" ca="1" si="77"/>
        <v>0.71418069049147337</v>
      </c>
      <c r="AB104" s="9">
        <f t="shared" ca="1" si="77"/>
        <v>0.90897055323245113</v>
      </c>
      <c r="AC104" s="9">
        <f t="shared" ca="1" si="77"/>
        <v>1.1621211347913338</v>
      </c>
      <c r="AD104" s="9">
        <f t="shared" ca="1" si="77"/>
        <v>0.77614604073713178</v>
      </c>
      <c r="AE104" s="9">
        <f t="shared" ca="1" si="77"/>
        <v>0.96397654216321749</v>
      </c>
      <c r="AF104" s="9">
        <f t="shared" ca="1" si="77"/>
        <v>1.2814504580537995</v>
      </c>
      <c r="AG104" s="9">
        <f t="shared" ca="1" si="77"/>
        <v>0.89835516893815159</v>
      </c>
      <c r="AH104" s="9">
        <f t="shared" ca="1" si="77"/>
        <v>1.2048586206624057</v>
      </c>
      <c r="AI104" s="9">
        <f t="shared" ca="1" si="77"/>
        <v>0.97472057589628414</v>
      </c>
      <c r="AJ104" s="9">
        <f t="shared" ca="1" si="77"/>
        <v>1.2377390654506819</v>
      </c>
      <c r="AK104" s="9">
        <f t="shared" ca="1" si="77"/>
        <v>1.2943857782361283</v>
      </c>
      <c r="AL104" s="9">
        <f t="shared" ca="1" si="77"/>
        <v>0.98039645381261387</v>
      </c>
      <c r="AM104" s="9">
        <f t="shared" ca="1" si="77"/>
        <v>1.5172595334292953</v>
      </c>
      <c r="AN104" s="9">
        <f ca="1">AVERAGE(OFFSET($A104,0,Fixtures!$D$6,1,3))</f>
        <v>0.92842412617175274</v>
      </c>
      <c r="AO104" s="9">
        <f ca="1">AVERAGE(OFFSET($A104,0,Fixtures!$D$6,1,6))</f>
        <v>0.9678075699115678</v>
      </c>
      <c r="AP104" s="9">
        <f ca="1">AVERAGE(OFFSET($A104,0,Fixtures!$D$6,1,9))</f>
        <v>0.98719775388513875</v>
      </c>
      <c r="AQ104" s="9">
        <f ca="1">AVERAGE(OFFSET($A104,0,Fixtures!$D$6,1,12))</f>
        <v>1.0331084235388059</v>
      </c>
      <c r="AR104" s="9">
        <f ca="1">IF(OR(Fixtures!$D$6&lt;=0,Fixtures!$D$6&gt;39),AVERAGE(A104:AM104),AVERAGE(OFFSET($A104,0,Fixtures!$D$6,1,39-Fixtures!$D$6)))</f>
        <v>1.0703508166073052</v>
      </c>
    </row>
    <row r="105" spans="1:44" x14ac:dyDescent="0.25">
      <c r="A105" s="30" t="s">
        <v>113</v>
      </c>
      <c r="B105" s="9">
        <f ca="1">MIN(VLOOKUP($A98,$A$2:$AM$12,B$14+1,FALSE),VLOOKUP($A105,$A$2:$AM$12,B$14+1,FALSE))</f>
        <v>1.0668625129563987</v>
      </c>
      <c r="C105" s="9">
        <f t="shared" ref="C105:AM105" ca="1" si="78">MIN(VLOOKUP($A98,$A$2:$AM$12,C$14+1,FALSE),VLOOKUP($A105,$A$2:$AM$12,C$14+1,FALSE))</f>
        <v>0.60472682633076236</v>
      </c>
      <c r="D105" s="9">
        <f t="shared" ca="1" si="78"/>
        <v>1.1707453177007832</v>
      </c>
      <c r="E105" s="9">
        <f t="shared" ca="1" si="78"/>
        <v>1.8489682335744755</v>
      </c>
      <c r="F105" s="9">
        <f t="shared" ca="1" si="78"/>
        <v>1.0156861339485364</v>
      </c>
      <c r="G105" s="9">
        <f t="shared" ca="1" si="78"/>
        <v>1.464542850757115</v>
      </c>
      <c r="H105" s="9">
        <f t="shared" ca="1" si="78"/>
        <v>1.3259414744425326</v>
      </c>
      <c r="I105" s="9">
        <f t="shared" ca="1" si="78"/>
        <v>1.2175784408680925</v>
      </c>
      <c r="J105" s="9">
        <f t="shared" ca="1" si="78"/>
        <v>0.85920936359467204</v>
      </c>
      <c r="K105" s="9">
        <f t="shared" ca="1" si="78"/>
        <v>1.291825621950468</v>
      </c>
      <c r="L105" s="9">
        <f t="shared" ca="1" si="78"/>
        <v>0.80655825019549454</v>
      </c>
      <c r="M105" s="9">
        <f t="shared" ca="1" si="78"/>
        <v>1.1963585760961535</v>
      </c>
      <c r="N105" s="9">
        <f t="shared" ca="1" si="78"/>
        <v>1.1456941784178696</v>
      </c>
      <c r="O105" s="9">
        <f t="shared" ca="1" si="78"/>
        <v>1.261141363954041</v>
      </c>
      <c r="P105" s="9">
        <f t="shared" ca="1" si="78"/>
        <v>0.64530661086959185</v>
      </c>
      <c r="Q105" s="9">
        <f t="shared" ca="1" si="78"/>
        <v>1.1594280361628762</v>
      </c>
      <c r="R105" s="9">
        <f t="shared" ca="1" si="78"/>
        <v>0.8893775426824766</v>
      </c>
      <c r="S105" s="9">
        <f t="shared" ca="1" si="78"/>
        <v>1.357844900507736</v>
      </c>
      <c r="T105" s="9">
        <f t="shared" ca="1" si="78"/>
        <v>0.81507317115963207</v>
      </c>
      <c r="U105" s="9">
        <f t="shared" ca="1" si="78"/>
        <v>1.3185992973003593</v>
      </c>
      <c r="V105" s="9">
        <f t="shared" ca="1" si="78"/>
        <v>0.88761371429624092</v>
      </c>
      <c r="W105" s="9">
        <f t="shared" ca="1" si="78"/>
        <v>0.86477582957014776</v>
      </c>
      <c r="X105" s="9">
        <f t="shared" ca="1" si="78"/>
        <v>1.0482693139514578</v>
      </c>
      <c r="Y105" s="9">
        <f t="shared" ca="1" si="78"/>
        <v>1.66098031963772</v>
      </c>
      <c r="Z105" s="9">
        <f t="shared" ca="1" si="78"/>
        <v>0.90335735785212645</v>
      </c>
      <c r="AA105" s="9">
        <f t="shared" ca="1" si="78"/>
        <v>0.71418069049147337</v>
      </c>
      <c r="AB105" s="9">
        <f t="shared" ca="1" si="78"/>
        <v>0.90897055323245113</v>
      </c>
      <c r="AC105" s="9">
        <f t="shared" ca="1" si="78"/>
        <v>1.3285763291923416</v>
      </c>
      <c r="AD105" s="9">
        <f t="shared" ca="1" si="78"/>
        <v>0.77614604073713178</v>
      </c>
      <c r="AE105" s="9">
        <f t="shared" ca="1" si="78"/>
        <v>0.96397654216321749</v>
      </c>
      <c r="AF105" s="9">
        <f t="shared" ca="1" si="78"/>
        <v>1.4390189089701537</v>
      </c>
      <c r="AG105" s="9">
        <f t="shared" ca="1" si="78"/>
        <v>0.89835516893815159</v>
      </c>
      <c r="AH105" s="9">
        <f t="shared" ca="1" si="78"/>
        <v>1.2048586206624057</v>
      </c>
      <c r="AI105" s="9">
        <f t="shared" ca="1" si="78"/>
        <v>0.97472057589628414</v>
      </c>
      <c r="AJ105" s="9">
        <f t="shared" ca="1" si="78"/>
        <v>1.2377390654506819</v>
      </c>
      <c r="AK105" s="9">
        <f t="shared" ca="1" si="78"/>
        <v>1.7488911536024043</v>
      </c>
      <c r="AL105" s="9">
        <f t="shared" ca="1" si="78"/>
        <v>0.98039645381261387</v>
      </c>
      <c r="AM105" s="9">
        <f t="shared" ca="1" si="78"/>
        <v>1.5172595334292953</v>
      </c>
      <c r="AN105" s="9">
        <f ca="1">AVERAGE(OFFSET($A105,0,Fixtures!$D$6,1,3))</f>
        <v>0.98390919097208884</v>
      </c>
      <c r="AO105" s="9">
        <f ca="1">AVERAGE(OFFSET($A105,0,Fixtures!$D$6,1,6))</f>
        <v>1.0218115107977948</v>
      </c>
      <c r="AP105" s="9">
        <f ca="1">AVERAGE(OFFSET($A105,0,Fixtures!$D$6,1,9))</f>
        <v>1.0232003811426233</v>
      </c>
      <c r="AQ105" s="9">
        <f ca="1">AVERAGE(OFFSET($A105,0,Fixtures!$D$6,1,12))</f>
        <v>1.0979858419291093</v>
      </c>
      <c r="AR105" s="9">
        <f ca="1">IF(OR(Fixtures!$D$6&lt;=0,Fixtures!$D$6&gt;39),AVERAGE(A105:AM105),AVERAGE(OFFSET($A105,0,Fixtures!$D$6,1,39-Fixtures!$D$6)))</f>
        <v>1.1302376643522005</v>
      </c>
    </row>
    <row r="106" spans="1:44" x14ac:dyDescent="0.25">
      <c r="A106" s="30" t="s">
        <v>10</v>
      </c>
      <c r="B106" s="9">
        <f ca="1">MIN(VLOOKUP($A98,$A$2:$AM$12,B$14+1,FALSE),VLOOKUP($A106,$A$2:$AM$12,B$14+1,FALSE))</f>
        <v>1.0668625129563987</v>
      </c>
      <c r="C106" s="9">
        <f t="shared" ref="C106:AM106" ca="1" si="79">MIN(VLOOKUP($A98,$A$2:$AM$12,C$14+1,FALSE),VLOOKUP($A106,$A$2:$AM$12,C$14+1,FALSE))</f>
        <v>0.60472682633076236</v>
      </c>
      <c r="D106" s="9">
        <f t="shared" ca="1" si="79"/>
        <v>1.1707453177007832</v>
      </c>
      <c r="E106" s="9">
        <f t="shared" ca="1" si="79"/>
        <v>1.3904432093623296</v>
      </c>
      <c r="F106" s="9">
        <f t="shared" ca="1" si="79"/>
        <v>1.0156861339485364</v>
      </c>
      <c r="G106" s="9">
        <f t="shared" ca="1" si="79"/>
        <v>0.86674761036394266</v>
      </c>
      <c r="H106" s="9">
        <f t="shared" ca="1" si="79"/>
        <v>1.4136856829947964</v>
      </c>
      <c r="I106" s="9">
        <f t="shared" ca="1" si="79"/>
        <v>1.2175784408680925</v>
      </c>
      <c r="J106" s="9">
        <f t="shared" ca="1" si="79"/>
        <v>0.85920936359467204</v>
      </c>
      <c r="K106" s="9">
        <f t="shared" ca="1" si="79"/>
        <v>1.291825621950468</v>
      </c>
      <c r="L106" s="9">
        <f t="shared" ca="1" si="79"/>
        <v>0.80655825019549454</v>
      </c>
      <c r="M106" s="9">
        <f t="shared" ca="1" si="79"/>
        <v>1.1898337421676786</v>
      </c>
      <c r="N106" s="9">
        <f t="shared" ca="1" si="79"/>
        <v>1.1456941784178696</v>
      </c>
      <c r="O106" s="9">
        <f t="shared" ca="1" si="79"/>
        <v>0.98919325708485584</v>
      </c>
      <c r="P106" s="9">
        <f t="shared" ca="1" si="79"/>
        <v>0.64530661086959185</v>
      </c>
      <c r="Q106" s="9">
        <f t="shared" ca="1" si="79"/>
        <v>1.1594280361628762</v>
      </c>
      <c r="R106" s="9">
        <f t="shared" ca="1" si="79"/>
        <v>0.8893775426824766</v>
      </c>
      <c r="S106" s="9">
        <f t="shared" ca="1" si="79"/>
        <v>1.357844900507736</v>
      </c>
      <c r="T106" s="9">
        <f t="shared" ca="1" si="79"/>
        <v>0.81507317115963207</v>
      </c>
      <c r="U106" s="9">
        <f t="shared" ca="1" si="79"/>
        <v>0.7339116537643452</v>
      </c>
      <c r="V106" s="9">
        <f t="shared" ca="1" si="79"/>
        <v>1.0902663797860481</v>
      </c>
      <c r="W106" s="9">
        <f t="shared" ca="1" si="79"/>
        <v>0.86477582957014776</v>
      </c>
      <c r="X106" s="9">
        <f t="shared" ca="1" si="79"/>
        <v>1.1829453542762183</v>
      </c>
      <c r="Y106" s="9">
        <f t="shared" ca="1" si="79"/>
        <v>1.0963371617961206</v>
      </c>
      <c r="Z106" s="9">
        <f t="shared" ca="1" si="79"/>
        <v>0.90335735785212645</v>
      </c>
      <c r="AA106" s="9">
        <f t="shared" ca="1" si="79"/>
        <v>0.71418069049147337</v>
      </c>
      <c r="AB106" s="9">
        <f t="shared" ca="1" si="79"/>
        <v>0.90897055323245113</v>
      </c>
      <c r="AC106" s="9">
        <f t="shared" ca="1" si="79"/>
        <v>1.3285763291923416</v>
      </c>
      <c r="AD106" s="9">
        <f t="shared" ca="1" si="79"/>
        <v>0.77614604073713178</v>
      </c>
      <c r="AE106" s="9">
        <f t="shared" ca="1" si="79"/>
        <v>0.96397654216321749</v>
      </c>
      <c r="AF106" s="9">
        <f t="shared" ca="1" si="79"/>
        <v>1.042758047946547</v>
      </c>
      <c r="AG106" s="9">
        <f t="shared" ca="1" si="79"/>
        <v>0.89835516893815159</v>
      </c>
      <c r="AH106" s="9">
        <f t="shared" ca="1" si="79"/>
        <v>1.2048586206624057</v>
      </c>
      <c r="AI106" s="9">
        <f t="shared" ca="1" si="79"/>
        <v>0.97472057589628414</v>
      </c>
      <c r="AJ106" s="9">
        <f t="shared" ca="1" si="79"/>
        <v>1.2377390654506819</v>
      </c>
      <c r="AK106" s="9">
        <f t="shared" ca="1" si="79"/>
        <v>1.1031494765886898</v>
      </c>
      <c r="AL106" s="9">
        <f t="shared" ca="1" si="79"/>
        <v>0.98039645381261387</v>
      </c>
      <c r="AM106" s="9">
        <f t="shared" ca="1" si="79"/>
        <v>0.96613973149792609</v>
      </c>
      <c r="AN106" s="9">
        <f ca="1">AVERAGE(OFFSET($A106,0,Fixtures!$D$6,1,3))</f>
        <v>0.98390919097208884</v>
      </c>
      <c r="AO106" s="9">
        <f ca="1">AVERAGE(OFFSET($A106,0,Fixtures!$D$6,1,6))</f>
        <v>0.95576803396052712</v>
      </c>
      <c r="AP106" s="9">
        <f ca="1">AVERAGE(OFFSET($A106,0,Fixtures!$D$6,1,9))</f>
        <v>0.97917139658444496</v>
      </c>
      <c r="AQ106" s="9">
        <f ca="1">AVERAGE(OFFSET($A106,0,Fixtures!$D$6,1,12))</f>
        <v>1.0111522970926659</v>
      </c>
      <c r="AR106" s="9">
        <f ca="1">IF(OR(Fixtures!$D$6&lt;=0,Fixtures!$D$6&gt;39),AVERAGE(A106:AM106),AVERAGE(OFFSET($A106,0,Fixtures!$D$6,1,39-Fixtures!$D$6)))</f>
        <v>1.0076897920469166</v>
      </c>
    </row>
    <row r="107" spans="1:44" x14ac:dyDescent="0.25">
      <c r="A107" s="30" t="s">
        <v>71</v>
      </c>
      <c r="B107" s="9">
        <f ca="1">MIN(VLOOKUP($A98,$A$2:$AM$12,B$14+1,FALSE),VLOOKUP($A107,$A$2:$AM$12,B$14+1,FALSE))</f>
        <v>1.0668625129563987</v>
      </c>
      <c r="C107" s="9">
        <f t="shared" ref="C107:AM107" ca="1" si="80">MIN(VLOOKUP($A98,$A$2:$AM$12,C$14+1,FALSE),VLOOKUP($A107,$A$2:$AM$12,C$14+1,FALSE))</f>
        <v>0.60472682633076236</v>
      </c>
      <c r="D107" s="9">
        <f t="shared" ca="1" si="80"/>
        <v>1.1225843812053227</v>
      </c>
      <c r="E107" s="9">
        <f t="shared" ca="1" si="80"/>
        <v>1.2513589916344463</v>
      </c>
      <c r="F107" s="9">
        <f t="shared" ca="1" si="80"/>
        <v>1.0156861339485364</v>
      </c>
      <c r="G107" s="9">
        <f t="shared" ca="1" si="80"/>
        <v>1.464542850757115</v>
      </c>
      <c r="H107" s="9">
        <f t="shared" ca="1" si="80"/>
        <v>1.4136856829947964</v>
      </c>
      <c r="I107" s="9">
        <f t="shared" ca="1" si="80"/>
        <v>1.0334056844858408</v>
      </c>
      <c r="J107" s="9">
        <f t="shared" ca="1" si="80"/>
        <v>0.85920936359467204</v>
      </c>
      <c r="K107" s="9">
        <f t="shared" ca="1" si="80"/>
        <v>0.92709354388717602</v>
      </c>
      <c r="L107" s="9">
        <f t="shared" ca="1" si="80"/>
        <v>0.80655825019549454</v>
      </c>
      <c r="M107" s="9">
        <f t="shared" ca="1" si="80"/>
        <v>1.3419873511298315</v>
      </c>
      <c r="N107" s="9">
        <f t="shared" ca="1" si="80"/>
        <v>1.0470108706111929</v>
      </c>
      <c r="O107" s="9">
        <f t="shared" ca="1" si="80"/>
        <v>1.4560640701660543</v>
      </c>
      <c r="P107" s="9">
        <f t="shared" ca="1" si="80"/>
        <v>0.64530661086959185</v>
      </c>
      <c r="Q107" s="9">
        <f t="shared" ca="1" si="80"/>
        <v>0.78500909359621596</v>
      </c>
      <c r="R107" s="9">
        <f t="shared" ca="1" si="80"/>
        <v>0.8893775426824766</v>
      </c>
      <c r="S107" s="9">
        <f t="shared" ca="1" si="80"/>
        <v>1.357844900507736</v>
      </c>
      <c r="T107" s="9">
        <f t="shared" ca="1" si="80"/>
        <v>0.81507317115963207</v>
      </c>
      <c r="U107" s="9">
        <f t="shared" ca="1" si="80"/>
        <v>1.154520402017239</v>
      </c>
      <c r="V107" s="9">
        <f t="shared" ca="1" si="80"/>
        <v>1.2653060563504883</v>
      </c>
      <c r="W107" s="9">
        <f t="shared" ca="1" si="80"/>
        <v>0.86477582957014776</v>
      </c>
      <c r="X107" s="9">
        <f t="shared" ca="1" si="80"/>
        <v>1.1661744546286876</v>
      </c>
      <c r="Y107" s="9">
        <f t="shared" ca="1" si="80"/>
        <v>1.66098031963772</v>
      </c>
      <c r="Z107" s="9">
        <f t="shared" ca="1" si="80"/>
        <v>0.90335735785212645</v>
      </c>
      <c r="AA107" s="9">
        <f t="shared" ca="1" si="80"/>
        <v>0.71418069049147337</v>
      </c>
      <c r="AB107" s="9">
        <f t="shared" ca="1" si="80"/>
        <v>0.90897055323245113</v>
      </c>
      <c r="AC107" s="9">
        <f t="shared" ca="1" si="80"/>
        <v>1.3285763291923416</v>
      </c>
      <c r="AD107" s="9">
        <f t="shared" ca="1" si="80"/>
        <v>0.77614604073713178</v>
      </c>
      <c r="AE107" s="9">
        <f t="shared" ca="1" si="80"/>
        <v>0.96397654216321749</v>
      </c>
      <c r="AF107" s="9">
        <f t="shared" ca="1" si="80"/>
        <v>1.5640532758512884</v>
      </c>
      <c r="AG107" s="9">
        <f t="shared" ca="1" si="80"/>
        <v>0.89835516893815159</v>
      </c>
      <c r="AH107" s="9">
        <f t="shared" ca="1" si="80"/>
        <v>1.2048586206624057</v>
      </c>
      <c r="AI107" s="9">
        <f t="shared" ca="1" si="80"/>
        <v>0.97472057589628414</v>
      </c>
      <c r="AJ107" s="9">
        <f t="shared" ca="1" si="80"/>
        <v>0.83768659770570375</v>
      </c>
      <c r="AK107" s="9">
        <f t="shared" ca="1" si="80"/>
        <v>1.6769470385906673</v>
      </c>
      <c r="AL107" s="9">
        <f t="shared" ca="1" si="80"/>
        <v>0.98039645381261387</v>
      </c>
      <c r="AM107" s="9">
        <f t="shared" ca="1" si="80"/>
        <v>1.5172595334292953</v>
      </c>
      <c r="AN107" s="9">
        <f ca="1">AVERAGE(OFFSET($A107,0,Fixtures!$D$6,1,3))</f>
        <v>0.98390919097208884</v>
      </c>
      <c r="AO107" s="9">
        <f ca="1">AVERAGE(OFFSET($A107,0,Fixtures!$D$6,1,6))</f>
        <v>1.0426505719446506</v>
      </c>
      <c r="AP107" s="9">
        <f ca="1">AVERAGE(OFFSET($A107,0,Fixtures!$D$6,1,9))</f>
        <v>1.0370930885738607</v>
      </c>
      <c r="AQ107" s="9">
        <f ca="1">AVERAGE(OFFSET($A107,0,Fixtures!$D$6,1,12))</f>
        <v>1.0690723239394775</v>
      </c>
      <c r="AR107" s="9">
        <f ca="1">IF(OR(Fixtures!$D$6&lt;=0,Fixtures!$D$6&gt;39),AVERAGE(A107:AM107),AVERAGE(OFFSET($A107,0,Fixtures!$D$6,1,39-Fixtures!$D$6)))</f>
        <v>1.1035482631310018</v>
      </c>
    </row>
    <row r="108" spans="1:44" x14ac:dyDescent="0.25">
      <c r="A108" s="30" t="s">
        <v>63</v>
      </c>
      <c r="B108" s="9">
        <f ca="1">MIN(VLOOKUP($A98,$A$2:$AM$12,B$14+1,FALSE),VLOOKUP($A108,$A$2:$AM$12,B$14+1,FALSE))</f>
        <v>1.0668625129563987</v>
      </c>
      <c r="C108" s="9">
        <f t="shared" ref="C108:AM108" ca="1" si="81">MIN(VLOOKUP($A98,$A$2:$AM$12,C$14+1,FALSE),VLOOKUP($A108,$A$2:$AM$12,C$14+1,FALSE))</f>
        <v>0.60472682633076236</v>
      </c>
      <c r="D108" s="9">
        <f t="shared" ca="1" si="81"/>
        <v>1.1707453177007832</v>
      </c>
      <c r="E108" s="9">
        <f t="shared" ca="1" si="81"/>
        <v>1.2626553026005825</v>
      </c>
      <c r="F108" s="9">
        <f t="shared" ca="1" si="81"/>
        <v>1.0156861339485364</v>
      </c>
      <c r="G108" s="9">
        <f t="shared" ca="1" si="81"/>
        <v>1.464542850757115</v>
      </c>
      <c r="H108" s="9">
        <f t="shared" ca="1" si="81"/>
        <v>1.4136856829947964</v>
      </c>
      <c r="I108" s="9">
        <f t="shared" ca="1" si="81"/>
        <v>0.9837859034443811</v>
      </c>
      <c r="J108" s="9">
        <f t="shared" ca="1" si="81"/>
        <v>0.85920936359467204</v>
      </c>
      <c r="K108" s="9">
        <f t="shared" ca="1" si="81"/>
        <v>1.291825621950468</v>
      </c>
      <c r="L108" s="9">
        <f t="shared" ca="1" si="81"/>
        <v>0.80655825019549454</v>
      </c>
      <c r="M108" s="9">
        <f t="shared" ca="1" si="81"/>
        <v>1.3419873511298315</v>
      </c>
      <c r="N108" s="9">
        <f t="shared" ca="1" si="81"/>
        <v>1.1456941784178696</v>
      </c>
      <c r="O108" s="9">
        <f t="shared" ca="1" si="81"/>
        <v>1.4560640701660543</v>
      </c>
      <c r="P108" s="9">
        <f t="shared" ca="1" si="81"/>
        <v>0.64530661086959185</v>
      </c>
      <c r="Q108" s="9">
        <f t="shared" ca="1" si="81"/>
        <v>1.1594280361628762</v>
      </c>
      <c r="R108" s="9">
        <f t="shared" ca="1" si="81"/>
        <v>0.8893775426824766</v>
      </c>
      <c r="S108" s="9">
        <f t="shared" ca="1" si="81"/>
        <v>1.357844900507736</v>
      </c>
      <c r="T108" s="9">
        <f t="shared" ca="1" si="81"/>
        <v>0.81507317115963207</v>
      </c>
      <c r="U108" s="9">
        <f t="shared" ca="1" si="81"/>
        <v>1.9046000440661346</v>
      </c>
      <c r="V108" s="9">
        <f t="shared" ca="1" si="81"/>
        <v>1.1618484003443075</v>
      </c>
      <c r="W108" s="9">
        <f t="shared" ca="1" si="81"/>
        <v>0.86477582957014776</v>
      </c>
      <c r="X108" s="9">
        <f t="shared" ca="1" si="81"/>
        <v>1.2835102838883374</v>
      </c>
      <c r="Y108" s="9">
        <f t="shared" ca="1" si="81"/>
        <v>1.66098031963772</v>
      </c>
      <c r="Z108" s="9">
        <f t="shared" ca="1" si="81"/>
        <v>0.90335735785212645</v>
      </c>
      <c r="AA108" s="9">
        <f t="shared" ca="1" si="81"/>
        <v>0.71418069049147337</v>
      </c>
      <c r="AB108" s="9">
        <f t="shared" ca="1" si="81"/>
        <v>0.90897055323245113</v>
      </c>
      <c r="AC108" s="9">
        <f t="shared" ca="1" si="81"/>
        <v>1.3285763291923416</v>
      </c>
      <c r="AD108" s="9">
        <f t="shared" ca="1" si="81"/>
        <v>0.77614604073713178</v>
      </c>
      <c r="AE108" s="9">
        <f t="shared" ca="1" si="81"/>
        <v>0.96397654216321749</v>
      </c>
      <c r="AF108" s="9">
        <f t="shared" ca="1" si="81"/>
        <v>1.7114690813402742</v>
      </c>
      <c r="AG108" s="9">
        <f t="shared" ca="1" si="81"/>
        <v>0.89835516893815159</v>
      </c>
      <c r="AH108" s="9">
        <f t="shared" ca="1" si="81"/>
        <v>1.2048586206624057</v>
      </c>
      <c r="AI108" s="9">
        <f t="shared" ca="1" si="81"/>
        <v>0.97472057589628414</v>
      </c>
      <c r="AJ108" s="9">
        <f t="shared" ca="1" si="81"/>
        <v>1.2377390654506819</v>
      </c>
      <c r="AK108" s="9">
        <f t="shared" ca="1" si="81"/>
        <v>1.3259830077787387</v>
      </c>
      <c r="AL108" s="9">
        <f t="shared" ca="1" si="81"/>
        <v>0.98039645381261387</v>
      </c>
      <c r="AM108" s="9">
        <f t="shared" ca="1" si="81"/>
        <v>1.4468633624870082</v>
      </c>
      <c r="AN108" s="9">
        <f ca="1">AVERAGE(OFFSET($A108,0,Fixtures!$D$6,1,3))</f>
        <v>0.98390919097208884</v>
      </c>
      <c r="AO108" s="9">
        <f ca="1">AVERAGE(OFFSET($A108,0,Fixtures!$D$6,1,6))</f>
        <v>1.0672198728594815</v>
      </c>
      <c r="AP108" s="9">
        <f ca="1">AVERAGE(OFFSET($A108,0,Fixtures!$D$6,1,9))</f>
        <v>1.0534726225170814</v>
      </c>
      <c r="AQ108" s="9">
        <f ca="1">AVERAGE(OFFSET($A108,0,Fixtures!$D$6,1,12))</f>
        <v>1.0854476774746471</v>
      </c>
      <c r="AR108" s="9">
        <f ca="1">IF(OR(Fixtures!$D$6&lt;=0,Fixtures!$D$6&gt;39),AVERAGE(A108:AM108),AVERAGE(OFFSET($A108,0,Fixtures!$D$6,1,39-Fixtures!$D$6)))</f>
        <v>1.1132488840140595</v>
      </c>
    </row>
    <row r="110" spans="1:44" x14ac:dyDescent="0.25">
      <c r="A110" s="31" t="s">
        <v>10</v>
      </c>
      <c r="B110" s="2">
        <v>1</v>
      </c>
      <c r="C110" s="2">
        <v>2</v>
      </c>
      <c r="D110" s="2">
        <v>3</v>
      </c>
      <c r="E110" s="2">
        <v>4</v>
      </c>
      <c r="F110" s="2">
        <v>5</v>
      </c>
      <c r="G110" s="2">
        <v>6</v>
      </c>
      <c r="H110" s="2">
        <v>7</v>
      </c>
      <c r="I110" s="2">
        <v>8</v>
      </c>
      <c r="J110" s="2">
        <v>9</v>
      </c>
      <c r="K110" s="2">
        <v>10</v>
      </c>
      <c r="L110" s="2">
        <v>11</v>
      </c>
      <c r="M110" s="2">
        <v>12</v>
      </c>
      <c r="N110" s="2">
        <v>13</v>
      </c>
      <c r="O110" s="2">
        <v>14</v>
      </c>
      <c r="P110" s="2">
        <v>15</v>
      </c>
      <c r="Q110" s="2">
        <v>16</v>
      </c>
      <c r="R110" s="2">
        <v>17</v>
      </c>
      <c r="S110" s="2">
        <v>18</v>
      </c>
      <c r="T110" s="2">
        <v>19</v>
      </c>
      <c r="U110" s="2">
        <v>20</v>
      </c>
      <c r="V110" s="2">
        <v>21</v>
      </c>
      <c r="W110" s="2">
        <v>22</v>
      </c>
      <c r="X110" s="2">
        <v>23</v>
      </c>
      <c r="Y110" s="2">
        <v>24</v>
      </c>
      <c r="Z110" s="2">
        <v>25</v>
      </c>
      <c r="AA110" s="2">
        <v>26</v>
      </c>
      <c r="AB110" s="2">
        <v>27</v>
      </c>
      <c r="AC110" s="2">
        <v>28</v>
      </c>
      <c r="AD110" s="2">
        <v>29</v>
      </c>
      <c r="AE110" s="2">
        <v>30</v>
      </c>
      <c r="AF110" s="2">
        <v>31</v>
      </c>
      <c r="AG110" s="2">
        <v>32</v>
      </c>
      <c r="AH110" s="2">
        <v>33</v>
      </c>
      <c r="AI110" s="2">
        <v>34</v>
      </c>
      <c r="AJ110" s="2">
        <v>35</v>
      </c>
      <c r="AK110" s="2">
        <v>36</v>
      </c>
      <c r="AL110" s="2">
        <v>37</v>
      </c>
      <c r="AM110" s="2">
        <v>38</v>
      </c>
      <c r="AN110" s="31" t="s">
        <v>56</v>
      </c>
      <c r="AO110" s="31" t="s">
        <v>57</v>
      </c>
      <c r="AP110" s="31" t="s">
        <v>58</v>
      </c>
      <c r="AQ110" s="31" t="s">
        <v>82</v>
      </c>
      <c r="AR110" s="31" t="s">
        <v>59</v>
      </c>
    </row>
    <row r="111" spans="1:44" x14ac:dyDescent="0.25">
      <c r="A111" s="30" t="s">
        <v>111</v>
      </c>
      <c r="B111" s="9">
        <f t="shared" ref="B111:AM111" ca="1" si="82">MIN(VLOOKUP($A110,$A$2:$AM$12,B$14+1,FALSE),VLOOKUP($A111,$A$2:$AM$12,B$14+1,FALSE))</f>
        <v>1.4622466613692404</v>
      </c>
      <c r="C111" s="9">
        <f t="shared" ca="1" si="82"/>
        <v>1.1285610901366634</v>
      </c>
      <c r="D111" s="9">
        <f t="shared" ca="1" si="82"/>
        <v>1.5492399968409567</v>
      </c>
      <c r="E111" s="9">
        <f t="shared" ca="1" si="82"/>
        <v>1.3904432093623296</v>
      </c>
      <c r="F111" s="9">
        <f t="shared" ca="1" si="82"/>
        <v>1.3665342201732005</v>
      </c>
      <c r="G111" s="9">
        <f t="shared" ca="1" si="82"/>
        <v>0.86674761036394266</v>
      </c>
      <c r="H111" s="9">
        <f t="shared" ca="1" si="82"/>
        <v>1.2745377608472523</v>
      </c>
      <c r="I111" s="9">
        <f t="shared" ca="1" si="82"/>
        <v>1.5021511943920109</v>
      </c>
      <c r="J111" s="9">
        <f t="shared" ca="1" si="82"/>
        <v>1.4363715123020235</v>
      </c>
      <c r="K111" s="9">
        <f t="shared" ca="1" si="82"/>
        <v>1.4208459007252359</v>
      </c>
      <c r="L111" s="9">
        <f t="shared" ca="1" si="82"/>
        <v>2.2339313800451301</v>
      </c>
      <c r="M111" s="9">
        <f t="shared" ca="1" si="82"/>
        <v>1.1898337421676786</v>
      </c>
      <c r="N111" s="9">
        <f t="shared" ca="1" si="82"/>
        <v>1.0197250386792374</v>
      </c>
      <c r="O111" s="9">
        <f t="shared" ca="1" si="82"/>
        <v>0.98919325708485584</v>
      </c>
      <c r="P111" s="9">
        <f t="shared" ca="1" si="82"/>
        <v>0.9419503146177205</v>
      </c>
      <c r="Q111" s="9">
        <f t="shared" ca="1" si="82"/>
        <v>1.1699061252858673</v>
      </c>
      <c r="R111" s="9">
        <f t="shared" ca="1" si="82"/>
        <v>1.0495136507605851</v>
      </c>
      <c r="S111" s="9">
        <f t="shared" ca="1" si="82"/>
        <v>1.6050053800486204</v>
      </c>
      <c r="T111" s="9">
        <f t="shared" ca="1" si="82"/>
        <v>1.2264798439688567</v>
      </c>
      <c r="U111" s="9">
        <f t="shared" ca="1" si="82"/>
        <v>0.7339116537643452</v>
      </c>
      <c r="V111" s="9">
        <f t="shared" ca="1" si="82"/>
        <v>1.0902663797860481</v>
      </c>
      <c r="W111" s="9">
        <f t="shared" ca="1" si="82"/>
        <v>2.1224981973796737</v>
      </c>
      <c r="X111" s="9">
        <f t="shared" ca="1" si="82"/>
        <v>1.1829453542762183</v>
      </c>
      <c r="Y111" s="9">
        <f t="shared" ca="1" si="82"/>
        <v>1.0963371617961206</v>
      </c>
      <c r="Z111" s="9">
        <f t="shared" ca="1" si="82"/>
        <v>1.6858752087226705</v>
      </c>
      <c r="AA111" s="9">
        <f t="shared" ca="1" si="82"/>
        <v>0.97885933529676428</v>
      </c>
      <c r="AB111" s="9">
        <f t="shared" ca="1" si="82"/>
        <v>1.0793709072432496</v>
      </c>
      <c r="AC111" s="9">
        <f t="shared" ca="1" si="82"/>
        <v>1.2579760192771825</v>
      </c>
      <c r="AD111" s="9">
        <f t="shared" ca="1" si="82"/>
        <v>0.78316029874508486</v>
      </c>
      <c r="AE111" s="9">
        <f t="shared" ca="1" si="82"/>
        <v>1.4071109638116563</v>
      </c>
      <c r="AF111" s="9">
        <f t="shared" ca="1" si="82"/>
        <v>1.042758047946547</v>
      </c>
      <c r="AG111" s="9">
        <f t="shared" ca="1" si="82"/>
        <v>1.4776837544107106</v>
      </c>
      <c r="AH111" s="9">
        <f t="shared" ca="1" si="82"/>
        <v>2.0158074029092208</v>
      </c>
      <c r="AI111" s="9">
        <f t="shared" ca="1" si="82"/>
        <v>1.7774059605220882</v>
      </c>
      <c r="AJ111" s="9">
        <f t="shared" ca="1" si="82"/>
        <v>0.95560013795539323</v>
      </c>
      <c r="AK111" s="9">
        <f t="shared" ca="1" si="82"/>
        <v>1.1031494765886898</v>
      </c>
      <c r="AL111" s="9">
        <f t="shared" ca="1" si="82"/>
        <v>1.2947711216547786</v>
      </c>
      <c r="AM111" s="9">
        <f t="shared" ca="1" si="82"/>
        <v>0.96613973149792609</v>
      </c>
      <c r="AN111" s="9">
        <f ca="1">AVERAGE(OFFSET($A111,0,Fixtures!$D$6,1,3))</f>
        <v>1.1054020872723989</v>
      </c>
      <c r="AO111" s="9">
        <f ca="1">AVERAGE(OFFSET($A111,0,Fixtures!$D$6,1,6))</f>
        <v>1.0915392620534143</v>
      </c>
      <c r="AP111" s="9">
        <f ca="1">AVERAGE(OFFSET($A111,0,Fixtures!$D$6,1,9))</f>
        <v>1.313348076684723</v>
      </c>
      <c r="AQ111" s="9">
        <f ca="1">AVERAGE(OFFSET($A111,0,Fixtures!$D$6,1,12))</f>
        <v>1.2644711188634474</v>
      </c>
      <c r="AR111" s="9">
        <f ca="1">IF(OR(Fixtures!$D$6&lt;=0,Fixtures!$D$6&gt;39),AVERAGE(A111:AM111),AVERAGE(OFFSET($A111,0,Fixtures!$D$6,1,39-Fixtures!$D$6)))</f>
        <v>1.2415225506045611</v>
      </c>
    </row>
    <row r="112" spans="1:44" x14ac:dyDescent="0.25">
      <c r="A112" s="30" t="s">
        <v>121</v>
      </c>
      <c r="B112" s="9">
        <f ca="1">MIN(VLOOKUP($A110,$A$2:$AM$12,B$14+1,FALSE),VLOOKUP($A112,$A$2:$AM$12,B$14+1,FALSE))</f>
        <v>1.4622466613692404</v>
      </c>
      <c r="C112" s="9">
        <f t="shared" ref="C112:AM112" ca="1" si="83">MIN(VLOOKUP($A110,$A$2:$AM$12,C$14+1,FALSE),VLOOKUP($A112,$A$2:$AM$12,C$14+1,FALSE))</f>
        <v>1.0780565728367906</v>
      </c>
      <c r="D112" s="9">
        <f t="shared" ca="1" si="83"/>
        <v>1.2661860741259168</v>
      </c>
      <c r="E112" s="9">
        <f t="shared" ca="1" si="83"/>
        <v>1.3904432093623296</v>
      </c>
      <c r="F112" s="9">
        <f t="shared" ca="1" si="83"/>
        <v>1.0054807191260209</v>
      </c>
      <c r="G112" s="9">
        <f t="shared" ca="1" si="83"/>
        <v>0.86674761036394266</v>
      </c>
      <c r="H112" s="9">
        <f t="shared" ca="1" si="83"/>
        <v>1.6286695302976768</v>
      </c>
      <c r="I112" s="9">
        <f t="shared" ca="1" si="83"/>
        <v>1.1199176266259416</v>
      </c>
      <c r="J112" s="9">
        <f t="shared" ca="1" si="83"/>
        <v>1.6562447691364359</v>
      </c>
      <c r="K112" s="9">
        <f t="shared" ca="1" si="83"/>
        <v>1.2221928560884172</v>
      </c>
      <c r="L112" s="9">
        <f t="shared" ca="1" si="83"/>
        <v>0.96756790845302354</v>
      </c>
      <c r="M112" s="9">
        <f t="shared" ca="1" si="83"/>
        <v>1.1898337421676786</v>
      </c>
      <c r="N112" s="9">
        <f t="shared" ca="1" si="83"/>
        <v>1.4594876980923364</v>
      </c>
      <c r="O112" s="9">
        <f t="shared" ca="1" si="83"/>
        <v>0.98919325708485584</v>
      </c>
      <c r="P112" s="9">
        <f t="shared" ca="1" si="83"/>
        <v>0.9419503146177205</v>
      </c>
      <c r="Q112" s="9">
        <f t="shared" ca="1" si="83"/>
        <v>1.1699061252858673</v>
      </c>
      <c r="R112" s="9">
        <f t="shared" ca="1" si="83"/>
        <v>1.0495136507605851</v>
      </c>
      <c r="S112" s="9">
        <f t="shared" ca="1" si="83"/>
        <v>0.99241518875461521</v>
      </c>
      <c r="T112" s="9">
        <f t="shared" ca="1" si="83"/>
        <v>1.6729633681696163</v>
      </c>
      <c r="U112" s="9">
        <f t="shared" ca="1" si="83"/>
        <v>0.7339116537643452</v>
      </c>
      <c r="V112" s="9">
        <f t="shared" ca="1" si="83"/>
        <v>1.0902663797860481</v>
      </c>
      <c r="W112" s="9">
        <f t="shared" ca="1" si="83"/>
        <v>1.8257448837864014</v>
      </c>
      <c r="X112" s="9">
        <f t="shared" ca="1" si="83"/>
        <v>1.1087258371905067</v>
      </c>
      <c r="Y112" s="9">
        <f t="shared" ca="1" si="83"/>
        <v>1.0963371617961206</v>
      </c>
      <c r="Z112" s="9">
        <f t="shared" ca="1" si="83"/>
        <v>1.6104301890524897</v>
      </c>
      <c r="AA112" s="9">
        <f t="shared" ca="1" si="83"/>
        <v>0.97885933529676428</v>
      </c>
      <c r="AB112" s="9">
        <f t="shared" ca="1" si="83"/>
        <v>1.0793709072432496</v>
      </c>
      <c r="AC112" s="9">
        <f t="shared" ca="1" si="83"/>
        <v>0.75387135903262237</v>
      </c>
      <c r="AD112" s="9">
        <f t="shared" ca="1" si="83"/>
        <v>0.78316029874508486</v>
      </c>
      <c r="AE112" s="9">
        <f t="shared" ca="1" si="83"/>
        <v>1.0711172424032411</v>
      </c>
      <c r="AF112" s="9">
        <f t="shared" ca="1" si="83"/>
        <v>1.042758047946547</v>
      </c>
      <c r="AG112" s="9">
        <f t="shared" ca="1" si="83"/>
        <v>1.428258165030087</v>
      </c>
      <c r="AH112" s="9">
        <f t="shared" ca="1" si="83"/>
        <v>1.4453792212693315</v>
      </c>
      <c r="AI112" s="9">
        <f t="shared" ca="1" si="83"/>
        <v>1.7623447491997493</v>
      </c>
      <c r="AJ112" s="9">
        <f t="shared" ca="1" si="83"/>
        <v>2.0706299710389242</v>
      </c>
      <c r="AK112" s="9">
        <f t="shared" ca="1" si="83"/>
        <v>1.1031494765886898</v>
      </c>
      <c r="AL112" s="9">
        <f t="shared" ca="1" si="83"/>
        <v>0.80445938653118354</v>
      </c>
      <c r="AM112" s="9">
        <f t="shared" ca="1" si="83"/>
        <v>0.96613973149792609</v>
      </c>
      <c r="AN112" s="9">
        <f ca="1">AVERAGE(OFFSET($A112,0,Fixtures!$D$6,1,3))</f>
        <v>0.93736720052421207</v>
      </c>
      <c r="AO112" s="9">
        <f ca="1">AVERAGE(OFFSET($A112,0,Fixtures!$D$6,1,6))</f>
        <v>0.95152286511125161</v>
      </c>
      <c r="AP112" s="9">
        <f ca="1">AVERAGE(OFFSET($A112,0,Fixtures!$D$6,1,9))</f>
        <v>1.1494577029074087</v>
      </c>
      <c r="AQ112" s="9">
        <f ca="1">AVERAGE(OFFSET($A112,0,Fixtures!$D$6,1,12))</f>
        <v>1.193613180027123</v>
      </c>
      <c r="AR112" s="9">
        <f ca="1">IF(OR(Fixtures!$D$6&lt;=0,Fixtures!$D$6&gt;39),AVERAGE(A112:AM112),AVERAGE(OFFSET($A112,0,Fixtures!$D$6,1,39-Fixtures!$D$6)))</f>
        <v>1.1761152224479541</v>
      </c>
    </row>
    <row r="113" spans="1:44" x14ac:dyDescent="0.25">
      <c r="A113" s="30" t="s">
        <v>73</v>
      </c>
      <c r="B113" s="9">
        <f ca="1">MIN(VLOOKUP($A110,$A$2:$AM$12,B$14+1,FALSE),VLOOKUP($A113,$A$2:$AM$12,B$14+1,FALSE))</f>
        <v>1.06898626721018</v>
      </c>
      <c r="C113" s="9">
        <f t="shared" ref="C113:AM113" ca="1" si="84">MIN(VLOOKUP($A110,$A$2:$AM$12,C$14+1,FALSE),VLOOKUP($A113,$A$2:$AM$12,C$14+1,FALSE))</f>
        <v>1.7156844253213348</v>
      </c>
      <c r="D113" s="9">
        <f t="shared" ca="1" si="84"/>
        <v>1.6479146502127342</v>
      </c>
      <c r="E113" s="9">
        <f t="shared" ca="1" si="84"/>
        <v>1.3904432093623296</v>
      </c>
      <c r="F113" s="9">
        <f t="shared" ca="1" si="84"/>
        <v>1.3164927278878569</v>
      </c>
      <c r="G113" s="9">
        <f t="shared" ca="1" si="84"/>
        <v>0.86674761036394266</v>
      </c>
      <c r="H113" s="9">
        <f t="shared" ca="1" si="84"/>
        <v>1.1612354231341269</v>
      </c>
      <c r="I113" s="9">
        <f t="shared" ca="1" si="84"/>
        <v>1.5021511943920109</v>
      </c>
      <c r="J113" s="9">
        <f t="shared" ca="1" si="84"/>
        <v>1.0422218628349753</v>
      </c>
      <c r="K113" s="9">
        <f t="shared" ca="1" si="84"/>
        <v>1.4208459007252359</v>
      </c>
      <c r="L113" s="9">
        <f t="shared" ca="1" si="84"/>
        <v>1.5384572724687389</v>
      </c>
      <c r="M113" s="9">
        <f t="shared" ca="1" si="84"/>
        <v>1.1898337421676786</v>
      </c>
      <c r="N113" s="9">
        <f t="shared" ca="1" si="84"/>
        <v>1.3088710642515096</v>
      </c>
      <c r="O113" s="9">
        <f t="shared" ca="1" si="84"/>
        <v>0.98919325708485584</v>
      </c>
      <c r="P113" s="9">
        <f t="shared" ca="1" si="84"/>
        <v>0.9419503146177205</v>
      </c>
      <c r="Q113" s="9">
        <f t="shared" ca="1" si="84"/>
        <v>1.1699061252858673</v>
      </c>
      <c r="R113" s="9">
        <f t="shared" ca="1" si="84"/>
        <v>1.0495136507605851</v>
      </c>
      <c r="S113" s="9">
        <f t="shared" ca="1" si="84"/>
        <v>1.0830598854892159</v>
      </c>
      <c r="T113" s="9">
        <f t="shared" ca="1" si="84"/>
        <v>1.1537606796788127</v>
      </c>
      <c r="U113" s="9">
        <f t="shared" ca="1" si="84"/>
        <v>0.7339116537643452</v>
      </c>
      <c r="V113" s="9">
        <f t="shared" ca="1" si="84"/>
        <v>1.0902663797860481</v>
      </c>
      <c r="W113" s="9">
        <f t="shared" ca="1" si="84"/>
        <v>1.0944938635337444</v>
      </c>
      <c r="X113" s="9">
        <f t="shared" ca="1" si="84"/>
        <v>1.1829453542762183</v>
      </c>
      <c r="Y113" s="9">
        <f t="shared" ca="1" si="84"/>
        <v>1.0963371617961206</v>
      </c>
      <c r="Z113" s="9">
        <f t="shared" ca="1" si="84"/>
        <v>1.194271014276886</v>
      </c>
      <c r="AA113" s="9">
        <f t="shared" ca="1" si="84"/>
        <v>0.97885933529676428</v>
      </c>
      <c r="AB113" s="9">
        <f t="shared" ca="1" si="84"/>
        <v>1.0793709072432496</v>
      </c>
      <c r="AC113" s="9">
        <f t="shared" ca="1" si="84"/>
        <v>1.5677919968151952</v>
      </c>
      <c r="AD113" s="9">
        <f t="shared" ca="1" si="84"/>
        <v>0.78316029874508486</v>
      </c>
      <c r="AE113" s="9">
        <f t="shared" ca="1" si="84"/>
        <v>0.81203727953846327</v>
      </c>
      <c r="AF113" s="9">
        <f t="shared" ca="1" si="84"/>
        <v>1.042758047946547</v>
      </c>
      <c r="AG113" s="9">
        <f t="shared" ca="1" si="84"/>
        <v>0.86652849177905333</v>
      </c>
      <c r="AH113" s="9">
        <f t="shared" ca="1" si="84"/>
        <v>2.0158074029092208</v>
      </c>
      <c r="AI113" s="9">
        <f t="shared" ca="1" si="84"/>
        <v>1.2063263207126944</v>
      </c>
      <c r="AJ113" s="9">
        <f t="shared" ca="1" si="84"/>
        <v>1.572096360577441</v>
      </c>
      <c r="AK113" s="9">
        <f t="shared" ca="1" si="84"/>
        <v>1.1031494765886898</v>
      </c>
      <c r="AL113" s="9">
        <f t="shared" ca="1" si="84"/>
        <v>1.2947711216547786</v>
      </c>
      <c r="AM113" s="9">
        <f t="shared" ca="1" si="84"/>
        <v>0.96613973149792609</v>
      </c>
      <c r="AN113" s="9">
        <f ca="1">AVERAGE(OFFSET($A113,0,Fixtures!$D$6,1,3))</f>
        <v>1.2086740797850697</v>
      </c>
      <c r="AO113" s="9">
        <f ca="1">AVERAGE(OFFSET($A113,0,Fixtures!$D$6,1,6))</f>
        <v>1.0439963109308843</v>
      </c>
      <c r="AP113" s="9">
        <f ca="1">AVERAGE(OFFSET($A113,0,Fixtures!$D$6,1,9))</f>
        <v>1.1502933423318082</v>
      </c>
      <c r="AQ113" s="9">
        <f ca="1">AVERAGE(OFFSET($A113,0,Fixtures!$D$6,1,12))</f>
        <v>1.1935547533172655</v>
      </c>
      <c r="AR113" s="9">
        <f ca="1">IF(OR(Fixtures!$D$6&lt;=0,Fixtures!$D$6&gt;39),AVERAGE(A113:AM113),AVERAGE(OFFSET($A113,0,Fixtures!$D$6,1,39-Fixtures!$D$6)))</f>
        <v>1.1760612901003933</v>
      </c>
    </row>
    <row r="114" spans="1:44" x14ac:dyDescent="0.25">
      <c r="A114" s="30" t="s">
        <v>61</v>
      </c>
      <c r="B114" s="9">
        <f ca="1">MIN(VLOOKUP($A110,$A$2:$AM$12,B$14+1,FALSE),VLOOKUP($A114,$A$2:$AM$12,B$14+1,FALSE))</f>
        <v>1.1440742881695285</v>
      </c>
      <c r="C114" s="9">
        <f t="shared" ref="C114:AM114" ca="1" si="85">MIN(VLOOKUP($A110,$A$2:$AM$12,C$14+1,FALSE),VLOOKUP($A114,$A$2:$AM$12,C$14+1,FALSE))</f>
        <v>1.4457528416669543</v>
      </c>
      <c r="D114" s="9">
        <f t="shared" ca="1" si="85"/>
        <v>1.6401183484984563</v>
      </c>
      <c r="E114" s="9">
        <f t="shared" ca="1" si="85"/>
        <v>1.3904432093623296</v>
      </c>
      <c r="F114" s="9">
        <f t="shared" ca="1" si="85"/>
        <v>1.4432457717438156</v>
      </c>
      <c r="G114" s="9">
        <f t="shared" ca="1" si="85"/>
        <v>0.86674761036394266</v>
      </c>
      <c r="H114" s="9">
        <f t="shared" ca="1" si="85"/>
        <v>1.4965154758887651</v>
      </c>
      <c r="I114" s="9">
        <f t="shared" ca="1" si="85"/>
        <v>1.1043238039089238</v>
      </c>
      <c r="J114" s="9">
        <f t="shared" ca="1" si="85"/>
        <v>1.7671158995978076</v>
      </c>
      <c r="K114" s="9">
        <f t="shared" ca="1" si="85"/>
        <v>1.394195896659604</v>
      </c>
      <c r="L114" s="9">
        <f t="shared" ca="1" si="85"/>
        <v>1.3395238377791707</v>
      </c>
      <c r="M114" s="9">
        <f t="shared" ca="1" si="85"/>
        <v>0.97408811499223502</v>
      </c>
      <c r="N114" s="9">
        <f t="shared" ca="1" si="85"/>
        <v>1.3714868614099924</v>
      </c>
      <c r="O114" s="9">
        <f t="shared" ca="1" si="85"/>
        <v>0.68116752828137017</v>
      </c>
      <c r="P114" s="9">
        <f t="shared" ca="1" si="85"/>
        <v>0.9419503146177205</v>
      </c>
      <c r="Q114" s="9">
        <f t="shared" ca="1" si="85"/>
        <v>1.1699061252858673</v>
      </c>
      <c r="R114" s="9">
        <f t="shared" ca="1" si="85"/>
        <v>0.72687681440684793</v>
      </c>
      <c r="S114" s="9">
        <f t="shared" ca="1" si="85"/>
        <v>1.2017196349233525</v>
      </c>
      <c r="T114" s="9">
        <f t="shared" ca="1" si="85"/>
        <v>1.6496688922590101</v>
      </c>
      <c r="U114" s="9">
        <f t="shared" ca="1" si="85"/>
        <v>0.7339116537643452</v>
      </c>
      <c r="V114" s="9">
        <f t="shared" ca="1" si="85"/>
        <v>1.001799616090826</v>
      </c>
      <c r="W114" s="9">
        <f t="shared" ca="1" si="85"/>
        <v>2.0826876974791619</v>
      </c>
      <c r="X114" s="9">
        <f t="shared" ca="1" si="85"/>
        <v>1.1829453542762183</v>
      </c>
      <c r="Y114" s="9">
        <f t="shared" ca="1" si="85"/>
        <v>1.0963371617961206</v>
      </c>
      <c r="Z114" s="9">
        <f t="shared" ca="1" si="85"/>
        <v>0.96781801797539901</v>
      </c>
      <c r="AA114" s="9">
        <f t="shared" ca="1" si="85"/>
        <v>0.97885933529676428</v>
      </c>
      <c r="AB114" s="9">
        <f t="shared" ca="1" si="85"/>
        <v>0.80445694569249204</v>
      </c>
      <c r="AC114" s="9">
        <f t="shared" ca="1" si="85"/>
        <v>1.0858283276941805</v>
      </c>
      <c r="AD114" s="9">
        <f t="shared" ca="1" si="85"/>
        <v>0.78316029874508486</v>
      </c>
      <c r="AE114" s="9">
        <f t="shared" ca="1" si="85"/>
        <v>1.4071109638116563</v>
      </c>
      <c r="AF114" s="9">
        <f t="shared" ca="1" si="85"/>
        <v>0.91810277499346604</v>
      </c>
      <c r="AG114" s="9">
        <f t="shared" ca="1" si="85"/>
        <v>1.0175465545931579</v>
      </c>
      <c r="AH114" s="9">
        <f t="shared" ca="1" si="85"/>
        <v>0.89670604016622157</v>
      </c>
      <c r="AI114" s="9">
        <f t="shared" ca="1" si="85"/>
        <v>1.4551192828896353</v>
      </c>
      <c r="AJ114" s="9">
        <f t="shared" ca="1" si="85"/>
        <v>2.0770818312696528</v>
      </c>
      <c r="AK114" s="9">
        <f t="shared" ca="1" si="85"/>
        <v>1.0979304646973136</v>
      </c>
      <c r="AL114" s="9">
        <f t="shared" ca="1" si="85"/>
        <v>1.2947711216547786</v>
      </c>
      <c r="AM114" s="9">
        <f t="shared" ca="1" si="85"/>
        <v>0.96613973149792609</v>
      </c>
      <c r="AN114" s="9">
        <f ca="1">AVERAGE(OFFSET($A114,0,Fixtures!$D$6,1,3))</f>
        <v>0.9563815362278123</v>
      </c>
      <c r="AO114" s="9">
        <f ca="1">AVERAGE(OFFSET($A114,0,Fixtures!$D$6,1,6))</f>
        <v>0.99625310770560738</v>
      </c>
      <c r="AP114" s="9">
        <f ca="1">AVERAGE(OFFSET($A114,0,Fixtures!$D$6,1,9))</f>
        <v>1.0385433915425177</v>
      </c>
      <c r="AQ114" s="9">
        <f ca="1">AVERAGE(OFFSET($A114,0,Fixtures!$D$6,1,12))</f>
        <v>1.1513894951253671</v>
      </c>
      <c r="AR114" s="9">
        <f ca="1">IF(OR(Fixtures!$D$6&lt;=0,Fixtures!$D$6&gt;39),AVERAGE(A114:AM114),AVERAGE(OFFSET($A114,0,Fixtures!$D$6,1,39-Fixtures!$D$6)))</f>
        <v>1.1371395133078717</v>
      </c>
    </row>
    <row r="115" spans="1:44" x14ac:dyDescent="0.25">
      <c r="A115" s="30" t="s">
        <v>53</v>
      </c>
      <c r="B115" s="9">
        <f ca="1">MIN(VLOOKUP($A110,$A$2:$AM$12,B$14+1,FALSE),VLOOKUP($A115,$A$2:$AM$12,B$14+1,FALSE))</f>
        <v>1.179119741580998</v>
      </c>
      <c r="C115" s="9">
        <f t="shared" ref="C115:AM115" ca="1" si="86">MIN(VLOOKUP($A110,$A$2:$AM$12,C$14+1,FALSE),VLOOKUP($A115,$A$2:$AM$12,C$14+1,FALSE))</f>
        <v>1.4302498921539357</v>
      </c>
      <c r="D115" s="9">
        <f t="shared" ca="1" si="86"/>
        <v>1.6479146502127342</v>
      </c>
      <c r="E115" s="9">
        <f t="shared" ca="1" si="86"/>
        <v>1.0696515824976072</v>
      </c>
      <c r="F115" s="9">
        <f t="shared" ca="1" si="86"/>
        <v>1.4432457717438156</v>
      </c>
      <c r="G115" s="9">
        <f t="shared" ca="1" si="86"/>
        <v>0.86674761036394266</v>
      </c>
      <c r="H115" s="9">
        <f t="shared" ca="1" si="86"/>
        <v>0.93346841007444181</v>
      </c>
      <c r="I115" s="9">
        <f t="shared" ca="1" si="86"/>
        <v>1.5021511943920109</v>
      </c>
      <c r="J115" s="9">
        <f t="shared" ca="1" si="86"/>
        <v>1.7671158995978076</v>
      </c>
      <c r="K115" s="9">
        <f t="shared" ca="1" si="86"/>
        <v>1.4208459007252359</v>
      </c>
      <c r="L115" s="9">
        <f t="shared" ca="1" si="86"/>
        <v>1.4080517234595791</v>
      </c>
      <c r="M115" s="9">
        <f t="shared" ca="1" si="86"/>
        <v>1.1898337421676786</v>
      </c>
      <c r="N115" s="9">
        <f t="shared" ca="1" si="86"/>
        <v>1.5577002938460764</v>
      </c>
      <c r="O115" s="9">
        <f t="shared" ca="1" si="86"/>
        <v>0.98919325708485584</v>
      </c>
      <c r="P115" s="9">
        <f t="shared" ca="1" si="86"/>
        <v>0.85894287758755883</v>
      </c>
      <c r="Q115" s="9">
        <f t="shared" ca="1" si="86"/>
        <v>1.1699061252858673</v>
      </c>
      <c r="R115" s="9">
        <f t="shared" ca="1" si="86"/>
        <v>1.0495136507605851</v>
      </c>
      <c r="S115" s="9">
        <f t="shared" ca="1" si="86"/>
        <v>1.1593715653146242</v>
      </c>
      <c r="T115" s="9">
        <f t="shared" ca="1" si="86"/>
        <v>1.0400631792606823</v>
      </c>
      <c r="U115" s="9">
        <f t="shared" ca="1" si="86"/>
        <v>0.7339116537643452</v>
      </c>
      <c r="V115" s="9">
        <f t="shared" ca="1" si="86"/>
        <v>1.0902663797860481</v>
      </c>
      <c r="W115" s="9">
        <f t="shared" ca="1" si="86"/>
        <v>1.0333684080821475</v>
      </c>
      <c r="X115" s="9">
        <f t="shared" ca="1" si="86"/>
        <v>1.1829453542762183</v>
      </c>
      <c r="Y115" s="9">
        <f t="shared" ca="1" si="86"/>
        <v>1.0963371617961206</v>
      </c>
      <c r="Z115" s="9">
        <f t="shared" ca="1" si="86"/>
        <v>0.95744001045015503</v>
      </c>
      <c r="AA115" s="9">
        <f t="shared" ca="1" si="86"/>
        <v>0.97885933529676428</v>
      </c>
      <c r="AB115" s="9">
        <f t="shared" ca="1" si="86"/>
        <v>0.77610823793788897</v>
      </c>
      <c r="AC115" s="9">
        <f t="shared" ca="1" si="86"/>
        <v>1.5677919968151952</v>
      </c>
      <c r="AD115" s="9">
        <f t="shared" ca="1" si="86"/>
        <v>0.78316029874508486</v>
      </c>
      <c r="AE115" s="9">
        <f t="shared" ca="1" si="86"/>
        <v>1.2831121998530202</v>
      </c>
      <c r="AF115" s="9">
        <f t="shared" ca="1" si="86"/>
        <v>1.042758047946547</v>
      </c>
      <c r="AG115" s="9">
        <f t="shared" ca="1" si="86"/>
        <v>0.97004507905156734</v>
      </c>
      <c r="AH115" s="9">
        <f t="shared" ca="1" si="86"/>
        <v>2.0158074029092208</v>
      </c>
      <c r="AI115" s="9">
        <f t="shared" ca="1" si="86"/>
        <v>1.4886248938614191</v>
      </c>
      <c r="AJ115" s="9">
        <f t="shared" ca="1" si="86"/>
        <v>1.5978745862001296</v>
      </c>
      <c r="AK115" s="9">
        <f t="shared" ca="1" si="86"/>
        <v>1.1031494765886898</v>
      </c>
      <c r="AL115" s="9">
        <f t="shared" ca="1" si="86"/>
        <v>1.2947711216547786</v>
      </c>
      <c r="AM115" s="9">
        <f t="shared" ca="1" si="86"/>
        <v>0.96613973149792609</v>
      </c>
      <c r="AN115" s="9">
        <f ca="1">AVERAGE(OFFSET($A115,0,Fixtures!$D$6,1,3))</f>
        <v>1.1075865233499496</v>
      </c>
      <c r="AO115" s="9">
        <f ca="1">AVERAGE(OFFSET($A115,0,Fixtures!$D$6,1,6))</f>
        <v>1.0719650194324168</v>
      </c>
      <c r="AP115" s="9">
        <f ca="1">AVERAGE(OFFSET($A115,0,Fixtures!$D$6,1,9))</f>
        <v>1.2118074991574119</v>
      </c>
      <c r="AQ115" s="9">
        <f ca="1">AVERAGE(OFFSET($A115,0,Fixtures!$D$6,1,12))</f>
        <v>1.2418385564050256</v>
      </c>
      <c r="AR115" s="9">
        <f ca="1">IF(OR(Fixtures!$D$6&lt;=0,Fixtures!$D$6&gt;39),AVERAGE(A115:AM115),AVERAGE(OFFSET($A115,0,Fixtures!$D$6,1,39-Fixtures!$D$6)))</f>
        <v>1.2206309544890948</v>
      </c>
    </row>
    <row r="116" spans="1:44" x14ac:dyDescent="0.25">
      <c r="A116" s="30" t="s">
        <v>2</v>
      </c>
      <c r="B116" s="9">
        <f ca="1">MIN(VLOOKUP($A110,$A$2:$AM$12,B$14+1,FALSE),VLOOKUP($A116,$A$2:$AM$12,B$14+1,FALSE))</f>
        <v>1.237982948413163</v>
      </c>
      <c r="C116" s="9">
        <f t="shared" ref="C116:AM116" ca="1" si="87">MIN(VLOOKUP($A110,$A$2:$AM$12,C$14+1,FALSE),VLOOKUP($A116,$A$2:$AM$12,C$14+1,FALSE))</f>
        <v>1.6705499258955017</v>
      </c>
      <c r="D116" s="9">
        <f t="shared" ca="1" si="87"/>
        <v>1.6479146502127342</v>
      </c>
      <c r="E116" s="9">
        <f t="shared" ca="1" si="87"/>
        <v>1.1743897708273592</v>
      </c>
      <c r="F116" s="9">
        <f t="shared" ca="1" si="87"/>
        <v>1.4432457717438156</v>
      </c>
      <c r="G116" s="9">
        <f t="shared" ca="1" si="87"/>
        <v>0.86674761036394266</v>
      </c>
      <c r="H116" s="9">
        <f t="shared" ca="1" si="87"/>
        <v>1.6286695302976768</v>
      </c>
      <c r="I116" s="9">
        <f t="shared" ca="1" si="87"/>
        <v>1.5021511943920109</v>
      </c>
      <c r="J116" s="9">
        <f t="shared" ca="1" si="87"/>
        <v>1.7671158995978076</v>
      </c>
      <c r="K116" s="9">
        <f t="shared" ca="1" si="87"/>
        <v>1.404416087109017</v>
      </c>
      <c r="L116" s="9">
        <f t="shared" ca="1" si="87"/>
        <v>1.8613136216382651</v>
      </c>
      <c r="M116" s="9">
        <f t="shared" ca="1" si="87"/>
        <v>1.0290198808069244</v>
      </c>
      <c r="N116" s="9">
        <f t="shared" ca="1" si="87"/>
        <v>1.5577002938460764</v>
      </c>
      <c r="O116" s="9">
        <f t="shared" ca="1" si="87"/>
        <v>0.98919325708485584</v>
      </c>
      <c r="P116" s="9">
        <f t="shared" ca="1" si="87"/>
        <v>0.9419503146177205</v>
      </c>
      <c r="Q116" s="9">
        <f t="shared" ca="1" si="87"/>
        <v>1.1699061252858673</v>
      </c>
      <c r="R116" s="9">
        <f t="shared" ca="1" si="87"/>
        <v>1.0495136507605851</v>
      </c>
      <c r="S116" s="9">
        <f t="shared" ca="1" si="87"/>
        <v>0.8713144096956793</v>
      </c>
      <c r="T116" s="9">
        <f t="shared" ca="1" si="87"/>
        <v>2.2439542533510286</v>
      </c>
      <c r="U116" s="9">
        <f t="shared" ca="1" si="87"/>
        <v>0.7339116537643452</v>
      </c>
      <c r="V116" s="9">
        <f t="shared" ca="1" si="87"/>
        <v>1.0902663797860481</v>
      </c>
      <c r="W116" s="9">
        <f t="shared" ca="1" si="87"/>
        <v>2.0979548955579146</v>
      </c>
      <c r="X116" s="9">
        <f t="shared" ca="1" si="87"/>
        <v>1.1829453542762183</v>
      </c>
      <c r="Y116" s="9">
        <f t="shared" ca="1" si="87"/>
        <v>1.0963371617961206</v>
      </c>
      <c r="Z116" s="9">
        <f t="shared" ca="1" si="87"/>
        <v>1.1183020165085589</v>
      </c>
      <c r="AA116" s="9">
        <f t="shared" ca="1" si="87"/>
        <v>0.97885933529676428</v>
      </c>
      <c r="AB116" s="9">
        <f t="shared" ca="1" si="87"/>
        <v>1.0793709072432496</v>
      </c>
      <c r="AC116" s="9">
        <f t="shared" ca="1" si="87"/>
        <v>1.1621211347913338</v>
      </c>
      <c r="AD116" s="9">
        <f t="shared" ca="1" si="87"/>
        <v>0.78316029874508486</v>
      </c>
      <c r="AE116" s="9">
        <f t="shared" ca="1" si="87"/>
        <v>1.1470201699562579</v>
      </c>
      <c r="AF116" s="9">
        <f t="shared" ca="1" si="87"/>
        <v>1.042758047946547</v>
      </c>
      <c r="AG116" s="9">
        <f t="shared" ca="1" si="87"/>
        <v>1.4776837544107106</v>
      </c>
      <c r="AH116" s="9">
        <f t="shared" ca="1" si="87"/>
        <v>1.2460033334933842</v>
      </c>
      <c r="AI116" s="9">
        <f t="shared" ca="1" si="87"/>
        <v>1.7774059605220882</v>
      </c>
      <c r="AJ116" s="9">
        <f t="shared" ca="1" si="87"/>
        <v>1.7543353366680301</v>
      </c>
      <c r="AK116" s="9">
        <f t="shared" ca="1" si="87"/>
        <v>1.1031494765886898</v>
      </c>
      <c r="AL116" s="9">
        <f t="shared" ca="1" si="87"/>
        <v>1.2947711216547786</v>
      </c>
      <c r="AM116" s="9">
        <f t="shared" ca="1" si="87"/>
        <v>0.96613973149792609</v>
      </c>
      <c r="AN116" s="9">
        <f ca="1">AVERAGE(OFFSET($A116,0,Fixtures!$D$6,1,3))</f>
        <v>1.0734504591104492</v>
      </c>
      <c r="AO116" s="9">
        <f ca="1">AVERAGE(OFFSET($A116,0,Fixtures!$D$6,1,6))</f>
        <v>1.032214982329873</v>
      </c>
      <c r="AP116" s="9">
        <f ca="1">AVERAGE(OFFSET($A116,0,Fixtures!$D$6,1,9))</f>
        <v>1.18826477137838</v>
      </c>
      <c r="AQ116" s="9">
        <f ca="1">AVERAGE(OFFSET($A116,0,Fixtures!$D$6,1,12))</f>
        <v>1.2372199064430767</v>
      </c>
      <c r="AR116" s="9">
        <f ca="1">IF(OR(Fixtures!$D$6&lt;=0,Fixtures!$D$6&gt;39),AVERAGE(A116:AM116),AVERAGE(OFFSET($A116,0,Fixtures!$D$6,1,39-Fixtures!$D$6)))</f>
        <v>1.2163675852934497</v>
      </c>
    </row>
    <row r="117" spans="1:44" x14ac:dyDescent="0.25">
      <c r="A117" s="30" t="s">
        <v>113</v>
      </c>
      <c r="B117" s="9">
        <f ca="1">MIN(VLOOKUP($A110,$A$2:$AM$12,B$14+1,FALSE),VLOOKUP($A117,$A$2:$AM$12,B$14+1,FALSE))</f>
        <v>1.4622466613692404</v>
      </c>
      <c r="C117" s="9">
        <f t="shared" ref="C117:AM117" ca="1" si="88">MIN(VLOOKUP($A110,$A$2:$AM$12,C$14+1,FALSE),VLOOKUP($A117,$A$2:$AM$12,C$14+1,FALSE))</f>
        <v>0.94717643205824475</v>
      </c>
      <c r="D117" s="9">
        <f t="shared" ca="1" si="88"/>
        <v>1.6479146502127342</v>
      </c>
      <c r="E117" s="9">
        <f t="shared" ca="1" si="88"/>
        <v>1.3904432093623296</v>
      </c>
      <c r="F117" s="9">
        <f t="shared" ca="1" si="88"/>
        <v>1.4432457717438156</v>
      </c>
      <c r="G117" s="9">
        <f t="shared" ca="1" si="88"/>
        <v>0.86674761036394266</v>
      </c>
      <c r="H117" s="9">
        <f t="shared" ca="1" si="88"/>
        <v>1.3259414744425326</v>
      </c>
      <c r="I117" s="9">
        <f t="shared" ca="1" si="88"/>
        <v>1.3054220016366072</v>
      </c>
      <c r="J117" s="9">
        <f t="shared" ca="1" si="88"/>
        <v>1.5659331726929187</v>
      </c>
      <c r="K117" s="9">
        <f t="shared" ca="1" si="88"/>
        <v>1.4208459007252359</v>
      </c>
      <c r="L117" s="9">
        <f t="shared" ca="1" si="88"/>
        <v>1.9930350417738207</v>
      </c>
      <c r="M117" s="9">
        <f t="shared" ca="1" si="88"/>
        <v>1.1898337421676786</v>
      </c>
      <c r="N117" s="9">
        <f t="shared" ca="1" si="88"/>
        <v>1.5577002938460764</v>
      </c>
      <c r="O117" s="9">
        <f t="shared" ca="1" si="88"/>
        <v>0.98919325708485584</v>
      </c>
      <c r="P117" s="9">
        <f t="shared" ca="1" si="88"/>
        <v>0.9419503146177205</v>
      </c>
      <c r="Q117" s="9">
        <f t="shared" ca="1" si="88"/>
        <v>1.1684769838515254</v>
      </c>
      <c r="R117" s="9">
        <f t="shared" ca="1" si="88"/>
        <v>1.0495136507605851</v>
      </c>
      <c r="S117" s="9">
        <f t="shared" ca="1" si="88"/>
        <v>1.4306878959245213</v>
      </c>
      <c r="T117" s="9">
        <f t="shared" ca="1" si="88"/>
        <v>1.9500748419509808</v>
      </c>
      <c r="U117" s="9">
        <f t="shared" ca="1" si="88"/>
        <v>0.7339116537643452</v>
      </c>
      <c r="V117" s="9">
        <f t="shared" ca="1" si="88"/>
        <v>0.88761371429624092</v>
      </c>
      <c r="W117" s="9">
        <f t="shared" ca="1" si="88"/>
        <v>2.1224981973796737</v>
      </c>
      <c r="X117" s="9">
        <f t="shared" ca="1" si="88"/>
        <v>1.0482693139514578</v>
      </c>
      <c r="Y117" s="9">
        <f t="shared" ca="1" si="88"/>
        <v>1.0963371617961206</v>
      </c>
      <c r="Z117" s="9">
        <f t="shared" ca="1" si="88"/>
        <v>1.4149178799882423</v>
      </c>
      <c r="AA117" s="9">
        <f t="shared" ca="1" si="88"/>
        <v>0.97885933529676428</v>
      </c>
      <c r="AB117" s="9">
        <f t="shared" ca="1" si="88"/>
        <v>1.0793709072432496</v>
      </c>
      <c r="AC117" s="9">
        <f t="shared" ca="1" si="88"/>
        <v>1.5677919968151952</v>
      </c>
      <c r="AD117" s="9">
        <f t="shared" ca="1" si="88"/>
        <v>0.78316029874508486</v>
      </c>
      <c r="AE117" s="9">
        <f t="shared" ca="1" si="88"/>
        <v>1.4071109638116563</v>
      </c>
      <c r="AF117" s="9">
        <f t="shared" ca="1" si="88"/>
        <v>1.042758047946547</v>
      </c>
      <c r="AG117" s="9">
        <f t="shared" ca="1" si="88"/>
        <v>1.4776837544107106</v>
      </c>
      <c r="AH117" s="9">
        <f t="shared" ca="1" si="88"/>
        <v>1.3341804825097476</v>
      </c>
      <c r="AI117" s="9">
        <f t="shared" ca="1" si="88"/>
        <v>1.7774059605220882</v>
      </c>
      <c r="AJ117" s="9">
        <f t="shared" ca="1" si="88"/>
        <v>1.2693117829347484</v>
      </c>
      <c r="AK117" s="9">
        <f t="shared" ca="1" si="88"/>
        <v>1.1031494765886898</v>
      </c>
      <c r="AL117" s="9">
        <f t="shared" ca="1" si="88"/>
        <v>1.1838604359528169</v>
      </c>
      <c r="AM117" s="9">
        <f t="shared" ca="1" si="88"/>
        <v>0.96613973149792609</v>
      </c>
      <c r="AN117" s="9">
        <f ca="1">AVERAGE(OFFSET($A117,0,Fixtures!$D$6,1,3))</f>
        <v>1.2086740797850697</v>
      </c>
      <c r="AO117" s="9">
        <f ca="1">AVERAGE(OFFSET($A117,0,Fixtures!$D$6,1,6))</f>
        <v>1.1431752583097496</v>
      </c>
      <c r="AP117" s="9">
        <f ca="1">AVERAGE(OFFSET($A117,0,Fixtures!$D$6,1,9))</f>
        <v>1.272035749700116</v>
      </c>
      <c r="AQ117" s="9">
        <f ca="1">AVERAGE(OFFSET($A117,0,Fixtures!$D$6,1,12))</f>
        <v>1.2503869535647749</v>
      </c>
      <c r="AR117" s="9">
        <f ca="1">IF(OR(Fixtures!$D$6&lt;=0,Fixtures!$D$6&gt;39),AVERAGE(A117:AM117),AVERAGE(OFFSET($A117,0,Fixtures!$D$6,1,39-Fixtures!$D$6)))</f>
        <v>1.2285217826365558</v>
      </c>
    </row>
    <row r="118" spans="1:44" x14ac:dyDescent="0.25">
      <c r="A118" s="30" t="s">
        <v>112</v>
      </c>
      <c r="B118" s="9">
        <f ca="1">MIN(VLOOKUP($A110,$A$2:$AM$12,B$14+1,FALSE),VLOOKUP($A118,$A$2:$AM$12,B$14+1,FALSE))</f>
        <v>1.0668625129563987</v>
      </c>
      <c r="C118" s="9">
        <f t="shared" ref="C118:AM118" ca="1" si="89">MIN(VLOOKUP($A110,$A$2:$AM$12,C$14+1,FALSE),VLOOKUP($A118,$A$2:$AM$12,C$14+1,FALSE))</f>
        <v>0.60472682633076236</v>
      </c>
      <c r="D118" s="9">
        <f t="shared" ca="1" si="89"/>
        <v>1.1707453177007832</v>
      </c>
      <c r="E118" s="9">
        <f t="shared" ca="1" si="89"/>
        <v>1.3904432093623296</v>
      </c>
      <c r="F118" s="9">
        <f t="shared" ca="1" si="89"/>
        <v>1.0156861339485364</v>
      </c>
      <c r="G118" s="9">
        <f t="shared" ca="1" si="89"/>
        <v>0.86674761036394266</v>
      </c>
      <c r="H118" s="9">
        <f t="shared" ca="1" si="89"/>
        <v>1.4136856829947964</v>
      </c>
      <c r="I118" s="9">
        <f t="shared" ca="1" si="89"/>
        <v>1.2175784408680925</v>
      </c>
      <c r="J118" s="9">
        <f t="shared" ca="1" si="89"/>
        <v>0.85920936359467204</v>
      </c>
      <c r="K118" s="9">
        <f t="shared" ca="1" si="89"/>
        <v>1.291825621950468</v>
      </c>
      <c r="L118" s="9">
        <f t="shared" ca="1" si="89"/>
        <v>0.80655825019549454</v>
      </c>
      <c r="M118" s="9">
        <f t="shared" ca="1" si="89"/>
        <v>1.1898337421676786</v>
      </c>
      <c r="N118" s="9">
        <f t="shared" ca="1" si="89"/>
        <v>1.1456941784178696</v>
      </c>
      <c r="O118" s="9">
        <f t="shared" ca="1" si="89"/>
        <v>0.98919325708485584</v>
      </c>
      <c r="P118" s="9">
        <f t="shared" ca="1" si="89"/>
        <v>0.64530661086959185</v>
      </c>
      <c r="Q118" s="9">
        <f t="shared" ca="1" si="89"/>
        <v>1.1594280361628762</v>
      </c>
      <c r="R118" s="9">
        <f t="shared" ca="1" si="89"/>
        <v>0.8893775426824766</v>
      </c>
      <c r="S118" s="9">
        <f t="shared" ca="1" si="89"/>
        <v>1.357844900507736</v>
      </c>
      <c r="T118" s="9">
        <f t="shared" ca="1" si="89"/>
        <v>0.81507317115963207</v>
      </c>
      <c r="U118" s="9">
        <f t="shared" ca="1" si="89"/>
        <v>0.7339116537643452</v>
      </c>
      <c r="V118" s="9">
        <f t="shared" ca="1" si="89"/>
        <v>1.0902663797860481</v>
      </c>
      <c r="W118" s="9">
        <f t="shared" ca="1" si="89"/>
        <v>0.86477582957014776</v>
      </c>
      <c r="X118" s="9">
        <f t="shared" ca="1" si="89"/>
        <v>1.1829453542762183</v>
      </c>
      <c r="Y118" s="9">
        <f t="shared" ca="1" si="89"/>
        <v>1.0963371617961206</v>
      </c>
      <c r="Z118" s="9">
        <f t="shared" ca="1" si="89"/>
        <v>0.90335735785212645</v>
      </c>
      <c r="AA118" s="9">
        <f t="shared" ca="1" si="89"/>
        <v>0.71418069049147337</v>
      </c>
      <c r="AB118" s="9">
        <f t="shared" ca="1" si="89"/>
        <v>0.90897055323245113</v>
      </c>
      <c r="AC118" s="9">
        <f t="shared" ca="1" si="89"/>
        <v>1.3285763291923416</v>
      </c>
      <c r="AD118" s="9">
        <f t="shared" ca="1" si="89"/>
        <v>0.77614604073713178</v>
      </c>
      <c r="AE118" s="9">
        <f t="shared" ca="1" si="89"/>
        <v>0.96397654216321749</v>
      </c>
      <c r="AF118" s="9">
        <f t="shared" ca="1" si="89"/>
        <v>1.042758047946547</v>
      </c>
      <c r="AG118" s="9">
        <f t="shared" ca="1" si="89"/>
        <v>0.89835516893815159</v>
      </c>
      <c r="AH118" s="9">
        <f t="shared" ca="1" si="89"/>
        <v>1.2048586206624057</v>
      </c>
      <c r="AI118" s="9">
        <f t="shared" ca="1" si="89"/>
        <v>0.97472057589628414</v>
      </c>
      <c r="AJ118" s="9">
        <f t="shared" ca="1" si="89"/>
        <v>1.2377390654506819</v>
      </c>
      <c r="AK118" s="9">
        <f t="shared" ca="1" si="89"/>
        <v>1.1031494765886898</v>
      </c>
      <c r="AL118" s="9">
        <f t="shared" ca="1" si="89"/>
        <v>0.98039645381261387</v>
      </c>
      <c r="AM118" s="9">
        <f t="shared" ca="1" si="89"/>
        <v>0.96613973149792609</v>
      </c>
      <c r="AN118" s="9">
        <f ca="1">AVERAGE(OFFSET($A118,0,Fixtures!$D$6,1,3))</f>
        <v>0.98390919097208884</v>
      </c>
      <c r="AO118" s="9">
        <f ca="1">AVERAGE(OFFSET($A118,0,Fixtures!$D$6,1,6))</f>
        <v>0.95576803396052712</v>
      </c>
      <c r="AP118" s="9">
        <f ca="1">AVERAGE(OFFSET($A118,0,Fixtures!$D$6,1,9))</f>
        <v>0.97917139658444496</v>
      </c>
      <c r="AQ118" s="9">
        <f ca="1">AVERAGE(OFFSET($A118,0,Fixtures!$D$6,1,12))</f>
        <v>1.0111522970926659</v>
      </c>
      <c r="AR118" s="9">
        <f ca="1">IF(OR(Fixtures!$D$6&lt;=0,Fixtures!$D$6&gt;39),AVERAGE(A118:AM118),AVERAGE(OFFSET($A118,0,Fixtures!$D$6,1,39-Fixtures!$D$6)))</f>
        <v>1.0076897920469166</v>
      </c>
    </row>
    <row r="119" spans="1:44" x14ac:dyDescent="0.25">
      <c r="A119" s="30" t="s">
        <v>71</v>
      </c>
      <c r="B119" s="9">
        <f ca="1">MIN(VLOOKUP($A110,$A$2:$AM$12,B$14+1,FALSE),VLOOKUP($A119,$A$2:$AM$12,B$14+1,FALSE))</f>
        <v>1.1799545167000298</v>
      </c>
      <c r="C119" s="9">
        <f t="shared" ref="C119:AM119" ca="1" si="90">MIN(VLOOKUP($A110,$A$2:$AM$12,C$14+1,FALSE),VLOOKUP($A119,$A$2:$AM$12,C$14+1,FALSE))</f>
        <v>1.7156844253213348</v>
      </c>
      <c r="D119" s="9">
        <f t="shared" ca="1" si="90"/>
        <v>1.1225843812053227</v>
      </c>
      <c r="E119" s="9">
        <f t="shared" ca="1" si="90"/>
        <v>1.2513589916344463</v>
      </c>
      <c r="F119" s="9">
        <f t="shared" ca="1" si="90"/>
        <v>1.1153584302144328</v>
      </c>
      <c r="G119" s="9">
        <f t="shared" ca="1" si="90"/>
        <v>0.86674761036394266</v>
      </c>
      <c r="H119" s="9">
        <f t="shared" ca="1" si="90"/>
        <v>1.6286695302976768</v>
      </c>
      <c r="I119" s="9">
        <f t="shared" ca="1" si="90"/>
        <v>1.0334056844858408</v>
      </c>
      <c r="J119" s="9">
        <f t="shared" ca="1" si="90"/>
        <v>1.74206307419841</v>
      </c>
      <c r="K119" s="9">
        <f t="shared" ca="1" si="90"/>
        <v>0.92709354388717602</v>
      </c>
      <c r="L119" s="9">
        <f t="shared" ca="1" si="90"/>
        <v>1.6067360989648232</v>
      </c>
      <c r="M119" s="9">
        <f t="shared" ca="1" si="90"/>
        <v>1.1898337421676786</v>
      </c>
      <c r="N119" s="9">
        <f t="shared" ca="1" si="90"/>
        <v>1.0470108706111929</v>
      </c>
      <c r="O119" s="9">
        <f t="shared" ca="1" si="90"/>
        <v>0.98919325708485584</v>
      </c>
      <c r="P119" s="9">
        <f t="shared" ca="1" si="90"/>
        <v>0.9419503146177205</v>
      </c>
      <c r="Q119" s="9">
        <f t="shared" ca="1" si="90"/>
        <v>0.78500909359621596</v>
      </c>
      <c r="R119" s="9">
        <f t="shared" ca="1" si="90"/>
        <v>1.0495136507605851</v>
      </c>
      <c r="S119" s="9">
        <f t="shared" ca="1" si="90"/>
        <v>1.4872506218970787</v>
      </c>
      <c r="T119" s="9">
        <f t="shared" ca="1" si="90"/>
        <v>1.5437294792936638</v>
      </c>
      <c r="U119" s="9">
        <f t="shared" ca="1" si="90"/>
        <v>0.7339116537643452</v>
      </c>
      <c r="V119" s="9">
        <f t="shared" ca="1" si="90"/>
        <v>1.0902663797860481</v>
      </c>
      <c r="W119" s="9">
        <f t="shared" ca="1" si="90"/>
        <v>1.3849175161771397</v>
      </c>
      <c r="X119" s="9">
        <f t="shared" ca="1" si="90"/>
        <v>1.1661744546286876</v>
      </c>
      <c r="Y119" s="9">
        <f t="shared" ca="1" si="90"/>
        <v>1.0963371617961206</v>
      </c>
      <c r="Z119" s="9">
        <f t="shared" ca="1" si="90"/>
        <v>1.2726740373701098</v>
      </c>
      <c r="AA119" s="9">
        <f t="shared" ca="1" si="90"/>
        <v>0.97885933529676428</v>
      </c>
      <c r="AB119" s="9">
        <f t="shared" ca="1" si="90"/>
        <v>1.0793709072432496</v>
      </c>
      <c r="AC119" s="9">
        <f t="shared" ca="1" si="90"/>
        <v>1.5677919968151952</v>
      </c>
      <c r="AD119" s="9">
        <f t="shared" ca="1" si="90"/>
        <v>0.78316029874508486</v>
      </c>
      <c r="AE119" s="9">
        <f t="shared" ca="1" si="90"/>
        <v>1.4071109638116563</v>
      </c>
      <c r="AF119" s="9">
        <f t="shared" ca="1" si="90"/>
        <v>1.042758047946547</v>
      </c>
      <c r="AG119" s="9">
        <f t="shared" ca="1" si="90"/>
        <v>1.3184843414786438</v>
      </c>
      <c r="AH119" s="9">
        <f t="shared" ca="1" si="90"/>
        <v>2.0158074029092208</v>
      </c>
      <c r="AI119" s="9">
        <f t="shared" ca="1" si="90"/>
        <v>1.0075321176575254</v>
      </c>
      <c r="AJ119" s="9">
        <f t="shared" ca="1" si="90"/>
        <v>0.83768659770570375</v>
      </c>
      <c r="AK119" s="9">
        <f t="shared" ca="1" si="90"/>
        <v>1.1031494765886898</v>
      </c>
      <c r="AL119" s="9">
        <f t="shared" ca="1" si="90"/>
        <v>1.2947711216547786</v>
      </c>
      <c r="AM119" s="9">
        <f t="shared" ca="1" si="90"/>
        <v>0.96613973149792609</v>
      </c>
      <c r="AN119" s="9">
        <f ca="1">AVERAGE(OFFSET($A119,0,Fixtures!$D$6,1,3))</f>
        <v>1.2086740797850697</v>
      </c>
      <c r="AO119" s="9">
        <f ca="1">AVERAGE(OFFSET($A119,0,Fixtures!$D$6,1,6))</f>
        <v>1.1431752583097496</v>
      </c>
      <c r="AP119" s="9">
        <f ca="1">AVERAGE(OFFSET($A119,0,Fixtures!$D$6,1,9))</f>
        <v>1.2445417124337654</v>
      </c>
      <c r="AQ119" s="9">
        <f ca="1">AVERAGE(OFFSET($A119,0,Fixtures!$D$6,1,12))</f>
        <v>1.2030402173210886</v>
      </c>
      <c r="AR119" s="9">
        <f ca="1">IF(OR(Fixtures!$D$6&lt;=0,Fixtures!$D$6&gt;39),AVERAGE(A119:AM119),AVERAGE(OFFSET($A119,0,Fixtures!$D$6,1,39-Fixtures!$D$6)))</f>
        <v>1.1848171030269989</v>
      </c>
    </row>
    <row r="120" spans="1:44" x14ac:dyDescent="0.25">
      <c r="A120" s="30" t="s">
        <v>63</v>
      </c>
      <c r="B120" s="9">
        <f ca="1">MIN(VLOOKUP($A110,$A$2:$AM$12,B$14+1,FALSE),VLOOKUP($A120,$A$2:$AM$12,B$14+1,FALSE))</f>
        <v>1.4622466613692404</v>
      </c>
      <c r="C120" s="9">
        <f t="shared" ref="C120:AM120" ca="1" si="91">MIN(VLOOKUP($A110,$A$2:$AM$12,C$14+1,FALSE),VLOOKUP($A120,$A$2:$AM$12,C$14+1,FALSE))</f>
        <v>1.7156844253213348</v>
      </c>
      <c r="D120" s="9">
        <f t="shared" ca="1" si="91"/>
        <v>1.6479146502127342</v>
      </c>
      <c r="E120" s="9">
        <f t="shared" ca="1" si="91"/>
        <v>1.2626553026005825</v>
      </c>
      <c r="F120" s="9">
        <f t="shared" ca="1" si="91"/>
        <v>1.4432457717438156</v>
      </c>
      <c r="G120" s="9">
        <f t="shared" ca="1" si="91"/>
        <v>0.86674761036394266</v>
      </c>
      <c r="H120" s="9">
        <f t="shared" ca="1" si="91"/>
        <v>1.6286695302976768</v>
      </c>
      <c r="I120" s="9">
        <f t="shared" ca="1" si="91"/>
        <v>0.9837859034443811</v>
      </c>
      <c r="J120" s="9">
        <f t="shared" ca="1" si="91"/>
        <v>1.7671158995978076</v>
      </c>
      <c r="K120" s="9">
        <f t="shared" ca="1" si="91"/>
        <v>1.2950804687867663</v>
      </c>
      <c r="L120" s="9">
        <f t="shared" ca="1" si="91"/>
        <v>1.049802190891624</v>
      </c>
      <c r="M120" s="9">
        <f t="shared" ca="1" si="91"/>
        <v>1.1898337421676786</v>
      </c>
      <c r="N120" s="9">
        <f t="shared" ca="1" si="91"/>
        <v>1.4614684069007222</v>
      </c>
      <c r="O120" s="9">
        <f t="shared" ca="1" si="91"/>
        <v>0.98919325708485584</v>
      </c>
      <c r="P120" s="9">
        <f t="shared" ca="1" si="91"/>
        <v>0.9419503146177205</v>
      </c>
      <c r="Q120" s="9">
        <f t="shared" ca="1" si="91"/>
        <v>1.1699061252858673</v>
      </c>
      <c r="R120" s="9">
        <f t="shared" ca="1" si="91"/>
        <v>1.0495136507605851</v>
      </c>
      <c r="S120" s="9">
        <f t="shared" ca="1" si="91"/>
        <v>1.6123935774868294</v>
      </c>
      <c r="T120" s="9">
        <f t="shared" ca="1" si="91"/>
        <v>1.4696061026761742</v>
      </c>
      <c r="U120" s="9">
        <f t="shared" ca="1" si="91"/>
        <v>0.7339116537643452</v>
      </c>
      <c r="V120" s="9">
        <f t="shared" ca="1" si="91"/>
        <v>1.0902663797860481</v>
      </c>
      <c r="W120" s="9">
        <f t="shared" ca="1" si="91"/>
        <v>1.9346263792987497</v>
      </c>
      <c r="X120" s="9">
        <f t="shared" ca="1" si="91"/>
        <v>1.1829453542762183</v>
      </c>
      <c r="Y120" s="9">
        <f t="shared" ca="1" si="91"/>
        <v>1.0963371617961206</v>
      </c>
      <c r="Z120" s="9">
        <f t="shared" ca="1" si="91"/>
        <v>1.4787378002427414</v>
      </c>
      <c r="AA120" s="9">
        <f t="shared" ca="1" si="91"/>
        <v>0.97885933529676428</v>
      </c>
      <c r="AB120" s="9">
        <f t="shared" ca="1" si="91"/>
        <v>1.0793709072432496</v>
      </c>
      <c r="AC120" s="9">
        <f t="shared" ca="1" si="91"/>
        <v>1.5677919968151952</v>
      </c>
      <c r="AD120" s="9">
        <f t="shared" ca="1" si="91"/>
        <v>0.78316029874508486</v>
      </c>
      <c r="AE120" s="9">
        <f t="shared" ca="1" si="91"/>
        <v>1.4071109638116563</v>
      </c>
      <c r="AF120" s="9">
        <f t="shared" ca="1" si="91"/>
        <v>1.042758047946547</v>
      </c>
      <c r="AG120" s="9">
        <f t="shared" ca="1" si="91"/>
        <v>1.4776837544107106</v>
      </c>
      <c r="AH120" s="9">
        <f t="shared" ca="1" si="91"/>
        <v>1.5682230258998335</v>
      </c>
      <c r="AI120" s="9">
        <f t="shared" ca="1" si="91"/>
        <v>1.3121307048070168</v>
      </c>
      <c r="AJ120" s="9">
        <f t="shared" ca="1" si="91"/>
        <v>1.886188785366302</v>
      </c>
      <c r="AK120" s="9">
        <f t="shared" ca="1" si="91"/>
        <v>1.1031494765886898</v>
      </c>
      <c r="AL120" s="9">
        <f t="shared" ca="1" si="91"/>
        <v>1.2947711216547786</v>
      </c>
      <c r="AM120" s="9">
        <f t="shared" ca="1" si="91"/>
        <v>0.96613973149792609</v>
      </c>
      <c r="AN120" s="9">
        <f ca="1">AVERAGE(OFFSET($A120,0,Fixtures!$D$6,1,3))</f>
        <v>1.2086740797850697</v>
      </c>
      <c r="AO120" s="9">
        <f ca="1">AVERAGE(OFFSET($A120,0,Fixtures!$D$6,1,6))</f>
        <v>1.1431752583097496</v>
      </c>
      <c r="AP120" s="9">
        <f ca="1">AVERAGE(OFFSET($A120,0,Fixtures!$D$6,1,9))</f>
        <v>1.2463432261084508</v>
      </c>
      <c r="AQ120" s="9">
        <f ca="1">AVERAGE(OFFSET($A120,0,Fixtures!$D$6,1,12))</f>
        <v>1.2917665348821525</v>
      </c>
      <c r="AR120" s="9">
        <f ca="1">IF(OR(Fixtures!$D$6&lt;=0,Fixtures!$D$6&gt;39),AVERAGE(A120:AM120),AVERAGE(OFFSET($A120,0,Fixtures!$D$6,1,39-Fixtures!$D$6)))</f>
        <v>1.266718319237212</v>
      </c>
    </row>
    <row r="122" spans="1:44" x14ac:dyDescent="0.25">
      <c r="A122" s="31" t="s">
        <v>71</v>
      </c>
      <c r="B122" s="2">
        <v>1</v>
      </c>
      <c r="C122" s="2">
        <v>2</v>
      </c>
      <c r="D122" s="2">
        <v>3</v>
      </c>
      <c r="E122" s="2">
        <v>4</v>
      </c>
      <c r="F122" s="2">
        <v>5</v>
      </c>
      <c r="G122" s="2">
        <v>6</v>
      </c>
      <c r="H122" s="2">
        <v>7</v>
      </c>
      <c r="I122" s="2">
        <v>8</v>
      </c>
      <c r="J122" s="2">
        <v>9</v>
      </c>
      <c r="K122" s="2">
        <v>10</v>
      </c>
      <c r="L122" s="2">
        <v>11</v>
      </c>
      <c r="M122" s="2">
        <v>12</v>
      </c>
      <c r="N122" s="2">
        <v>13</v>
      </c>
      <c r="O122" s="2">
        <v>14</v>
      </c>
      <c r="P122" s="2">
        <v>15</v>
      </c>
      <c r="Q122" s="2">
        <v>16</v>
      </c>
      <c r="R122" s="2">
        <v>17</v>
      </c>
      <c r="S122" s="2">
        <v>18</v>
      </c>
      <c r="T122" s="2">
        <v>19</v>
      </c>
      <c r="U122" s="2">
        <v>20</v>
      </c>
      <c r="V122" s="2">
        <v>21</v>
      </c>
      <c r="W122" s="2">
        <v>22</v>
      </c>
      <c r="X122" s="2">
        <v>23</v>
      </c>
      <c r="Y122" s="2">
        <v>24</v>
      </c>
      <c r="Z122" s="2">
        <v>25</v>
      </c>
      <c r="AA122" s="2">
        <v>26</v>
      </c>
      <c r="AB122" s="2">
        <v>27</v>
      </c>
      <c r="AC122" s="2">
        <v>28</v>
      </c>
      <c r="AD122" s="2">
        <v>29</v>
      </c>
      <c r="AE122" s="2">
        <v>30</v>
      </c>
      <c r="AF122" s="2">
        <v>31</v>
      </c>
      <c r="AG122" s="2">
        <v>32</v>
      </c>
      <c r="AH122" s="2">
        <v>33</v>
      </c>
      <c r="AI122" s="2">
        <v>34</v>
      </c>
      <c r="AJ122" s="2">
        <v>35</v>
      </c>
      <c r="AK122" s="2">
        <v>36</v>
      </c>
      <c r="AL122" s="2">
        <v>37</v>
      </c>
      <c r="AM122" s="2">
        <v>38</v>
      </c>
      <c r="AN122" s="31" t="s">
        <v>56</v>
      </c>
      <c r="AO122" s="31" t="s">
        <v>57</v>
      </c>
      <c r="AP122" s="31" t="s">
        <v>58</v>
      </c>
      <c r="AQ122" s="31" t="s">
        <v>82</v>
      </c>
      <c r="AR122" s="31" t="s">
        <v>59</v>
      </c>
    </row>
    <row r="123" spans="1:44" x14ac:dyDescent="0.25">
      <c r="A123" s="30" t="s">
        <v>111</v>
      </c>
      <c r="B123" s="9">
        <f t="shared" ref="B123:AM123" ca="1" si="92">MIN(VLOOKUP($A122,$A$2:$AM$12,B$14+1,FALSE),VLOOKUP($A123,$A$2:$AM$12,B$14+1,FALSE))</f>
        <v>1.1799545167000298</v>
      </c>
      <c r="C123" s="9">
        <f t="shared" ca="1" si="92"/>
        <v>1.1285610901366634</v>
      </c>
      <c r="D123" s="9">
        <f t="shared" ca="1" si="92"/>
        <v>1.1225843812053227</v>
      </c>
      <c r="E123" s="9">
        <f t="shared" ca="1" si="92"/>
        <v>1.2513589916344463</v>
      </c>
      <c r="F123" s="9">
        <f t="shared" ca="1" si="92"/>
        <v>1.1153584302144328</v>
      </c>
      <c r="G123" s="9">
        <f t="shared" ca="1" si="92"/>
        <v>2.0282258880309705</v>
      </c>
      <c r="H123" s="9">
        <f t="shared" ca="1" si="92"/>
        <v>1.2745377608472523</v>
      </c>
      <c r="I123" s="9">
        <f t="shared" ca="1" si="92"/>
        <v>1.0334056844858408</v>
      </c>
      <c r="J123" s="9">
        <f t="shared" ca="1" si="92"/>
        <v>1.4363715123020235</v>
      </c>
      <c r="K123" s="9">
        <f t="shared" ca="1" si="92"/>
        <v>0.92709354388717602</v>
      </c>
      <c r="L123" s="9">
        <f t="shared" ca="1" si="92"/>
        <v>1.6067360989648232</v>
      </c>
      <c r="M123" s="9">
        <f t="shared" ca="1" si="92"/>
        <v>1.5050788424266739</v>
      </c>
      <c r="N123" s="9">
        <f t="shared" ca="1" si="92"/>
        <v>1.0197250386792374</v>
      </c>
      <c r="O123" s="9">
        <f t="shared" ca="1" si="92"/>
        <v>1.9695877199866163</v>
      </c>
      <c r="P123" s="9">
        <f t="shared" ca="1" si="92"/>
        <v>2.2702737823258778</v>
      </c>
      <c r="Q123" s="9">
        <f t="shared" ca="1" si="92"/>
        <v>0.78500909359621596</v>
      </c>
      <c r="R123" s="9">
        <f t="shared" ca="1" si="92"/>
        <v>1.8791987448461618</v>
      </c>
      <c r="S123" s="9">
        <f t="shared" ca="1" si="92"/>
        <v>1.4872506218970787</v>
      </c>
      <c r="T123" s="9">
        <f t="shared" ca="1" si="92"/>
        <v>1.2264798439688567</v>
      </c>
      <c r="U123" s="9">
        <f t="shared" ca="1" si="92"/>
        <v>1.154520402017239</v>
      </c>
      <c r="V123" s="9">
        <f t="shared" ca="1" si="92"/>
        <v>1.2653060563504883</v>
      </c>
      <c r="W123" s="9">
        <f t="shared" ca="1" si="92"/>
        <v>1.3849175161771397</v>
      </c>
      <c r="X123" s="9">
        <f t="shared" ca="1" si="92"/>
        <v>1.1661744546286876</v>
      </c>
      <c r="Y123" s="9">
        <f t="shared" ca="1" si="92"/>
        <v>1.2879931911237299</v>
      </c>
      <c r="Z123" s="9">
        <f t="shared" ca="1" si="92"/>
        <v>1.2726740373701098</v>
      </c>
      <c r="AA123" s="9">
        <f t="shared" ca="1" si="92"/>
        <v>1.4195968923341411</v>
      </c>
      <c r="AB123" s="9">
        <f t="shared" ca="1" si="92"/>
        <v>2.2216953734511922</v>
      </c>
      <c r="AC123" s="9">
        <f t="shared" ca="1" si="92"/>
        <v>1.2579760192771825</v>
      </c>
      <c r="AD123" s="9">
        <f t="shared" ca="1" si="92"/>
        <v>1.1726679052486684</v>
      </c>
      <c r="AE123" s="9">
        <f t="shared" ca="1" si="92"/>
        <v>1.5197700526313724</v>
      </c>
      <c r="AF123" s="9">
        <f t="shared" ca="1" si="92"/>
        <v>1.5232929590146636</v>
      </c>
      <c r="AG123" s="9">
        <f t="shared" ca="1" si="92"/>
        <v>1.3184843414786438</v>
      </c>
      <c r="AH123" s="9">
        <f t="shared" ca="1" si="92"/>
        <v>2.400186024379551</v>
      </c>
      <c r="AI123" s="9">
        <f t="shared" ca="1" si="92"/>
        <v>1.0075321176575254</v>
      </c>
      <c r="AJ123" s="9">
        <f t="shared" ca="1" si="92"/>
        <v>0.83768659770570375</v>
      </c>
      <c r="AK123" s="9">
        <f t="shared" ca="1" si="92"/>
        <v>1.6769470385906673</v>
      </c>
      <c r="AL123" s="9">
        <f t="shared" ca="1" si="92"/>
        <v>1.357737991161228</v>
      </c>
      <c r="AM123" s="9">
        <f t="shared" ca="1" si="92"/>
        <v>1.6661527167400789</v>
      </c>
      <c r="AN123" s="9">
        <f ca="1">AVERAGE(OFFSET($A123,0,Fixtures!$D$6,1,3))</f>
        <v>1.6330894283541719</v>
      </c>
      <c r="AO123" s="9">
        <f ca="1">AVERAGE(OFFSET($A123,0,Fixtures!$D$6,1,6))</f>
        <v>1.5191665336595366</v>
      </c>
      <c r="AP123" s="9">
        <f ca="1">AVERAGE(OFFSET($A123,0,Fixtures!$D$6,1,9))</f>
        <v>1.5379112983858823</v>
      </c>
      <c r="AQ123" s="9">
        <f ca="1">AVERAGE(OFFSET($A123,0,Fixtures!$D$6,1,12))</f>
        <v>1.4761311094108784</v>
      </c>
      <c r="AR123" s="9">
        <f ca="1">IF(OR(Fixtures!$D$6&lt;=0,Fixtures!$D$6&gt;39),AVERAGE(A123:AM123),AVERAGE(OFFSET($A123,0,Fixtures!$D$6,1,39-Fixtures!$D$6)))</f>
        <v>1.4907481561285094</v>
      </c>
    </row>
    <row r="124" spans="1:44" x14ac:dyDescent="0.25">
      <c r="A124" s="30" t="s">
        <v>121</v>
      </c>
      <c r="B124" s="9">
        <f ca="1">MIN(VLOOKUP($A122,$A$2:$AM$12,B$14+1,FALSE),VLOOKUP($A124,$A$2:$AM$12,B$14+1,FALSE))</f>
        <v>1.1799545167000298</v>
      </c>
      <c r="C124" s="9">
        <f t="shared" ref="C124:AM124" ca="1" si="93">MIN(VLOOKUP($A122,$A$2:$AM$12,C$14+1,FALSE),VLOOKUP($A124,$A$2:$AM$12,C$14+1,FALSE))</f>
        <v>1.0780565728367906</v>
      </c>
      <c r="D124" s="9">
        <f t="shared" ca="1" si="93"/>
        <v>1.1225843812053227</v>
      </c>
      <c r="E124" s="9">
        <f t="shared" ca="1" si="93"/>
        <v>1.2513589916344463</v>
      </c>
      <c r="F124" s="9">
        <f t="shared" ca="1" si="93"/>
        <v>1.0054807191260209</v>
      </c>
      <c r="G124" s="9">
        <f t="shared" ca="1" si="93"/>
        <v>1.2017232811144842</v>
      </c>
      <c r="H124" s="9">
        <f t="shared" ca="1" si="93"/>
        <v>1.8901485533136928</v>
      </c>
      <c r="I124" s="9">
        <f t="shared" ca="1" si="93"/>
        <v>1.0334056844858408</v>
      </c>
      <c r="J124" s="9">
        <f t="shared" ca="1" si="93"/>
        <v>1.6562447691364359</v>
      </c>
      <c r="K124" s="9">
        <f t="shared" ca="1" si="93"/>
        <v>0.92709354388717602</v>
      </c>
      <c r="L124" s="9">
        <f t="shared" ca="1" si="93"/>
        <v>0.96756790845302354</v>
      </c>
      <c r="M124" s="9">
        <f t="shared" ca="1" si="93"/>
        <v>1.5050788424266739</v>
      </c>
      <c r="N124" s="9">
        <f t="shared" ca="1" si="93"/>
        <v>1.0470108706111929</v>
      </c>
      <c r="O124" s="9">
        <f t="shared" ca="1" si="93"/>
        <v>1.9695877199866163</v>
      </c>
      <c r="P124" s="9">
        <f t="shared" ca="1" si="93"/>
        <v>1.6000640287752119</v>
      </c>
      <c r="Q124" s="9">
        <f t="shared" ca="1" si="93"/>
        <v>0.78500909359621596</v>
      </c>
      <c r="R124" s="9">
        <f t="shared" ca="1" si="93"/>
        <v>1.1261535116413244</v>
      </c>
      <c r="S124" s="9">
        <f t="shared" ca="1" si="93"/>
        <v>0.99241518875461521</v>
      </c>
      <c r="T124" s="9">
        <f t="shared" ca="1" si="93"/>
        <v>1.5437294792936638</v>
      </c>
      <c r="U124" s="9">
        <f t="shared" ca="1" si="93"/>
        <v>0.89031996645900291</v>
      </c>
      <c r="V124" s="9">
        <f t="shared" ca="1" si="93"/>
        <v>1.2653060563504883</v>
      </c>
      <c r="W124" s="9">
        <f t="shared" ca="1" si="93"/>
        <v>1.3849175161771397</v>
      </c>
      <c r="X124" s="9">
        <f t="shared" ca="1" si="93"/>
        <v>1.1087258371905067</v>
      </c>
      <c r="Y124" s="9">
        <f t="shared" ca="1" si="93"/>
        <v>1.3299841474264118</v>
      </c>
      <c r="Z124" s="9">
        <f t="shared" ca="1" si="93"/>
        <v>1.2726740373701098</v>
      </c>
      <c r="AA124" s="9">
        <f t="shared" ca="1" si="93"/>
        <v>1.016095685685779</v>
      </c>
      <c r="AB124" s="9">
        <f t="shared" ca="1" si="93"/>
        <v>1.4824967634482522</v>
      </c>
      <c r="AC124" s="9">
        <f t="shared" ca="1" si="93"/>
        <v>0.75387135903262237</v>
      </c>
      <c r="AD124" s="9">
        <f t="shared" ca="1" si="93"/>
        <v>1.1726679052486684</v>
      </c>
      <c r="AE124" s="9">
        <f t="shared" ca="1" si="93"/>
        <v>1.0711172424032411</v>
      </c>
      <c r="AF124" s="9">
        <f t="shared" ca="1" si="93"/>
        <v>1.5640532758512884</v>
      </c>
      <c r="AG124" s="9">
        <f t="shared" ca="1" si="93"/>
        <v>1.3184843414786438</v>
      </c>
      <c r="AH124" s="9">
        <f t="shared" ca="1" si="93"/>
        <v>1.4453792212693315</v>
      </c>
      <c r="AI124" s="9">
        <f t="shared" ca="1" si="93"/>
        <v>1.0075321176575254</v>
      </c>
      <c r="AJ124" s="9">
        <f t="shared" ca="1" si="93"/>
        <v>0.83768659770570375</v>
      </c>
      <c r="AK124" s="9">
        <f t="shared" ca="1" si="93"/>
        <v>1.6769470385906673</v>
      </c>
      <c r="AL124" s="9">
        <f t="shared" ca="1" si="93"/>
        <v>0.80445938653118354</v>
      </c>
      <c r="AM124" s="9">
        <f t="shared" ca="1" si="93"/>
        <v>1.5020144075833148</v>
      </c>
      <c r="AN124" s="9">
        <f ca="1">AVERAGE(OFFSET($A124,0,Fixtures!$D$6,1,3))</f>
        <v>1.084154602722218</v>
      </c>
      <c r="AO124" s="9">
        <f ca="1">AVERAGE(OFFSET($A124,0,Fixtures!$D$6,1,6))</f>
        <v>1.1767170386116419</v>
      </c>
      <c r="AP124" s="9">
        <f ca="1">AVERAGE(OFFSET($A124,0,Fixtures!$D$6,1,9))</f>
        <v>1.2035219902305947</v>
      </c>
      <c r="AQ124" s="9">
        <f ca="1">AVERAGE(OFFSET($A124,0,Fixtures!$D$6,1,12))</f>
        <v>1.1792325779085755</v>
      </c>
      <c r="AR124" s="9">
        <f ca="1">IF(OR(Fixtures!$D$6&lt;=0,Fixtures!$D$6&gt;39),AVERAGE(A124:AM124),AVERAGE(OFFSET($A124,0,Fixtures!$D$6,1,39-Fixtures!$D$6)))</f>
        <v>1.2040619494220171</v>
      </c>
    </row>
    <row r="125" spans="1:44" x14ac:dyDescent="0.25">
      <c r="A125" s="30" t="s">
        <v>73</v>
      </c>
      <c r="B125" s="9">
        <f ca="1">MIN(VLOOKUP($A122,$A$2:$AM$12,B$14+1,FALSE),VLOOKUP($A125,$A$2:$AM$12,B$14+1,FALSE))</f>
        <v>1.06898626721018</v>
      </c>
      <c r="C125" s="9">
        <f t="shared" ref="C125:AM125" ca="1" si="94">MIN(VLOOKUP($A122,$A$2:$AM$12,C$14+1,FALSE),VLOOKUP($A125,$A$2:$AM$12,C$14+1,FALSE))</f>
        <v>1.7840344781173236</v>
      </c>
      <c r="D125" s="9">
        <f t="shared" ca="1" si="94"/>
        <v>1.1225843812053227</v>
      </c>
      <c r="E125" s="9">
        <f t="shared" ca="1" si="94"/>
        <v>1.2513589916344463</v>
      </c>
      <c r="F125" s="9">
        <f t="shared" ca="1" si="94"/>
        <v>1.1153584302144328</v>
      </c>
      <c r="G125" s="9">
        <f t="shared" ca="1" si="94"/>
        <v>2.0374014352156875</v>
      </c>
      <c r="H125" s="9">
        <f t="shared" ca="1" si="94"/>
        <v>1.1612354231341269</v>
      </c>
      <c r="I125" s="9">
        <f t="shared" ca="1" si="94"/>
        <v>1.0334056844858408</v>
      </c>
      <c r="J125" s="9">
        <f t="shared" ca="1" si="94"/>
        <v>1.0422218628349753</v>
      </c>
      <c r="K125" s="9">
        <f t="shared" ca="1" si="94"/>
        <v>0.92709354388717602</v>
      </c>
      <c r="L125" s="9">
        <f t="shared" ca="1" si="94"/>
        <v>1.5384572724687389</v>
      </c>
      <c r="M125" s="9">
        <f t="shared" ca="1" si="94"/>
        <v>1.294443796361302</v>
      </c>
      <c r="N125" s="9">
        <f t="shared" ca="1" si="94"/>
        <v>1.0470108706111929</v>
      </c>
      <c r="O125" s="9">
        <f t="shared" ca="1" si="94"/>
        <v>1.8020430222992105</v>
      </c>
      <c r="P125" s="9">
        <f t="shared" ca="1" si="94"/>
        <v>1.2130433435080747</v>
      </c>
      <c r="Q125" s="9">
        <f t="shared" ca="1" si="94"/>
        <v>0.78500909359621596</v>
      </c>
      <c r="R125" s="9">
        <f t="shared" ca="1" si="94"/>
        <v>2.4828254163205083</v>
      </c>
      <c r="S125" s="9">
        <f t="shared" ca="1" si="94"/>
        <v>1.0830598854892159</v>
      </c>
      <c r="T125" s="9">
        <f t="shared" ca="1" si="94"/>
        <v>1.1537606796788127</v>
      </c>
      <c r="U125" s="9">
        <f t="shared" ca="1" si="94"/>
        <v>1.154520402017239</v>
      </c>
      <c r="V125" s="9">
        <f t="shared" ca="1" si="94"/>
        <v>1.2653060563504883</v>
      </c>
      <c r="W125" s="9">
        <f t="shared" ca="1" si="94"/>
        <v>1.0944938635337444</v>
      </c>
      <c r="X125" s="9">
        <f t="shared" ca="1" si="94"/>
        <v>1.1661744546286876</v>
      </c>
      <c r="Y125" s="9">
        <f t="shared" ca="1" si="94"/>
        <v>1.220580835988462</v>
      </c>
      <c r="Z125" s="9">
        <f t="shared" ca="1" si="94"/>
        <v>1.194271014276886</v>
      </c>
      <c r="AA125" s="9">
        <f t="shared" ca="1" si="94"/>
        <v>1.5968807201534789</v>
      </c>
      <c r="AB125" s="9">
        <f t="shared" ca="1" si="94"/>
        <v>1.6179042733851254</v>
      </c>
      <c r="AC125" s="9">
        <f t="shared" ca="1" si="94"/>
        <v>1.6620566836525716</v>
      </c>
      <c r="AD125" s="9">
        <f t="shared" ca="1" si="94"/>
        <v>1.1726679052486684</v>
      </c>
      <c r="AE125" s="9">
        <f t="shared" ca="1" si="94"/>
        <v>0.81203727953846327</v>
      </c>
      <c r="AF125" s="9">
        <f t="shared" ca="1" si="94"/>
        <v>1.5640532758512884</v>
      </c>
      <c r="AG125" s="9">
        <f t="shared" ca="1" si="94"/>
        <v>0.86652849177905333</v>
      </c>
      <c r="AH125" s="9">
        <f t="shared" ca="1" si="94"/>
        <v>2.2981892588730548</v>
      </c>
      <c r="AI125" s="9">
        <f t="shared" ca="1" si="94"/>
        <v>1.0075321176575254</v>
      </c>
      <c r="AJ125" s="9">
        <f t="shared" ca="1" si="94"/>
        <v>0.83768659770570375</v>
      </c>
      <c r="AK125" s="9">
        <f t="shared" ca="1" si="94"/>
        <v>1.6769470385906673</v>
      </c>
      <c r="AL125" s="9">
        <f t="shared" ca="1" si="94"/>
        <v>1.3638802996071955</v>
      </c>
      <c r="AM125" s="9">
        <f t="shared" ca="1" si="94"/>
        <v>1.6661527167400789</v>
      </c>
      <c r="AN125" s="9">
        <f ca="1">AVERAGE(OFFSET($A125,0,Fixtures!$D$6,1,3))</f>
        <v>1.6256138923970587</v>
      </c>
      <c r="AO125" s="9">
        <f ca="1">AVERAGE(OFFSET($A125,0,Fixtures!$D$6,1,6))</f>
        <v>1.4042666896382661</v>
      </c>
      <c r="AP125" s="9">
        <f ca="1">AVERAGE(OFFSET($A125,0,Fixtures!$D$6,1,9))</f>
        <v>1.3997611117932478</v>
      </c>
      <c r="AQ125" s="9">
        <f ca="1">AVERAGE(OFFSET($A125,0,Fixtures!$D$6,1,12))</f>
        <v>1.3730303285035663</v>
      </c>
      <c r="AR125" s="9">
        <f ca="1">IF(OR(Fixtures!$D$6&lt;=0,Fixtures!$D$6&gt;39),AVERAGE(A125:AM125),AVERAGE(OFFSET($A125,0,Fixtures!$D$6,1,39-Fixtures!$D$6)))</f>
        <v>1.3955782045217595</v>
      </c>
    </row>
    <row r="126" spans="1:44" x14ac:dyDescent="0.25">
      <c r="A126" s="30" t="s">
        <v>61</v>
      </c>
      <c r="B126" s="9">
        <f ca="1">MIN(VLOOKUP($A122,$A$2:$AM$12,B$14+1,FALSE),VLOOKUP($A126,$A$2:$AM$12,B$14+1,FALSE))</f>
        <v>1.1440742881695285</v>
      </c>
      <c r="C126" s="9">
        <f t="shared" ref="C126:AM126" ca="1" si="95">MIN(VLOOKUP($A122,$A$2:$AM$12,C$14+1,FALSE),VLOOKUP($A126,$A$2:$AM$12,C$14+1,FALSE))</f>
        <v>1.4457528416669543</v>
      </c>
      <c r="D126" s="9">
        <f t="shared" ca="1" si="95"/>
        <v>1.1225843812053227</v>
      </c>
      <c r="E126" s="9">
        <f t="shared" ca="1" si="95"/>
        <v>1.2513589916344463</v>
      </c>
      <c r="F126" s="9">
        <f t="shared" ca="1" si="95"/>
        <v>1.1153584302144328</v>
      </c>
      <c r="G126" s="9">
        <f t="shared" ca="1" si="95"/>
        <v>0.87425504729488057</v>
      </c>
      <c r="H126" s="9">
        <f t="shared" ca="1" si="95"/>
        <v>1.4965154758887651</v>
      </c>
      <c r="I126" s="9">
        <f t="shared" ca="1" si="95"/>
        <v>1.0334056844858408</v>
      </c>
      <c r="J126" s="9">
        <f t="shared" ca="1" si="95"/>
        <v>1.74206307419841</v>
      </c>
      <c r="K126" s="9">
        <f t="shared" ca="1" si="95"/>
        <v>0.92709354388717602</v>
      </c>
      <c r="L126" s="9">
        <f t="shared" ca="1" si="95"/>
        <v>1.3395238377791707</v>
      </c>
      <c r="M126" s="9">
        <f t="shared" ca="1" si="95"/>
        <v>0.97408811499223502</v>
      </c>
      <c r="N126" s="9">
        <f t="shared" ca="1" si="95"/>
        <v>1.0470108706111929</v>
      </c>
      <c r="O126" s="9">
        <f t="shared" ca="1" si="95"/>
        <v>0.68116752828137017</v>
      </c>
      <c r="P126" s="9">
        <f t="shared" ca="1" si="95"/>
        <v>1.8709371067867762</v>
      </c>
      <c r="Q126" s="9">
        <f t="shared" ca="1" si="95"/>
        <v>0.78500909359621596</v>
      </c>
      <c r="R126" s="9">
        <f t="shared" ca="1" si="95"/>
        <v>0.72687681440684793</v>
      </c>
      <c r="S126" s="9">
        <f t="shared" ca="1" si="95"/>
        <v>1.2017196349233525</v>
      </c>
      <c r="T126" s="9">
        <f t="shared" ca="1" si="95"/>
        <v>1.5437294792936638</v>
      </c>
      <c r="U126" s="9">
        <f t="shared" ca="1" si="95"/>
        <v>1.154520402017239</v>
      </c>
      <c r="V126" s="9">
        <f t="shared" ca="1" si="95"/>
        <v>1.001799616090826</v>
      </c>
      <c r="W126" s="9">
        <f t="shared" ca="1" si="95"/>
        <v>1.3849175161771397</v>
      </c>
      <c r="X126" s="9">
        <f t="shared" ca="1" si="95"/>
        <v>1.1661744546286876</v>
      </c>
      <c r="Y126" s="9">
        <f t="shared" ca="1" si="95"/>
        <v>1.7246539338776041</v>
      </c>
      <c r="Z126" s="9">
        <f t="shared" ca="1" si="95"/>
        <v>0.96781801797539901</v>
      </c>
      <c r="AA126" s="9">
        <f t="shared" ca="1" si="95"/>
        <v>1.7090492452902837</v>
      </c>
      <c r="AB126" s="9">
        <f t="shared" ca="1" si="95"/>
        <v>0.80445694569249204</v>
      </c>
      <c r="AC126" s="9">
        <f t="shared" ca="1" si="95"/>
        <v>1.0858283276941805</v>
      </c>
      <c r="AD126" s="9">
        <f t="shared" ca="1" si="95"/>
        <v>1.0119120622733728</v>
      </c>
      <c r="AE126" s="9">
        <f t="shared" ca="1" si="95"/>
        <v>1.5197700526313724</v>
      </c>
      <c r="AF126" s="9">
        <f t="shared" ca="1" si="95"/>
        <v>0.91810277499346604</v>
      </c>
      <c r="AG126" s="9">
        <f t="shared" ca="1" si="95"/>
        <v>1.0175465545931579</v>
      </c>
      <c r="AH126" s="9">
        <f t="shared" ca="1" si="95"/>
        <v>0.89670604016622157</v>
      </c>
      <c r="AI126" s="9">
        <f t="shared" ca="1" si="95"/>
        <v>1.0075321176575254</v>
      </c>
      <c r="AJ126" s="9">
        <f t="shared" ca="1" si="95"/>
        <v>0.83768659770570375</v>
      </c>
      <c r="AK126" s="9">
        <f t="shared" ca="1" si="95"/>
        <v>1.0979304646973136</v>
      </c>
      <c r="AL126" s="9">
        <f t="shared" ca="1" si="95"/>
        <v>1.3059859348479079</v>
      </c>
      <c r="AM126" s="9">
        <f t="shared" ca="1" si="95"/>
        <v>1.0238692878612943</v>
      </c>
      <c r="AN126" s="9">
        <f ca="1">AVERAGE(OFFSET($A126,0,Fixtures!$D$6,1,3))</f>
        <v>1.1997781728923187</v>
      </c>
      <c r="AO126" s="9">
        <f ca="1">AVERAGE(OFFSET($A126,0,Fixtures!$D$6,1,6))</f>
        <v>1.174853234762528</v>
      </c>
      <c r="AP126" s="9">
        <f ca="1">AVERAGE(OFFSET($A126,0,Fixtures!$D$6,1,9))</f>
        <v>1.1078782356657859</v>
      </c>
      <c r="AQ126" s="9">
        <f ca="1">AVERAGE(OFFSET($A126,0,Fixtures!$D$6,1,12))</f>
        <v>1.1010422598535832</v>
      </c>
      <c r="AR126" s="9">
        <f ca="1">IF(OR(Fixtures!$D$6&lt;=0,Fixtures!$D$6&gt;39),AVERAGE(A126:AM126),AVERAGE(OFFSET($A126,0,Fixtures!$D$6,1,39-Fixtures!$D$6)))</f>
        <v>1.0951058773926379</v>
      </c>
    </row>
    <row r="127" spans="1:44" x14ac:dyDescent="0.25">
      <c r="A127" s="30" t="s">
        <v>53</v>
      </c>
      <c r="B127" s="9">
        <f ca="1">MIN(VLOOKUP($A122,$A$2:$AM$12,B$14+1,FALSE),VLOOKUP($A127,$A$2:$AM$12,B$14+1,FALSE))</f>
        <v>1.179119741580998</v>
      </c>
      <c r="C127" s="9">
        <f t="shared" ref="C127:AM127" ca="1" si="96">MIN(VLOOKUP($A122,$A$2:$AM$12,C$14+1,FALSE),VLOOKUP($A127,$A$2:$AM$12,C$14+1,FALSE))</f>
        <v>1.4302498921539357</v>
      </c>
      <c r="D127" s="9">
        <f t="shared" ca="1" si="96"/>
        <v>1.1225843812053227</v>
      </c>
      <c r="E127" s="9">
        <f t="shared" ca="1" si="96"/>
        <v>1.0696515824976072</v>
      </c>
      <c r="F127" s="9">
        <f t="shared" ca="1" si="96"/>
        <v>1.1153584302144328</v>
      </c>
      <c r="G127" s="9">
        <f t="shared" ca="1" si="96"/>
        <v>1.1722933810041907</v>
      </c>
      <c r="H127" s="9">
        <f t="shared" ca="1" si="96"/>
        <v>0.93346841007444181</v>
      </c>
      <c r="I127" s="9">
        <f t="shared" ca="1" si="96"/>
        <v>1.0334056844858408</v>
      </c>
      <c r="J127" s="9">
        <f t="shared" ca="1" si="96"/>
        <v>1.74206307419841</v>
      </c>
      <c r="K127" s="9">
        <f t="shared" ca="1" si="96"/>
        <v>0.92709354388717602</v>
      </c>
      <c r="L127" s="9">
        <f t="shared" ca="1" si="96"/>
        <v>1.4080517234595791</v>
      </c>
      <c r="M127" s="9">
        <f t="shared" ca="1" si="96"/>
        <v>1.5050788424266739</v>
      </c>
      <c r="N127" s="9">
        <f t="shared" ca="1" si="96"/>
        <v>1.0470108706111929</v>
      </c>
      <c r="O127" s="9">
        <f t="shared" ca="1" si="96"/>
        <v>1.449079685990613</v>
      </c>
      <c r="P127" s="9">
        <f t="shared" ca="1" si="96"/>
        <v>0.85894287758755883</v>
      </c>
      <c r="Q127" s="9">
        <f t="shared" ca="1" si="96"/>
        <v>0.78500909359621596</v>
      </c>
      <c r="R127" s="9">
        <f t="shared" ca="1" si="96"/>
        <v>1.0932160348644406</v>
      </c>
      <c r="S127" s="9">
        <f t="shared" ca="1" si="96"/>
        <v>1.1593715653146242</v>
      </c>
      <c r="T127" s="9">
        <f t="shared" ca="1" si="96"/>
        <v>1.0400631792606823</v>
      </c>
      <c r="U127" s="9">
        <f t="shared" ca="1" si="96"/>
        <v>1.154520402017239</v>
      </c>
      <c r="V127" s="9">
        <f t="shared" ca="1" si="96"/>
        <v>1.2653060563504883</v>
      </c>
      <c r="W127" s="9">
        <f t="shared" ca="1" si="96"/>
        <v>1.0333684080821475</v>
      </c>
      <c r="X127" s="9">
        <f t="shared" ca="1" si="96"/>
        <v>1.1661744546286876</v>
      </c>
      <c r="Y127" s="9">
        <f t="shared" ca="1" si="96"/>
        <v>1.2215625292517682</v>
      </c>
      <c r="Z127" s="9">
        <f t="shared" ca="1" si="96"/>
        <v>0.95744001045015503</v>
      </c>
      <c r="AA127" s="9">
        <f t="shared" ca="1" si="96"/>
        <v>1.7614010954481578</v>
      </c>
      <c r="AB127" s="9">
        <f t="shared" ca="1" si="96"/>
        <v>0.77610823793788897</v>
      </c>
      <c r="AC127" s="9">
        <f t="shared" ca="1" si="96"/>
        <v>1.6330758051678682</v>
      </c>
      <c r="AD127" s="9">
        <f t="shared" ca="1" si="96"/>
        <v>0.98028594780193057</v>
      </c>
      <c r="AE127" s="9">
        <f t="shared" ca="1" si="96"/>
        <v>1.2831121998530202</v>
      </c>
      <c r="AF127" s="9">
        <f t="shared" ca="1" si="96"/>
        <v>1.5640532758512884</v>
      </c>
      <c r="AG127" s="9">
        <f t="shared" ca="1" si="96"/>
        <v>0.97004507905156734</v>
      </c>
      <c r="AH127" s="9">
        <f t="shared" ca="1" si="96"/>
        <v>2.1033859078840629</v>
      </c>
      <c r="AI127" s="9">
        <f t="shared" ca="1" si="96"/>
        <v>1.0075321176575254</v>
      </c>
      <c r="AJ127" s="9">
        <f t="shared" ca="1" si="96"/>
        <v>0.83768659770570375</v>
      </c>
      <c r="AK127" s="9">
        <f t="shared" ca="1" si="96"/>
        <v>1.377922796776186</v>
      </c>
      <c r="AL127" s="9">
        <f t="shared" ca="1" si="96"/>
        <v>1.7512036926111985</v>
      </c>
      <c r="AM127" s="9">
        <f t="shared" ca="1" si="96"/>
        <v>1.0804489454515795</v>
      </c>
      <c r="AN127" s="9">
        <f ca="1">AVERAGE(OFFSET($A127,0,Fixtures!$D$6,1,3))</f>
        <v>1.3901950461846384</v>
      </c>
      <c r="AO127" s="9">
        <f ca="1">AVERAGE(OFFSET($A127,0,Fixtures!$D$6,1,6))</f>
        <v>1.3330060936766923</v>
      </c>
      <c r="AP127" s="9">
        <f ca="1">AVERAGE(OFFSET($A127,0,Fixtures!$D$6,1,9))</f>
        <v>1.3421110740725899</v>
      </c>
      <c r="AQ127" s="9">
        <f ca="1">AVERAGE(OFFSET($A127,0,Fixtures!$D$6,1,12))</f>
        <v>1.3371510628121996</v>
      </c>
      <c r="AR127" s="9">
        <f ca="1">IF(OR(Fixtures!$D$6&lt;=0,Fixtures!$D$6&gt;39),AVERAGE(A127:AM127),AVERAGE(OFFSET($A127,0,Fixtures!$D$6,1,39-Fixtures!$D$6)))</f>
        <v>1.3174047460921519</v>
      </c>
    </row>
    <row r="128" spans="1:44" x14ac:dyDescent="0.25">
      <c r="A128" s="30" t="s">
        <v>2</v>
      </c>
      <c r="B128" s="9">
        <f ca="1">MIN(VLOOKUP($A122,$A$2:$AM$12,B$14+1,FALSE),VLOOKUP($A128,$A$2:$AM$12,B$14+1,FALSE))</f>
        <v>1.1799545167000298</v>
      </c>
      <c r="C128" s="9">
        <f t="shared" ref="C128:AM128" ca="1" si="97">MIN(VLOOKUP($A122,$A$2:$AM$12,C$14+1,FALSE),VLOOKUP($A128,$A$2:$AM$12,C$14+1,FALSE))</f>
        <v>1.6705499258955017</v>
      </c>
      <c r="D128" s="9">
        <f t="shared" ca="1" si="97"/>
        <v>1.1225843812053227</v>
      </c>
      <c r="E128" s="9">
        <f t="shared" ca="1" si="97"/>
        <v>1.1743897708273592</v>
      </c>
      <c r="F128" s="9">
        <f t="shared" ca="1" si="97"/>
        <v>1.1153584302144328</v>
      </c>
      <c r="G128" s="9">
        <f t="shared" ca="1" si="97"/>
        <v>1.309680845194215</v>
      </c>
      <c r="H128" s="9">
        <f t="shared" ca="1" si="97"/>
        <v>1.8901485533136928</v>
      </c>
      <c r="I128" s="9">
        <f t="shared" ca="1" si="97"/>
        <v>1.0334056844858408</v>
      </c>
      <c r="J128" s="9">
        <f t="shared" ca="1" si="97"/>
        <v>1.74206307419841</v>
      </c>
      <c r="K128" s="9">
        <f t="shared" ca="1" si="97"/>
        <v>0.92709354388717602</v>
      </c>
      <c r="L128" s="9">
        <f t="shared" ca="1" si="97"/>
        <v>1.6067360989648232</v>
      </c>
      <c r="M128" s="9">
        <f t="shared" ca="1" si="97"/>
        <v>1.0290198808069244</v>
      </c>
      <c r="N128" s="9">
        <f t="shared" ca="1" si="97"/>
        <v>1.0470108706111929</v>
      </c>
      <c r="O128" s="9">
        <f t="shared" ca="1" si="97"/>
        <v>1.9695877199866163</v>
      </c>
      <c r="P128" s="9">
        <f t="shared" ca="1" si="97"/>
        <v>1.7134498835149043</v>
      </c>
      <c r="Q128" s="9">
        <f t="shared" ca="1" si="97"/>
        <v>0.78500909359621596</v>
      </c>
      <c r="R128" s="9">
        <f t="shared" ca="1" si="97"/>
        <v>1.736008114935202</v>
      </c>
      <c r="S128" s="9">
        <f t="shared" ca="1" si="97"/>
        <v>0.8713144096956793</v>
      </c>
      <c r="T128" s="9">
        <f t="shared" ca="1" si="97"/>
        <v>1.5437294792936638</v>
      </c>
      <c r="U128" s="9">
        <f t="shared" ca="1" si="97"/>
        <v>1.154520402017239</v>
      </c>
      <c r="V128" s="9">
        <f t="shared" ca="1" si="97"/>
        <v>1.2653060563504883</v>
      </c>
      <c r="W128" s="9">
        <f t="shared" ca="1" si="97"/>
        <v>1.3849175161771397</v>
      </c>
      <c r="X128" s="9">
        <f t="shared" ca="1" si="97"/>
        <v>1.1661744546286876</v>
      </c>
      <c r="Y128" s="9">
        <f t="shared" ca="1" si="97"/>
        <v>1.7246539338776041</v>
      </c>
      <c r="Z128" s="9">
        <f t="shared" ca="1" si="97"/>
        <v>1.1183020165085589</v>
      </c>
      <c r="AA128" s="9">
        <f t="shared" ca="1" si="97"/>
        <v>1.7626481051938716</v>
      </c>
      <c r="AB128" s="9">
        <f t="shared" ca="1" si="97"/>
        <v>1.3015931305330515</v>
      </c>
      <c r="AC128" s="9">
        <f t="shared" ca="1" si="97"/>
        <v>1.1621211347913338</v>
      </c>
      <c r="AD128" s="9">
        <f t="shared" ca="1" si="97"/>
        <v>1.1726679052486684</v>
      </c>
      <c r="AE128" s="9">
        <f t="shared" ca="1" si="97"/>
        <v>1.1470201699562579</v>
      </c>
      <c r="AF128" s="9">
        <f t="shared" ca="1" si="97"/>
        <v>1.2814504580537995</v>
      </c>
      <c r="AG128" s="9">
        <f t="shared" ca="1" si="97"/>
        <v>1.3184843414786438</v>
      </c>
      <c r="AH128" s="9">
        <f t="shared" ca="1" si="97"/>
        <v>1.2460033334933842</v>
      </c>
      <c r="AI128" s="9">
        <f t="shared" ca="1" si="97"/>
        <v>1.0075321176575254</v>
      </c>
      <c r="AJ128" s="9">
        <f t="shared" ca="1" si="97"/>
        <v>0.83768659770570375</v>
      </c>
      <c r="AK128" s="9">
        <f t="shared" ca="1" si="97"/>
        <v>1.2943857782361283</v>
      </c>
      <c r="AL128" s="9">
        <f t="shared" ca="1" si="97"/>
        <v>1.9564368181296299</v>
      </c>
      <c r="AM128" s="9">
        <f t="shared" ca="1" si="97"/>
        <v>1.6661527167400789</v>
      </c>
      <c r="AN128" s="9">
        <f ca="1">AVERAGE(OFFSET($A128,0,Fixtures!$D$6,1,3))</f>
        <v>1.408787456839419</v>
      </c>
      <c r="AO128" s="9">
        <f ca="1">AVERAGE(OFFSET($A128,0,Fixtures!$D$6,1,6))</f>
        <v>1.3045834839628305</v>
      </c>
      <c r="AP128" s="9">
        <f ca="1">AVERAGE(OFFSET($A128,0,Fixtures!$D$6,1,9))</f>
        <v>1.2666134107118374</v>
      </c>
      <c r="AQ128" s="9">
        <f ca="1">AVERAGE(OFFSET($A128,0,Fixtures!$D$6,1,12))</f>
        <v>1.2906691575398332</v>
      </c>
      <c r="AR128" s="9">
        <f ca="1">IF(OR(Fixtures!$D$6&lt;=0,Fixtures!$D$6&gt;39),AVERAGE(A128:AM128),AVERAGE(OFFSET($A128,0,Fixtures!$D$6,1,39-Fixtures!$D$6)))</f>
        <v>1.3195525082475443</v>
      </c>
    </row>
    <row r="129" spans="1:44" x14ac:dyDescent="0.25">
      <c r="A129" s="30" t="s">
        <v>113</v>
      </c>
      <c r="B129" s="9">
        <f ca="1">MIN(VLOOKUP($A122,$A$2:$AM$12,B$14+1,FALSE),VLOOKUP($A129,$A$2:$AM$12,B$14+1,FALSE))</f>
        <v>1.1799545167000298</v>
      </c>
      <c r="C129" s="9">
        <f t="shared" ref="C129:AM129" ca="1" si="98">MIN(VLOOKUP($A122,$A$2:$AM$12,C$14+1,FALSE),VLOOKUP($A129,$A$2:$AM$12,C$14+1,FALSE))</f>
        <v>0.94717643205824475</v>
      </c>
      <c r="D129" s="9">
        <f t="shared" ca="1" si="98"/>
        <v>1.1225843812053227</v>
      </c>
      <c r="E129" s="9">
        <f t="shared" ca="1" si="98"/>
        <v>1.2513589916344463</v>
      </c>
      <c r="F129" s="9">
        <f t="shared" ca="1" si="98"/>
        <v>1.1153584302144328</v>
      </c>
      <c r="G129" s="9">
        <f t="shared" ca="1" si="98"/>
        <v>1.7684828734603806</v>
      </c>
      <c r="H129" s="9">
        <f t="shared" ca="1" si="98"/>
        <v>1.3259414744425326</v>
      </c>
      <c r="I129" s="9">
        <f t="shared" ca="1" si="98"/>
        <v>1.0334056844858408</v>
      </c>
      <c r="J129" s="9">
        <f t="shared" ca="1" si="98"/>
        <v>1.5659331726929187</v>
      </c>
      <c r="K129" s="9">
        <f t="shared" ca="1" si="98"/>
        <v>0.92709354388717602</v>
      </c>
      <c r="L129" s="9">
        <f t="shared" ca="1" si="98"/>
        <v>1.6067360989648232</v>
      </c>
      <c r="M129" s="9">
        <f t="shared" ca="1" si="98"/>
        <v>1.1963585760961535</v>
      </c>
      <c r="N129" s="9">
        <f t="shared" ca="1" si="98"/>
        <v>1.0470108706111929</v>
      </c>
      <c r="O129" s="9">
        <f t="shared" ca="1" si="98"/>
        <v>1.261141363954041</v>
      </c>
      <c r="P129" s="9">
        <f t="shared" ca="1" si="98"/>
        <v>2.2270227007953882</v>
      </c>
      <c r="Q129" s="9">
        <f t="shared" ca="1" si="98"/>
        <v>0.78500909359621596</v>
      </c>
      <c r="R129" s="9">
        <f t="shared" ca="1" si="98"/>
        <v>2.5670099376405</v>
      </c>
      <c r="S129" s="9">
        <f t="shared" ca="1" si="98"/>
        <v>1.4306878959245213</v>
      </c>
      <c r="T129" s="9">
        <f t="shared" ca="1" si="98"/>
        <v>1.5437294792936638</v>
      </c>
      <c r="U129" s="9">
        <f t="shared" ca="1" si="98"/>
        <v>1.154520402017239</v>
      </c>
      <c r="V129" s="9">
        <f t="shared" ca="1" si="98"/>
        <v>0.88761371429624092</v>
      </c>
      <c r="W129" s="9">
        <f t="shared" ca="1" si="98"/>
        <v>1.3849175161771397</v>
      </c>
      <c r="X129" s="9">
        <f t="shared" ca="1" si="98"/>
        <v>1.0482693139514578</v>
      </c>
      <c r="Y129" s="9">
        <f t="shared" ca="1" si="98"/>
        <v>1.7246539338776041</v>
      </c>
      <c r="Z129" s="9">
        <f t="shared" ca="1" si="98"/>
        <v>1.2726740373701098</v>
      </c>
      <c r="AA129" s="9">
        <f t="shared" ca="1" si="98"/>
        <v>1.7626481051938716</v>
      </c>
      <c r="AB129" s="9">
        <f t="shared" ca="1" si="98"/>
        <v>2.1372004371218156</v>
      </c>
      <c r="AC129" s="9">
        <f t="shared" ca="1" si="98"/>
        <v>1.7184116111477725</v>
      </c>
      <c r="AD129" s="9">
        <f t="shared" ca="1" si="98"/>
        <v>1.1726679052486684</v>
      </c>
      <c r="AE129" s="9">
        <f t="shared" ca="1" si="98"/>
        <v>1.4908168492927805</v>
      </c>
      <c r="AF129" s="9">
        <f t="shared" ca="1" si="98"/>
        <v>1.4390189089701537</v>
      </c>
      <c r="AG129" s="9">
        <f t="shared" ca="1" si="98"/>
        <v>1.3184843414786438</v>
      </c>
      <c r="AH129" s="9">
        <f t="shared" ca="1" si="98"/>
        <v>1.3341804825097476</v>
      </c>
      <c r="AI129" s="9">
        <f t="shared" ca="1" si="98"/>
        <v>1.0075321176575254</v>
      </c>
      <c r="AJ129" s="9">
        <f t="shared" ca="1" si="98"/>
        <v>0.83768659770570375</v>
      </c>
      <c r="AK129" s="9">
        <f t="shared" ca="1" si="98"/>
        <v>1.6769470385906673</v>
      </c>
      <c r="AL129" s="9">
        <f t="shared" ca="1" si="98"/>
        <v>1.1838604359528169</v>
      </c>
      <c r="AM129" s="9">
        <f t="shared" ca="1" si="98"/>
        <v>1.6661527167400789</v>
      </c>
      <c r="AN129" s="9">
        <f ca="1">AVERAGE(OFFSET($A129,0,Fixtures!$D$6,1,3))</f>
        <v>1.8727533844878199</v>
      </c>
      <c r="AO129" s="9">
        <f ca="1">AVERAGE(OFFSET($A129,0,Fixtures!$D$6,1,6))</f>
        <v>1.6201273028291769</v>
      </c>
      <c r="AP129" s="9">
        <f ca="1">AVERAGE(OFFSET($A129,0,Fixtures!$D$6,1,9))</f>
        <v>1.4867734176245533</v>
      </c>
      <c r="AQ129" s="9">
        <f ca="1">AVERAGE(OFFSET($A129,0,Fixtures!$D$6,1,12))</f>
        <v>1.4232879025725138</v>
      </c>
      <c r="AR129" s="9">
        <f ca="1">IF(OR(Fixtures!$D$6&lt;=0,Fixtures!$D$6&gt;39),AVERAGE(A129:AM129),AVERAGE(OFFSET($A129,0,Fixtures!$D$6,1,39-Fixtures!$D$6)))</f>
        <v>1.4419698113546342</v>
      </c>
    </row>
    <row r="130" spans="1:44" x14ac:dyDescent="0.25">
      <c r="A130" s="30" t="s">
        <v>112</v>
      </c>
      <c r="B130" s="9">
        <f ca="1">MIN(VLOOKUP($A122,$A$2:$AM$12,B$14+1,FALSE),VLOOKUP($A130,$A$2:$AM$12,B$14+1,FALSE))</f>
        <v>1.0668625129563987</v>
      </c>
      <c r="C130" s="9">
        <f t="shared" ref="C130:AM130" ca="1" si="99">MIN(VLOOKUP($A122,$A$2:$AM$12,C$14+1,FALSE),VLOOKUP($A130,$A$2:$AM$12,C$14+1,FALSE))</f>
        <v>0.60472682633076236</v>
      </c>
      <c r="D130" s="9">
        <f t="shared" ca="1" si="99"/>
        <v>1.1225843812053227</v>
      </c>
      <c r="E130" s="9">
        <f t="shared" ca="1" si="99"/>
        <v>1.2513589916344463</v>
      </c>
      <c r="F130" s="9">
        <f t="shared" ca="1" si="99"/>
        <v>1.0156861339485364</v>
      </c>
      <c r="G130" s="9">
        <f t="shared" ca="1" si="99"/>
        <v>1.464542850757115</v>
      </c>
      <c r="H130" s="9">
        <f t="shared" ca="1" si="99"/>
        <v>1.4136856829947964</v>
      </c>
      <c r="I130" s="9">
        <f t="shared" ca="1" si="99"/>
        <v>1.0334056844858408</v>
      </c>
      <c r="J130" s="9">
        <f t="shared" ca="1" si="99"/>
        <v>0.85920936359467204</v>
      </c>
      <c r="K130" s="9">
        <f t="shared" ca="1" si="99"/>
        <v>0.92709354388717602</v>
      </c>
      <c r="L130" s="9">
        <f t="shared" ca="1" si="99"/>
        <v>0.80655825019549454</v>
      </c>
      <c r="M130" s="9">
        <f t="shared" ca="1" si="99"/>
        <v>1.3419873511298315</v>
      </c>
      <c r="N130" s="9">
        <f t="shared" ca="1" si="99"/>
        <v>1.0470108706111929</v>
      </c>
      <c r="O130" s="9">
        <f t="shared" ca="1" si="99"/>
        <v>1.4560640701660543</v>
      </c>
      <c r="P130" s="9">
        <f t="shared" ca="1" si="99"/>
        <v>0.64530661086959185</v>
      </c>
      <c r="Q130" s="9">
        <f t="shared" ca="1" si="99"/>
        <v>0.78500909359621596</v>
      </c>
      <c r="R130" s="9">
        <f t="shared" ca="1" si="99"/>
        <v>0.8893775426824766</v>
      </c>
      <c r="S130" s="9">
        <f t="shared" ca="1" si="99"/>
        <v>1.357844900507736</v>
      </c>
      <c r="T130" s="9">
        <f t="shared" ca="1" si="99"/>
        <v>0.81507317115963207</v>
      </c>
      <c r="U130" s="9">
        <f t="shared" ca="1" si="99"/>
        <v>1.154520402017239</v>
      </c>
      <c r="V130" s="9">
        <f t="shared" ca="1" si="99"/>
        <v>1.2653060563504883</v>
      </c>
      <c r="W130" s="9">
        <f t="shared" ca="1" si="99"/>
        <v>0.86477582957014776</v>
      </c>
      <c r="X130" s="9">
        <f t="shared" ca="1" si="99"/>
        <v>1.1661744546286876</v>
      </c>
      <c r="Y130" s="9">
        <f t="shared" ca="1" si="99"/>
        <v>1.66098031963772</v>
      </c>
      <c r="Z130" s="9">
        <f t="shared" ca="1" si="99"/>
        <v>0.90335735785212645</v>
      </c>
      <c r="AA130" s="9">
        <f t="shared" ca="1" si="99"/>
        <v>0.71418069049147337</v>
      </c>
      <c r="AB130" s="9">
        <f t="shared" ca="1" si="99"/>
        <v>0.90897055323245113</v>
      </c>
      <c r="AC130" s="9">
        <f t="shared" ca="1" si="99"/>
        <v>1.3285763291923416</v>
      </c>
      <c r="AD130" s="9">
        <f t="shared" ca="1" si="99"/>
        <v>0.77614604073713178</v>
      </c>
      <c r="AE130" s="9">
        <f t="shared" ca="1" si="99"/>
        <v>0.96397654216321749</v>
      </c>
      <c r="AF130" s="9">
        <f t="shared" ca="1" si="99"/>
        <v>1.5640532758512884</v>
      </c>
      <c r="AG130" s="9">
        <f t="shared" ca="1" si="99"/>
        <v>0.89835516893815159</v>
      </c>
      <c r="AH130" s="9">
        <f t="shared" ca="1" si="99"/>
        <v>1.2048586206624057</v>
      </c>
      <c r="AI130" s="9">
        <f t="shared" ca="1" si="99"/>
        <v>0.97472057589628414</v>
      </c>
      <c r="AJ130" s="9">
        <f t="shared" ca="1" si="99"/>
        <v>0.83768659770570375</v>
      </c>
      <c r="AK130" s="9">
        <f t="shared" ca="1" si="99"/>
        <v>1.6769470385906673</v>
      </c>
      <c r="AL130" s="9">
        <f t="shared" ca="1" si="99"/>
        <v>0.98039645381261387</v>
      </c>
      <c r="AM130" s="9">
        <f t="shared" ca="1" si="99"/>
        <v>1.5172595334292953</v>
      </c>
      <c r="AN130" s="9">
        <f ca="1">AVERAGE(OFFSET($A130,0,Fixtures!$D$6,1,3))</f>
        <v>0.98390919097208884</v>
      </c>
      <c r="AO130" s="9">
        <f ca="1">AVERAGE(OFFSET($A130,0,Fixtures!$D$6,1,6))</f>
        <v>1.0426505719446506</v>
      </c>
      <c r="AP130" s="9">
        <f ca="1">AVERAGE(OFFSET($A130,0,Fixtures!$D$6,1,9))</f>
        <v>1.0370930885738607</v>
      </c>
      <c r="AQ130" s="9">
        <f ca="1">AVERAGE(OFFSET($A130,0,Fixtures!$D$6,1,12))</f>
        <v>1.0690723239394775</v>
      </c>
      <c r="AR130" s="9">
        <f ca="1">IF(OR(Fixtures!$D$6&lt;=0,Fixtures!$D$6&gt;39),AVERAGE(A130:AM130),AVERAGE(OFFSET($A130,0,Fixtures!$D$6,1,39-Fixtures!$D$6)))</f>
        <v>1.1035482631310018</v>
      </c>
    </row>
    <row r="131" spans="1:44" x14ac:dyDescent="0.25">
      <c r="A131" s="30" t="s">
        <v>10</v>
      </c>
      <c r="B131" s="9">
        <f ca="1">MIN(VLOOKUP($A122,$A$2:$AM$12,B$14+1,FALSE),VLOOKUP($A131,$A$2:$AM$12,B$14+1,FALSE))</f>
        <v>1.1799545167000298</v>
      </c>
      <c r="C131" s="9">
        <f t="shared" ref="C131:AM131" ca="1" si="100">MIN(VLOOKUP($A122,$A$2:$AM$12,C$14+1,FALSE),VLOOKUP($A131,$A$2:$AM$12,C$14+1,FALSE))</f>
        <v>1.7156844253213348</v>
      </c>
      <c r="D131" s="9">
        <f t="shared" ca="1" si="100"/>
        <v>1.1225843812053227</v>
      </c>
      <c r="E131" s="9">
        <f t="shared" ca="1" si="100"/>
        <v>1.2513589916344463</v>
      </c>
      <c r="F131" s="9">
        <f t="shared" ca="1" si="100"/>
        <v>1.1153584302144328</v>
      </c>
      <c r="G131" s="9">
        <f t="shared" ca="1" si="100"/>
        <v>0.86674761036394266</v>
      </c>
      <c r="H131" s="9">
        <f t="shared" ca="1" si="100"/>
        <v>1.6286695302976768</v>
      </c>
      <c r="I131" s="9">
        <f t="shared" ca="1" si="100"/>
        <v>1.0334056844858408</v>
      </c>
      <c r="J131" s="9">
        <f t="shared" ca="1" si="100"/>
        <v>1.74206307419841</v>
      </c>
      <c r="K131" s="9">
        <f t="shared" ca="1" si="100"/>
        <v>0.92709354388717602</v>
      </c>
      <c r="L131" s="9">
        <f t="shared" ca="1" si="100"/>
        <v>1.6067360989648232</v>
      </c>
      <c r="M131" s="9">
        <f t="shared" ca="1" si="100"/>
        <v>1.1898337421676786</v>
      </c>
      <c r="N131" s="9">
        <f t="shared" ca="1" si="100"/>
        <v>1.0470108706111929</v>
      </c>
      <c r="O131" s="9">
        <f t="shared" ca="1" si="100"/>
        <v>0.98919325708485584</v>
      </c>
      <c r="P131" s="9">
        <f t="shared" ca="1" si="100"/>
        <v>0.9419503146177205</v>
      </c>
      <c r="Q131" s="9">
        <f t="shared" ca="1" si="100"/>
        <v>0.78500909359621596</v>
      </c>
      <c r="R131" s="9">
        <f t="shared" ca="1" si="100"/>
        <v>1.0495136507605851</v>
      </c>
      <c r="S131" s="9">
        <f t="shared" ca="1" si="100"/>
        <v>1.4872506218970787</v>
      </c>
      <c r="T131" s="9">
        <f t="shared" ca="1" si="100"/>
        <v>1.5437294792936638</v>
      </c>
      <c r="U131" s="9">
        <f t="shared" ca="1" si="100"/>
        <v>0.7339116537643452</v>
      </c>
      <c r="V131" s="9">
        <f t="shared" ca="1" si="100"/>
        <v>1.0902663797860481</v>
      </c>
      <c r="W131" s="9">
        <f t="shared" ca="1" si="100"/>
        <v>1.3849175161771397</v>
      </c>
      <c r="X131" s="9">
        <f t="shared" ca="1" si="100"/>
        <v>1.1661744546286876</v>
      </c>
      <c r="Y131" s="9">
        <f t="shared" ca="1" si="100"/>
        <v>1.0963371617961206</v>
      </c>
      <c r="Z131" s="9">
        <f t="shared" ca="1" si="100"/>
        <v>1.2726740373701098</v>
      </c>
      <c r="AA131" s="9">
        <f t="shared" ca="1" si="100"/>
        <v>0.97885933529676428</v>
      </c>
      <c r="AB131" s="9">
        <f t="shared" ca="1" si="100"/>
        <v>1.0793709072432496</v>
      </c>
      <c r="AC131" s="9">
        <f t="shared" ca="1" si="100"/>
        <v>1.5677919968151952</v>
      </c>
      <c r="AD131" s="9">
        <f t="shared" ca="1" si="100"/>
        <v>0.78316029874508486</v>
      </c>
      <c r="AE131" s="9">
        <f t="shared" ca="1" si="100"/>
        <v>1.4071109638116563</v>
      </c>
      <c r="AF131" s="9">
        <f t="shared" ca="1" si="100"/>
        <v>1.042758047946547</v>
      </c>
      <c r="AG131" s="9">
        <f t="shared" ca="1" si="100"/>
        <v>1.3184843414786438</v>
      </c>
      <c r="AH131" s="9">
        <f t="shared" ca="1" si="100"/>
        <v>2.0158074029092208</v>
      </c>
      <c r="AI131" s="9">
        <f t="shared" ca="1" si="100"/>
        <v>1.0075321176575254</v>
      </c>
      <c r="AJ131" s="9">
        <f t="shared" ca="1" si="100"/>
        <v>0.83768659770570375</v>
      </c>
      <c r="AK131" s="9">
        <f t="shared" ca="1" si="100"/>
        <v>1.1031494765886898</v>
      </c>
      <c r="AL131" s="9">
        <f t="shared" ca="1" si="100"/>
        <v>1.2947711216547786</v>
      </c>
      <c r="AM131" s="9">
        <f t="shared" ca="1" si="100"/>
        <v>0.96613973149792609</v>
      </c>
      <c r="AN131" s="9">
        <f ca="1">AVERAGE(OFFSET($A131,0,Fixtures!$D$6,1,3))</f>
        <v>1.2086740797850697</v>
      </c>
      <c r="AO131" s="9">
        <f ca="1">AVERAGE(OFFSET($A131,0,Fixtures!$D$6,1,6))</f>
        <v>1.1431752583097496</v>
      </c>
      <c r="AP131" s="9">
        <f ca="1">AVERAGE(OFFSET($A131,0,Fixtures!$D$6,1,9))</f>
        <v>1.2445417124337654</v>
      </c>
      <c r="AQ131" s="9">
        <f ca="1">AVERAGE(OFFSET($A131,0,Fixtures!$D$6,1,12))</f>
        <v>1.2030402173210886</v>
      </c>
      <c r="AR131" s="9">
        <f ca="1">IF(OR(Fixtures!$D$6&lt;=0,Fixtures!$D$6&gt;39),AVERAGE(A131:AM131),AVERAGE(OFFSET($A131,0,Fixtures!$D$6,1,39-Fixtures!$D$6)))</f>
        <v>1.1848171030269989</v>
      </c>
    </row>
    <row r="132" spans="1:44" x14ac:dyDescent="0.25">
      <c r="A132" s="30" t="s">
        <v>63</v>
      </c>
      <c r="B132" s="9">
        <f ca="1">MIN(VLOOKUP($A122,$A$2:$AM$12,B$14+1,FALSE),VLOOKUP($A132,$A$2:$AM$12,B$14+1,FALSE))</f>
        <v>1.1799545167000298</v>
      </c>
      <c r="C132" s="9">
        <f t="shared" ref="C132:AM132" ca="1" si="101">MIN(VLOOKUP($A122,$A$2:$AM$12,C$14+1,FALSE),VLOOKUP($A132,$A$2:$AM$12,C$14+1,FALSE))</f>
        <v>1.9011550434788063</v>
      </c>
      <c r="D132" s="9">
        <f t="shared" ca="1" si="101"/>
        <v>1.1225843812053227</v>
      </c>
      <c r="E132" s="9">
        <f t="shared" ca="1" si="101"/>
        <v>1.2513589916344463</v>
      </c>
      <c r="F132" s="9">
        <f t="shared" ca="1" si="101"/>
        <v>1.1153584302144328</v>
      </c>
      <c r="G132" s="9">
        <f t="shared" ca="1" si="101"/>
        <v>1.8638461753461246</v>
      </c>
      <c r="H132" s="9">
        <f t="shared" ca="1" si="101"/>
        <v>1.7356006968106323</v>
      </c>
      <c r="I132" s="9">
        <f t="shared" ca="1" si="101"/>
        <v>0.9837859034443811</v>
      </c>
      <c r="J132" s="9">
        <f t="shared" ca="1" si="101"/>
        <v>1.74206307419841</v>
      </c>
      <c r="K132" s="9">
        <f t="shared" ca="1" si="101"/>
        <v>0.92709354388717602</v>
      </c>
      <c r="L132" s="9">
        <f t="shared" ca="1" si="101"/>
        <v>1.049802190891624</v>
      </c>
      <c r="M132" s="9">
        <f t="shared" ca="1" si="101"/>
        <v>1.5050788424266739</v>
      </c>
      <c r="N132" s="9">
        <f t="shared" ca="1" si="101"/>
        <v>1.0470108706111929</v>
      </c>
      <c r="O132" s="9">
        <f t="shared" ca="1" si="101"/>
        <v>1.9695877199866163</v>
      </c>
      <c r="P132" s="9">
        <f t="shared" ca="1" si="101"/>
        <v>2.2702737823258778</v>
      </c>
      <c r="Q132" s="9">
        <f t="shared" ca="1" si="101"/>
        <v>0.78500909359621596</v>
      </c>
      <c r="R132" s="9">
        <f t="shared" ca="1" si="101"/>
        <v>2.4683187116258547</v>
      </c>
      <c r="S132" s="9">
        <f t="shared" ca="1" si="101"/>
        <v>1.4872506218970787</v>
      </c>
      <c r="T132" s="9">
        <f t="shared" ca="1" si="101"/>
        <v>1.4696061026761742</v>
      </c>
      <c r="U132" s="9">
        <f t="shared" ca="1" si="101"/>
        <v>1.154520402017239</v>
      </c>
      <c r="V132" s="9">
        <f t="shared" ca="1" si="101"/>
        <v>1.1618484003443075</v>
      </c>
      <c r="W132" s="9">
        <f t="shared" ca="1" si="101"/>
        <v>1.3849175161771397</v>
      </c>
      <c r="X132" s="9">
        <f t="shared" ca="1" si="101"/>
        <v>1.1661744546286876</v>
      </c>
      <c r="Y132" s="9">
        <f t="shared" ca="1" si="101"/>
        <v>1.7246539338776041</v>
      </c>
      <c r="Z132" s="9">
        <f t="shared" ca="1" si="101"/>
        <v>1.2726740373701098</v>
      </c>
      <c r="AA132" s="9">
        <f t="shared" ca="1" si="101"/>
        <v>1.7626481051938716</v>
      </c>
      <c r="AB132" s="9">
        <f t="shared" ca="1" si="101"/>
        <v>2.2216953734511922</v>
      </c>
      <c r="AC132" s="9">
        <f t="shared" ca="1" si="101"/>
        <v>1.6523455838156544</v>
      </c>
      <c r="AD132" s="9">
        <f t="shared" ca="1" si="101"/>
        <v>1.1726679052486684</v>
      </c>
      <c r="AE132" s="9">
        <f t="shared" ca="1" si="101"/>
        <v>1.5197700526313724</v>
      </c>
      <c r="AF132" s="9">
        <f t="shared" ca="1" si="101"/>
        <v>1.5640532758512884</v>
      </c>
      <c r="AG132" s="9">
        <f t="shared" ca="1" si="101"/>
        <v>1.3184843414786438</v>
      </c>
      <c r="AH132" s="9">
        <f t="shared" ca="1" si="101"/>
        <v>1.5682230258998335</v>
      </c>
      <c r="AI132" s="9">
        <f t="shared" ca="1" si="101"/>
        <v>1.0075321176575254</v>
      </c>
      <c r="AJ132" s="9">
        <f t="shared" ca="1" si="101"/>
        <v>0.83768659770570375</v>
      </c>
      <c r="AK132" s="9">
        <f t="shared" ca="1" si="101"/>
        <v>1.3259830077787387</v>
      </c>
      <c r="AL132" s="9">
        <f t="shared" ca="1" si="101"/>
        <v>2.1561548097864356</v>
      </c>
      <c r="AM132" s="9">
        <f t="shared" ca="1" si="101"/>
        <v>1.4468633624870082</v>
      </c>
      <c r="AN132" s="9">
        <f ca="1">AVERAGE(OFFSET($A132,0,Fixtures!$D$6,1,3))</f>
        <v>1.8788963541535726</v>
      </c>
      <c r="AO132" s="9">
        <f ca="1">AVERAGE(OFFSET($A132,0,Fixtures!$D$6,1,6))</f>
        <v>1.6488633826986747</v>
      </c>
      <c r="AP132" s="9">
        <f ca="1">AVERAGE(OFFSET($A132,0,Fixtures!$D$6,1,9))</f>
        <v>1.5319355312475613</v>
      </c>
      <c r="AQ132" s="9">
        <f ca="1">AVERAGE(OFFSET($A132,0,Fixtures!$D$6,1,12))</f>
        <v>1.5089370163749107</v>
      </c>
      <c r="AR132" s="9">
        <f ca="1">IF(OR(Fixtures!$D$6&lt;=0,Fixtures!$D$6&gt;39),AVERAGE(A132:AM132),AVERAGE(OFFSET($A132,0,Fixtures!$D$6,1,39-Fixtures!$D$6)))</f>
        <v>1.5041621199219952</v>
      </c>
    </row>
    <row r="134" spans="1:44" x14ac:dyDescent="0.25">
      <c r="A134" s="31" t="s">
        <v>63</v>
      </c>
      <c r="B134" s="2">
        <v>1</v>
      </c>
      <c r="C134" s="2">
        <v>2</v>
      </c>
      <c r="D134" s="2">
        <v>3</v>
      </c>
      <c r="E134" s="2">
        <v>4</v>
      </c>
      <c r="F134" s="2">
        <v>5</v>
      </c>
      <c r="G134" s="2">
        <v>6</v>
      </c>
      <c r="H134" s="2">
        <v>7</v>
      </c>
      <c r="I134" s="2">
        <v>8</v>
      </c>
      <c r="J134" s="2">
        <v>9</v>
      </c>
      <c r="K134" s="2">
        <v>10</v>
      </c>
      <c r="L134" s="2">
        <v>11</v>
      </c>
      <c r="M134" s="2">
        <v>12</v>
      </c>
      <c r="N134" s="2">
        <v>13</v>
      </c>
      <c r="O134" s="2">
        <v>14</v>
      </c>
      <c r="P134" s="2">
        <v>15</v>
      </c>
      <c r="Q134" s="2">
        <v>16</v>
      </c>
      <c r="R134" s="2">
        <v>17</v>
      </c>
      <c r="S134" s="2">
        <v>18</v>
      </c>
      <c r="T134" s="2">
        <v>19</v>
      </c>
      <c r="U134" s="2">
        <v>20</v>
      </c>
      <c r="V134" s="2">
        <v>21</v>
      </c>
      <c r="W134" s="2">
        <v>22</v>
      </c>
      <c r="X134" s="2">
        <v>23</v>
      </c>
      <c r="Y134" s="2">
        <v>24</v>
      </c>
      <c r="Z134" s="2">
        <v>25</v>
      </c>
      <c r="AA134" s="2">
        <v>26</v>
      </c>
      <c r="AB134" s="2">
        <v>27</v>
      </c>
      <c r="AC134" s="2">
        <v>28</v>
      </c>
      <c r="AD134" s="2">
        <v>29</v>
      </c>
      <c r="AE134" s="2">
        <v>30</v>
      </c>
      <c r="AF134" s="2">
        <v>31</v>
      </c>
      <c r="AG134" s="2">
        <v>32</v>
      </c>
      <c r="AH134" s="2">
        <v>33</v>
      </c>
      <c r="AI134" s="2">
        <v>34</v>
      </c>
      <c r="AJ134" s="2">
        <v>35</v>
      </c>
      <c r="AK134" s="2">
        <v>36</v>
      </c>
      <c r="AL134" s="2">
        <v>37</v>
      </c>
      <c r="AM134" s="2">
        <v>38</v>
      </c>
      <c r="AN134" s="31" t="s">
        <v>56</v>
      </c>
      <c r="AO134" s="31" t="s">
        <v>57</v>
      </c>
      <c r="AP134" s="31" t="s">
        <v>58</v>
      </c>
      <c r="AQ134" s="31" t="s">
        <v>82</v>
      </c>
      <c r="AR134" s="31" t="s">
        <v>59</v>
      </c>
    </row>
    <row r="135" spans="1:44" x14ac:dyDescent="0.25">
      <c r="A135" s="30" t="s">
        <v>111</v>
      </c>
      <c r="B135" s="9">
        <f t="shared" ref="B135:AM135" ca="1" si="102">MIN(VLOOKUP($A134,$A$2:$AM$12,B$14+1,FALSE),VLOOKUP($A135,$A$2:$AM$12,B$14+1,FALSE))</f>
        <v>2.1206323947213717</v>
      </c>
      <c r="C135" s="9">
        <f t="shared" ca="1" si="102"/>
        <v>1.1285610901366634</v>
      </c>
      <c r="D135" s="9">
        <f t="shared" ca="1" si="102"/>
        <v>1.5492399968409567</v>
      </c>
      <c r="E135" s="9">
        <f t="shared" ca="1" si="102"/>
        <v>1.2626553026005825</v>
      </c>
      <c r="F135" s="9">
        <f t="shared" ca="1" si="102"/>
        <v>1.3665342201732005</v>
      </c>
      <c r="G135" s="9">
        <f t="shared" ca="1" si="102"/>
        <v>1.8638461753461246</v>
      </c>
      <c r="H135" s="9">
        <f t="shared" ca="1" si="102"/>
        <v>1.2745377608472523</v>
      </c>
      <c r="I135" s="9">
        <f t="shared" ca="1" si="102"/>
        <v>0.9837859034443811</v>
      </c>
      <c r="J135" s="9">
        <f t="shared" ca="1" si="102"/>
        <v>1.4363715123020235</v>
      </c>
      <c r="K135" s="9">
        <f t="shared" ca="1" si="102"/>
        <v>1.2950804687867663</v>
      </c>
      <c r="L135" s="9">
        <f t="shared" ca="1" si="102"/>
        <v>1.049802190891624</v>
      </c>
      <c r="M135" s="9">
        <f t="shared" ca="1" si="102"/>
        <v>1.9600964849586304</v>
      </c>
      <c r="N135" s="9">
        <f t="shared" ca="1" si="102"/>
        <v>1.0197250386792374</v>
      </c>
      <c r="O135" s="9">
        <f t="shared" ca="1" si="102"/>
        <v>2.7044940277556191</v>
      </c>
      <c r="P135" s="9">
        <f t="shared" ca="1" si="102"/>
        <v>2.3687642822673722</v>
      </c>
      <c r="Q135" s="9">
        <f t="shared" ca="1" si="102"/>
        <v>1.3977849554660262</v>
      </c>
      <c r="R135" s="9">
        <f t="shared" ca="1" si="102"/>
        <v>1.8791987448461618</v>
      </c>
      <c r="S135" s="9">
        <f t="shared" ca="1" si="102"/>
        <v>1.6050053800486204</v>
      </c>
      <c r="T135" s="9">
        <f t="shared" ca="1" si="102"/>
        <v>1.2264798439688567</v>
      </c>
      <c r="U135" s="9">
        <f t="shared" ca="1" si="102"/>
        <v>1.9046000440661346</v>
      </c>
      <c r="V135" s="9">
        <f t="shared" ca="1" si="102"/>
        <v>1.1618484003443075</v>
      </c>
      <c r="W135" s="9">
        <f t="shared" ca="1" si="102"/>
        <v>1.9346263792987497</v>
      </c>
      <c r="X135" s="9">
        <f t="shared" ca="1" si="102"/>
        <v>1.5949353808229523</v>
      </c>
      <c r="Y135" s="9">
        <f t="shared" ca="1" si="102"/>
        <v>1.2879931911237299</v>
      </c>
      <c r="Z135" s="9">
        <f t="shared" ca="1" si="102"/>
        <v>1.4787378002427414</v>
      </c>
      <c r="AA135" s="9">
        <f t="shared" ca="1" si="102"/>
        <v>1.4195968923341411</v>
      </c>
      <c r="AB135" s="9">
        <f t="shared" ca="1" si="102"/>
        <v>2.3976006294553467</v>
      </c>
      <c r="AC135" s="9">
        <f t="shared" ca="1" si="102"/>
        <v>1.2579760192771825</v>
      </c>
      <c r="AD135" s="9">
        <f t="shared" ca="1" si="102"/>
        <v>2.088049131004805</v>
      </c>
      <c r="AE135" s="9">
        <f t="shared" ca="1" si="102"/>
        <v>1.5857017096170014</v>
      </c>
      <c r="AF135" s="9">
        <f t="shared" ca="1" si="102"/>
        <v>1.5232929590146636</v>
      </c>
      <c r="AG135" s="9">
        <f t="shared" ca="1" si="102"/>
        <v>1.5402708731247616</v>
      </c>
      <c r="AH135" s="9">
        <f t="shared" ca="1" si="102"/>
        <v>1.5682230258998335</v>
      </c>
      <c r="AI135" s="9">
        <f t="shared" ca="1" si="102"/>
        <v>1.3121307048070168</v>
      </c>
      <c r="AJ135" s="9">
        <f t="shared" ca="1" si="102"/>
        <v>0.95560013795539323</v>
      </c>
      <c r="AK135" s="9">
        <f t="shared" ca="1" si="102"/>
        <v>1.3259830077787387</v>
      </c>
      <c r="AL135" s="9">
        <f t="shared" ca="1" si="102"/>
        <v>1.357737991161228</v>
      </c>
      <c r="AM135" s="9">
        <f t="shared" ca="1" si="102"/>
        <v>1.4468633624870082</v>
      </c>
      <c r="AN135" s="9">
        <f ca="1">AVERAGE(OFFSET($A135,0,Fixtures!$D$6,1,3))</f>
        <v>1.6917245136888901</v>
      </c>
      <c r="AO135" s="9">
        <f ca="1">AVERAGE(OFFSET($A135,0,Fixtures!$D$6,1,6))</f>
        <v>1.7120362234505233</v>
      </c>
      <c r="AP135" s="9">
        <f ca="1">AVERAGE(OFFSET($A135,0,Fixtures!$D$6,1,9))</f>
        <v>1.6325379938371944</v>
      </c>
      <c r="AQ135" s="9">
        <f ca="1">AVERAGE(OFFSET($A135,0,Fixtures!$D$6,1,12))</f>
        <v>1.5276802567858425</v>
      </c>
      <c r="AR135" s="9">
        <f ca="1">IF(OR(Fixtures!$D$6&lt;=0,Fixtures!$D$6&gt;39),AVERAGE(A135:AM135),AVERAGE(OFFSET($A135,0,Fixtures!$D$6,1,39-Fixtures!$D$6)))</f>
        <v>1.5214635726090091</v>
      </c>
    </row>
    <row r="136" spans="1:44" x14ac:dyDescent="0.25">
      <c r="A136" s="30" t="s">
        <v>121</v>
      </c>
      <c r="B136" s="9">
        <f ca="1">MIN(VLOOKUP($A134,$A$2:$AM$12,B$14+1,FALSE),VLOOKUP($A136,$A$2:$AM$12,B$14+1,FALSE))</f>
        <v>1.5178713329380156</v>
      </c>
      <c r="C136" s="9">
        <f t="shared" ref="C136:AM136" ca="1" si="103">MIN(VLOOKUP($A134,$A$2:$AM$12,C$14+1,FALSE),VLOOKUP($A136,$A$2:$AM$12,C$14+1,FALSE))</f>
        <v>1.0780565728367906</v>
      </c>
      <c r="D136" s="9">
        <f t="shared" ca="1" si="103"/>
        <v>1.2661860741259168</v>
      </c>
      <c r="E136" s="9">
        <f t="shared" ca="1" si="103"/>
        <v>1.2626553026005825</v>
      </c>
      <c r="F136" s="9">
        <f t="shared" ca="1" si="103"/>
        <v>1.0054807191260209</v>
      </c>
      <c r="G136" s="9">
        <f t="shared" ca="1" si="103"/>
        <v>1.2017232811144842</v>
      </c>
      <c r="H136" s="9">
        <f t="shared" ca="1" si="103"/>
        <v>1.7356006968106323</v>
      </c>
      <c r="I136" s="9">
        <f t="shared" ca="1" si="103"/>
        <v>0.9837859034443811</v>
      </c>
      <c r="J136" s="9">
        <f t="shared" ca="1" si="103"/>
        <v>1.6562447691364359</v>
      </c>
      <c r="K136" s="9">
        <f t="shared" ca="1" si="103"/>
        <v>1.2221928560884172</v>
      </c>
      <c r="L136" s="9">
        <f t="shared" ca="1" si="103"/>
        <v>0.96756790845302354</v>
      </c>
      <c r="M136" s="9">
        <f t="shared" ca="1" si="103"/>
        <v>1.9600964849586304</v>
      </c>
      <c r="N136" s="9">
        <f t="shared" ca="1" si="103"/>
        <v>1.4594876980923364</v>
      </c>
      <c r="O136" s="9">
        <f t="shared" ca="1" si="103"/>
        <v>2.6326384525082673</v>
      </c>
      <c r="P136" s="9">
        <f t="shared" ca="1" si="103"/>
        <v>1.6000640287752119</v>
      </c>
      <c r="Q136" s="9">
        <f t="shared" ca="1" si="103"/>
        <v>1.2151171293103458</v>
      </c>
      <c r="R136" s="9">
        <f t="shared" ca="1" si="103"/>
        <v>1.1261535116413244</v>
      </c>
      <c r="S136" s="9">
        <f t="shared" ca="1" si="103"/>
        <v>0.99241518875461521</v>
      </c>
      <c r="T136" s="9">
        <f t="shared" ca="1" si="103"/>
        <v>1.4696061026761742</v>
      </c>
      <c r="U136" s="9">
        <f t="shared" ca="1" si="103"/>
        <v>0.89031996645900291</v>
      </c>
      <c r="V136" s="9">
        <f t="shared" ca="1" si="103"/>
        <v>1.1618484003443075</v>
      </c>
      <c r="W136" s="9">
        <f t="shared" ca="1" si="103"/>
        <v>1.8257448837864014</v>
      </c>
      <c r="X136" s="9">
        <f t="shared" ca="1" si="103"/>
        <v>1.1087258371905067</v>
      </c>
      <c r="Y136" s="9">
        <f t="shared" ca="1" si="103"/>
        <v>1.3299841474264118</v>
      </c>
      <c r="Z136" s="9">
        <f t="shared" ca="1" si="103"/>
        <v>1.4787378002427414</v>
      </c>
      <c r="AA136" s="9">
        <f t="shared" ca="1" si="103"/>
        <v>1.016095685685779</v>
      </c>
      <c r="AB136" s="9">
        <f t="shared" ca="1" si="103"/>
        <v>1.4824967634482522</v>
      </c>
      <c r="AC136" s="9">
        <f t="shared" ca="1" si="103"/>
        <v>0.75387135903262237</v>
      </c>
      <c r="AD136" s="9">
        <f t="shared" ca="1" si="103"/>
        <v>1.8151749709450844</v>
      </c>
      <c r="AE136" s="9">
        <f t="shared" ca="1" si="103"/>
        <v>1.0711172424032411</v>
      </c>
      <c r="AF136" s="9">
        <f t="shared" ca="1" si="103"/>
        <v>2.1802223638169469</v>
      </c>
      <c r="AG136" s="9">
        <f t="shared" ca="1" si="103"/>
        <v>1.428258165030087</v>
      </c>
      <c r="AH136" s="9">
        <f t="shared" ca="1" si="103"/>
        <v>1.4453792212693315</v>
      </c>
      <c r="AI136" s="9">
        <f t="shared" ca="1" si="103"/>
        <v>1.3121307048070168</v>
      </c>
      <c r="AJ136" s="9">
        <f t="shared" ca="1" si="103"/>
        <v>1.886188785366302</v>
      </c>
      <c r="AK136" s="9">
        <f t="shared" ca="1" si="103"/>
        <v>1.3259830077787387</v>
      </c>
      <c r="AL136" s="9">
        <f t="shared" ca="1" si="103"/>
        <v>0.80445938653118354</v>
      </c>
      <c r="AM136" s="9">
        <f t="shared" ca="1" si="103"/>
        <v>1.4468633624870082</v>
      </c>
      <c r="AN136" s="9">
        <f ca="1">AVERAGE(OFFSET($A136,0,Fixtures!$D$6,1,3))</f>
        <v>1.084154602722218</v>
      </c>
      <c r="AO136" s="9">
        <f ca="1">AVERAGE(OFFSET($A136,0,Fixtures!$D$6,1,6))</f>
        <v>1.3864963975553211</v>
      </c>
      <c r="AP136" s="9">
        <f ca="1">AVERAGE(OFFSET($A136,0,Fixtures!$D$6,1,9))</f>
        <v>1.3894162751598178</v>
      </c>
      <c r="AQ136" s="9">
        <f ca="1">AVERAGE(OFFSET($A136,0,Fixtures!$D$6,1,12))</f>
        <v>1.3767814713428821</v>
      </c>
      <c r="AR136" s="9">
        <f ca="1">IF(OR(Fixtures!$D$6&lt;=0,Fixtures!$D$6&gt;39),AVERAGE(A136:AM136),AVERAGE(OFFSET($A136,0,Fixtures!$D$6,1,39-Fixtures!$D$6)))</f>
        <v>1.3821723860462762</v>
      </c>
    </row>
    <row r="137" spans="1:44" x14ac:dyDescent="0.25">
      <c r="A137" s="30" t="s">
        <v>73</v>
      </c>
      <c r="B137" s="9">
        <f ca="1">MIN(VLOOKUP($A134,$A$2:$AM$12,B$14+1,FALSE),VLOOKUP($A137,$A$2:$AM$12,B$14+1,FALSE))</f>
        <v>1.06898626721018</v>
      </c>
      <c r="C137" s="9">
        <f t="shared" ref="C137:AM137" ca="1" si="104">MIN(VLOOKUP($A134,$A$2:$AM$12,C$14+1,FALSE),VLOOKUP($A137,$A$2:$AM$12,C$14+1,FALSE))</f>
        <v>1.7840344781173236</v>
      </c>
      <c r="D137" s="9">
        <f t="shared" ca="1" si="104"/>
        <v>1.9807894313731778</v>
      </c>
      <c r="E137" s="9">
        <f t="shared" ca="1" si="104"/>
        <v>1.2626553026005825</v>
      </c>
      <c r="F137" s="9">
        <f t="shared" ca="1" si="104"/>
        <v>1.3164927278878569</v>
      </c>
      <c r="G137" s="9">
        <f t="shared" ca="1" si="104"/>
        <v>1.8638461753461246</v>
      </c>
      <c r="H137" s="9">
        <f t="shared" ca="1" si="104"/>
        <v>1.1612354231341269</v>
      </c>
      <c r="I137" s="9">
        <f t="shared" ca="1" si="104"/>
        <v>0.9837859034443811</v>
      </c>
      <c r="J137" s="9">
        <f t="shared" ca="1" si="104"/>
        <v>1.0422218628349753</v>
      </c>
      <c r="K137" s="9">
        <f t="shared" ca="1" si="104"/>
        <v>1.2950804687867663</v>
      </c>
      <c r="L137" s="9">
        <f t="shared" ca="1" si="104"/>
        <v>1.049802190891624</v>
      </c>
      <c r="M137" s="9">
        <f t="shared" ca="1" si="104"/>
        <v>1.294443796361302</v>
      </c>
      <c r="N137" s="9">
        <f t="shared" ca="1" si="104"/>
        <v>1.3088710642515096</v>
      </c>
      <c r="O137" s="9">
        <f t="shared" ca="1" si="104"/>
        <v>1.8020430222992105</v>
      </c>
      <c r="P137" s="9">
        <f t="shared" ca="1" si="104"/>
        <v>1.2130433435080747</v>
      </c>
      <c r="Q137" s="9">
        <f t="shared" ca="1" si="104"/>
        <v>1.3977849554660262</v>
      </c>
      <c r="R137" s="9">
        <f t="shared" ca="1" si="104"/>
        <v>2.4683187116258547</v>
      </c>
      <c r="S137" s="9">
        <f t="shared" ca="1" si="104"/>
        <v>1.0830598854892159</v>
      </c>
      <c r="T137" s="9">
        <f t="shared" ca="1" si="104"/>
        <v>1.1537606796788127</v>
      </c>
      <c r="U137" s="9">
        <f t="shared" ca="1" si="104"/>
        <v>1.8233368043778264</v>
      </c>
      <c r="V137" s="9">
        <f t="shared" ca="1" si="104"/>
        <v>1.1618484003443075</v>
      </c>
      <c r="W137" s="9">
        <f t="shared" ca="1" si="104"/>
        <v>1.0944938635337444</v>
      </c>
      <c r="X137" s="9">
        <f t="shared" ca="1" si="104"/>
        <v>1.5568993259633586</v>
      </c>
      <c r="Y137" s="9">
        <f t="shared" ca="1" si="104"/>
        <v>1.220580835988462</v>
      </c>
      <c r="Z137" s="9">
        <f t="shared" ca="1" si="104"/>
        <v>1.194271014276886</v>
      </c>
      <c r="AA137" s="9">
        <f t="shared" ca="1" si="104"/>
        <v>1.5968807201534789</v>
      </c>
      <c r="AB137" s="9">
        <f t="shared" ca="1" si="104"/>
        <v>1.6179042733851254</v>
      </c>
      <c r="AC137" s="9">
        <f t="shared" ca="1" si="104"/>
        <v>1.6523455838156544</v>
      </c>
      <c r="AD137" s="9">
        <f t="shared" ca="1" si="104"/>
        <v>2.088049131004805</v>
      </c>
      <c r="AE137" s="9">
        <f t="shared" ca="1" si="104"/>
        <v>0.81203727953846327</v>
      </c>
      <c r="AF137" s="9">
        <f t="shared" ca="1" si="104"/>
        <v>1.9552271453633665</v>
      </c>
      <c r="AG137" s="9">
        <f t="shared" ca="1" si="104"/>
        <v>0.86652849177905333</v>
      </c>
      <c r="AH137" s="9">
        <f t="shared" ca="1" si="104"/>
        <v>1.5682230258998335</v>
      </c>
      <c r="AI137" s="9">
        <f t="shared" ca="1" si="104"/>
        <v>1.2063263207126944</v>
      </c>
      <c r="AJ137" s="9">
        <f t="shared" ca="1" si="104"/>
        <v>1.572096360577441</v>
      </c>
      <c r="AK137" s="9">
        <f t="shared" ca="1" si="104"/>
        <v>1.3259830077787387</v>
      </c>
      <c r="AL137" s="9">
        <f t="shared" ca="1" si="104"/>
        <v>1.3638802996071955</v>
      </c>
      <c r="AM137" s="9">
        <f t="shared" ca="1" si="104"/>
        <v>1.4468633624870082</v>
      </c>
      <c r="AN137" s="9">
        <f ca="1">AVERAGE(OFFSET($A137,0,Fixtures!$D$6,1,3))</f>
        <v>1.622376859118086</v>
      </c>
      <c r="AO137" s="9">
        <f ca="1">AVERAGE(OFFSET($A137,0,Fixtures!$D$6,1,6))</f>
        <v>1.6204073555434821</v>
      </c>
      <c r="AP137" s="9">
        <f ca="1">AVERAGE(OFFSET($A137,0,Fixtures!$D$6,1,9))</f>
        <v>1.4848357746280527</v>
      </c>
      <c r="AQ137" s="9">
        <f ca="1">AVERAGE(OFFSET($A137,0,Fixtures!$D$6,1,12))</f>
        <v>1.4687901366346541</v>
      </c>
      <c r="AR137" s="9">
        <f ca="1">IF(OR(Fixtures!$D$6&lt;=0,Fixtures!$D$6&gt;39),AVERAGE(A137:AM137),AVERAGE(OFFSET($A137,0,Fixtures!$D$6,1,39-Fixtures!$D$6)))</f>
        <v>1.4671034617002197</v>
      </c>
    </row>
    <row r="138" spans="1:44" x14ac:dyDescent="0.25">
      <c r="A138" s="30" t="s">
        <v>61</v>
      </c>
      <c r="B138" s="9">
        <f ca="1">MIN(VLOOKUP($A134,$A$2:$AM$12,B$14+1,FALSE),VLOOKUP($A138,$A$2:$AM$12,B$14+1,FALSE))</f>
        <v>1.1440742881695285</v>
      </c>
      <c r="C138" s="9">
        <f t="shared" ref="C138:AM138" ca="1" si="105">MIN(VLOOKUP($A134,$A$2:$AM$12,C$14+1,FALSE),VLOOKUP($A138,$A$2:$AM$12,C$14+1,FALSE))</f>
        <v>1.4457528416669543</v>
      </c>
      <c r="D138" s="9">
        <f t="shared" ca="1" si="105"/>
        <v>1.6401183484984563</v>
      </c>
      <c r="E138" s="9">
        <f t="shared" ca="1" si="105"/>
        <v>1.2626553026005825</v>
      </c>
      <c r="F138" s="9">
        <f t="shared" ca="1" si="105"/>
        <v>1.5294837510026749</v>
      </c>
      <c r="G138" s="9">
        <f t="shared" ca="1" si="105"/>
        <v>0.87425504729488057</v>
      </c>
      <c r="H138" s="9">
        <f t="shared" ca="1" si="105"/>
        <v>1.4965154758887651</v>
      </c>
      <c r="I138" s="9">
        <f t="shared" ca="1" si="105"/>
        <v>0.9837859034443811</v>
      </c>
      <c r="J138" s="9">
        <f t="shared" ca="1" si="105"/>
        <v>1.9699603398790102</v>
      </c>
      <c r="K138" s="9">
        <f t="shared" ca="1" si="105"/>
        <v>1.2950804687867663</v>
      </c>
      <c r="L138" s="9">
        <f t="shared" ca="1" si="105"/>
        <v>1.049802190891624</v>
      </c>
      <c r="M138" s="9">
        <f t="shared" ca="1" si="105"/>
        <v>0.97408811499223502</v>
      </c>
      <c r="N138" s="9">
        <f t="shared" ca="1" si="105"/>
        <v>1.3714868614099924</v>
      </c>
      <c r="O138" s="9">
        <f t="shared" ca="1" si="105"/>
        <v>0.68116752828137017</v>
      </c>
      <c r="P138" s="9">
        <f t="shared" ca="1" si="105"/>
        <v>1.8709371067867762</v>
      </c>
      <c r="Q138" s="9">
        <f t="shared" ca="1" si="105"/>
        <v>1.3977849554660262</v>
      </c>
      <c r="R138" s="9">
        <f t="shared" ca="1" si="105"/>
        <v>0.72687681440684793</v>
      </c>
      <c r="S138" s="9">
        <f t="shared" ca="1" si="105"/>
        <v>1.2017196349233525</v>
      </c>
      <c r="T138" s="9">
        <f t="shared" ca="1" si="105"/>
        <v>1.4696061026761742</v>
      </c>
      <c r="U138" s="9">
        <f t="shared" ca="1" si="105"/>
        <v>1.2905160441028642</v>
      </c>
      <c r="V138" s="9">
        <f t="shared" ca="1" si="105"/>
        <v>1.001799616090826</v>
      </c>
      <c r="W138" s="9">
        <f t="shared" ca="1" si="105"/>
        <v>1.9346263792987497</v>
      </c>
      <c r="X138" s="9">
        <f t="shared" ca="1" si="105"/>
        <v>1.3187337812413211</v>
      </c>
      <c r="Y138" s="9">
        <f t="shared" ca="1" si="105"/>
        <v>1.9278079177339085</v>
      </c>
      <c r="Z138" s="9">
        <f t="shared" ca="1" si="105"/>
        <v>0.96781801797539901</v>
      </c>
      <c r="AA138" s="9">
        <f t="shared" ca="1" si="105"/>
        <v>1.7090492452902837</v>
      </c>
      <c r="AB138" s="9">
        <f t="shared" ca="1" si="105"/>
        <v>0.80445694569249204</v>
      </c>
      <c r="AC138" s="9">
        <f t="shared" ca="1" si="105"/>
        <v>1.0858283276941805</v>
      </c>
      <c r="AD138" s="9">
        <f t="shared" ca="1" si="105"/>
        <v>1.0119120622733728</v>
      </c>
      <c r="AE138" s="9">
        <f t="shared" ca="1" si="105"/>
        <v>1.5857017096170014</v>
      </c>
      <c r="AF138" s="9">
        <f t="shared" ca="1" si="105"/>
        <v>0.91810277499346604</v>
      </c>
      <c r="AG138" s="9">
        <f t="shared" ca="1" si="105"/>
        <v>1.0175465545931579</v>
      </c>
      <c r="AH138" s="9">
        <f t="shared" ca="1" si="105"/>
        <v>0.89670604016622157</v>
      </c>
      <c r="AI138" s="9">
        <f t="shared" ca="1" si="105"/>
        <v>1.3121307048070168</v>
      </c>
      <c r="AJ138" s="9">
        <f t="shared" ca="1" si="105"/>
        <v>1.886188785366302</v>
      </c>
      <c r="AK138" s="9">
        <f t="shared" ca="1" si="105"/>
        <v>1.0979304646973136</v>
      </c>
      <c r="AL138" s="9">
        <f t="shared" ca="1" si="105"/>
        <v>1.3059859348479079</v>
      </c>
      <c r="AM138" s="9">
        <f t="shared" ca="1" si="105"/>
        <v>1.0238692878612943</v>
      </c>
      <c r="AN138" s="9">
        <f ca="1">AVERAGE(OFFSET($A138,0,Fixtures!$D$6,1,3))</f>
        <v>1.1997781728923187</v>
      </c>
      <c r="AO138" s="9">
        <f ca="1">AVERAGE(OFFSET($A138,0,Fixtures!$D$6,1,6))</f>
        <v>1.1858418442601328</v>
      </c>
      <c r="AP138" s="9">
        <f ca="1">AVERAGE(OFFSET($A138,0,Fixtures!$D$6,1,9))</f>
        <v>1.1490482627919105</v>
      </c>
      <c r="AQ138" s="9">
        <f ca="1">AVERAGE(OFFSET($A138,0,Fixtures!$D$6,1,12))</f>
        <v>1.2192949625032263</v>
      </c>
      <c r="AR138" s="9">
        <f ca="1">IF(OR(Fixtures!$D$6&lt;=0,Fixtures!$D$6&gt;39),AVERAGE(A138:AM138),AVERAGE(OFFSET($A138,0,Fixtures!$D$6,1,39-Fixtures!$D$6)))</f>
        <v>1.2042622183000009</v>
      </c>
    </row>
    <row r="139" spans="1:44" x14ac:dyDescent="0.25">
      <c r="A139" s="30" t="s">
        <v>53</v>
      </c>
      <c r="B139" s="9">
        <f ca="1">MIN(VLOOKUP($A134,$A$2:$AM$12,B$14+1,FALSE),VLOOKUP($A139,$A$2:$AM$12,B$14+1,FALSE))</f>
        <v>1.179119741580998</v>
      </c>
      <c r="C139" s="9">
        <f t="shared" ref="C139:AM139" ca="1" si="106">MIN(VLOOKUP($A134,$A$2:$AM$12,C$14+1,FALSE),VLOOKUP($A139,$A$2:$AM$12,C$14+1,FALSE))</f>
        <v>1.4302498921539357</v>
      </c>
      <c r="D139" s="9">
        <f t="shared" ca="1" si="106"/>
        <v>1.9807894313731778</v>
      </c>
      <c r="E139" s="9">
        <f t="shared" ca="1" si="106"/>
        <v>1.0696515824976072</v>
      </c>
      <c r="F139" s="9">
        <f t="shared" ca="1" si="106"/>
        <v>1.6140039802424833</v>
      </c>
      <c r="G139" s="9">
        <f t="shared" ca="1" si="106"/>
        <v>1.1722933810041907</v>
      </c>
      <c r="H139" s="9">
        <f t="shared" ca="1" si="106"/>
        <v>0.93346841007444181</v>
      </c>
      <c r="I139" s="9">
        <f t="shared" ca="1" si="106"/>
        <v>0.9837859034443811</v>
      </c>
      <c r="J139" s="9">
        <f t="shared" ca="1" si="106"/>
        <v>1.9976558234641313</v>
      </c>
      <c r="K139" s="9">
        <f t="shared" ca="1" si="106"/>
        <v>1.2950804687867663</v>
      </c>
      <c r="L139" s="9">
        <f t="shared" ca="1" si="106"/>
        <v>1.049802190891624</v>
      </c>
      <c r="M139" s="9">
        <f t="shared" ca="1" si="106"/>
        <v>1.9600964849586304</v>
      </c>
      <c r="N139" s="9">
        <f t="shared" ca="1" si="106"/>
        <v>1.4614684069007222</v>
      </c>
      <c r="O139" s="9">
        <f t="shared" ca="1" si="106"/>
        <v>1.449079685990613</v>
      </c>
      <c r="P139" s="9">
        <f t="shared" ca="1" si="106"/>
        <v>0.85894287758755883</v>
      </c>
      <c r="Q139" s="9">
        <f t="shared" ca="1" si="106"/>
        <v>1.3977849554660262</v>
      </c>
      <c r="R139" s="9">
        <f t="shared" ca="1" si="106"/>
        <v>1.0932160348644406</v>
      </c>
      <c r="S139" s="9">
        <f t="shared" ca="1" si="106"/>
        <v>1.1593715653146242</v>
      </c>
      <c r="T139" s="9">
        <f t="shared" ca="1" si="106"/>
        <v>1.0400631792606823</v>
      </c>
      <c r="U139" s="9">
        <f t="shared" ca="1" si="106"/>
        <v>1.8248032844378268</v>
      </c>
      <c r="V139" s="9">
        <f t="shared" ca="1" si="106"/>
        <v>1.1618484003443075</v>
      </c>
      <c r="W139" s="9">
        <f t="shared" ca="1" si="106"/>
        <v>1.0333684080821475</v>
      </c>
      <c r="X139" s="9">
        <f t="shared" ca="1" si="106"/>
        <v>1.5949353808229523</v>
      </c>
      <c r="Y139" s="9">
        <f t="shared" ca="1" si="106"/>
        <v>1.2215625292517682</v>
      </c>
      <c r="Z139" s="9">
        <f t="shared" ca="1" si="106"/>
        <v>0.95744001045015503</v>
      </c>
      <c r="AA139" s="9">
        <f t="shared" ca="1" si="106"/>
        <v>1.7614010954481578</v>
      </c>
      <c r="AB139" s="9">
        <f t="shared" ca="1" si="106"/>
        <v>0.77610823793788897</v>
      </c>
      <c r="AC139" s="9">
        <f t="shared" ca="1" si="106"/>
        <v>1.6330758051678682</v>
      </c>
      <c r="AD139" s="9">
        <f t="shared" ca="1" si="106"/>
        <v>0.98028594780193057</v>
      </c>
      <c r="AE139" s="9">
        <f t="shared" ca="1" si="106"/>
        <v>1.2831121998530202</v>
      </c>
      <c r="AF139" s="9">
        <f t="shared" ca="1" si="106"/>
        <v>2.1831812004319433</v>
      </c>
      <c r="AG139" s="9">
        <f t="shared" ca="1" si="106"/>
        <v>0.97004507905156734</v>
      </c>
      <c r="AH139" s="9">
        <f t="shared" ca="1" si="106"/>
        <v>1.5682230258998335</v>
      </c>
      <c r="AI139" s="9">
        <f t="shared" ca="1" si="106"/>
        <v>1.3121307048070168</v>
      </c>
      <c r="AJ139" s="9">
        <f t="shared" ca="1" si="106"/>
        <v>1.5978745862001296</v>
      </c>
      <c r="AK139" s="9">
        <f t="shared" ca="1" si="106"/>
        <v>1.3259830077787387</v>
      </c>
      <c r="AL139" s="9">
        <f t="shared" ca="1" si="106"/>
        <v>1.7512036926111985</v>
      </c>
      <c r="AM139" s="9">
        <f t="shared" ca="1" si="106"/>
        <v>1.0804489454515795</v>
      </c>
      <c r="AN139" s="9">
        <f ca="1">AVERAGE(OFFSET($A139,0,Fixtures!$D$6,1,3))</f>
        <v>1.3901950461846384</v>
      </c>
      <c r="AO139" s="9">
        <f ca="1">AVERAGE(OFFSET($A139,0,Fixtures!$D$6,1,6))</f>
        <v>1.4361940811068017</v>
      </c>
      <c r="AP139" s="9">
        <f ca="1">AVERAGE(OFFSET($A139,0,Fixtures!$D$6,1,9))</f>
        <v>1.3852848107110252</v>
      </c>
      <c r="AQ139" s="9">
        <f ca="1">AVERAGE(OFFSET($A139,0,Fixtures!$D$6,1,12))</f>
        <v>1.428552048582441</v>
      </c>
      <c r="AR139" s="9">
        <f ca="1">IF(OR(Fixtures!$D$6&lt;=0,Fixtures!$D$6&gt;39),AVERAGE(A139:AM139),AVERAGE(OFFSET($A139,0,Fixtures!$D$6,1,39-Fixtures!$D$6)))</f>
        <v>1.4017748868031439</v>
      </c>
    </row>
    <row r="140" spans="1:44" x14ac:dyDescent="0.25">
      <c r="A140" s="30" t="s">
        <v>2</v>
      </c>
      <c r="B140" s="9">
        <f ca="1">MIN(VLOOKUP($A134,$A$2:$AM$12,B$14+1,FALSE),VLOOKUP($A140,$A$2:$AM$12,B$14+1,FALSE))</f>
        <v>1.237982948413163</v>
      </c>
      <c r="C140" s="9">
        <f t="shared" ref="C140:AM140" ca="1" si="107">MIN(VLOOKUP($A134,$A$2:$AM$12,C$14+1,FALSE),VLOOKUP($A140,$A$2:$AM$12,C$14+1,FALSE))</f>
        <v>1.6705499258955017</v>
      </c>
      <c r="D140" s="9">
        <f t="shared" ca="1" si="107"/>
        <v>1.9335886316860682</v>
      </c>
      <c r="E140" s="9">
        <f t="shared" ca="1" si="107"/>
        <v>1.1743897708273592</v>
      </c>
      <c r="F140" s="9">
        <f t="shared" ca="1" si="107"/>
        <v>2.161363788406518</v>
      </c>
      <c r="G140" s="9">
        <f t="shared" ca="1" si="107"/>
        <v>1.309680845194215</v>
      </c>
      <c r="H140" s="9">
        <f t="shared" ca="1" si="107"/>
        <v>1.7356006968106323</v>
      </c>
      <c r="I140" s="9">
        <f t="shared" ca="1" si="107"/>
        <v>0.9837859034443811</v>
      </c>
      <c r="J140" s="9">
        <f t="shared" ca="1" si="107"/>
        <v>2.3825577911058917</v>
      </c>
      <c r="K140" s="9">
        <f t="shared" ca="1" si="107"/>
        <v>1.2950804687867663</v>
      </c>
      <c r="L140" s="9">
        <f t="shared" ca="1" si="107"/>
        <v>1.049802190891624</v>
      </c>
      <c r="M140" s="9">
        <f t="shared" ca="1" si="107"/>
        <v>1.0290198808069244</v>
      </c>
      <c r="N140" s="9">
        <f t="shared" ca="1" si="107"/>
        <v>1.4614684069007222</v>
      </c>
      <c r="O140" s="9">
        <f t="shared" ca="1" si="107"/>
        <v>2.3932063598079871</v>
      </c>
      <c r="P140" s="9">
        <f t="shared" ca="1" si="107"/>
        <v>1.7134498835149043</v>
      </c>
      <c r="Q140" s="9">
        <f t="shared" ca="1" si="107"/>
        <v>1.3977849554660262</v>
      </c>
      <c r="R140" s="9">
        <f t="shared" ca="1" si="107"/>
        <v>1.736008114935202</v>
      </c>
      <c r="S140" s="9">
        <f t="shared" ca="1" si="107"/>
        <v>0.8713144096956793</v>
      </c>
      <c r="T140" s="9">
        <f t="shared" ca="1" si="107"/>
        <v>1.4696061026761742</v>
      </c>
      <c r="U140" s="9">
        <f t="shared" ca="1" si="107"/>
        <v>1.4125941172555856</v>
      </c>
      <c r="V140" s="9">
        <f t="shared" ca="1" si="107"/>
        <v>1.1618484003443075</v>
      </c>
      <c r="W140" s="9">
        <f t="shared" ca="1" si="107"/>
        <v>1.9346263792987497</v>
      </c>
      <c r="X140" s="9">
        <f t="shared" ca="1" si="107"/>
        <v>1.5949353808229523</v>
      </c>
      <c r="Y140" s="9">
        <f t="shared" ca="1" si="107"/>
        <v>2.1101714591101959</v>
      </c>
      <c r="Z140" s="9">
        <f t="shared" ca="1" si="107"/>
        <v>1.1183020165085589</v>
      </c>
      <c r="AA140" s="9">
        <f t="shared" ca="1" si="107"/>
        <v>1.849332552567811</v>
      </c>
      <c r="AB140" s="9">
        <f t="shared" ca="1" si="107"/>
        <v>1.3015931305330515</v>
      </c>
      <c r="AC140" s="9">
        <f t="shared" ca="1" si="107"/>
        <v>1.1621211347913338</v>
      </c>
      <c r="AD140" s="9">
        <f t="shared" ca="1" si="107"/>
        <v>2.088049131004805</v>
      </c>
      <c r="AE140" s="9">
        <f t="shared" ca="1" si="107"/>
        <v>1.1470201699562579</v>
      </c>
      <c r="AF140" s="9">
        <f t="shared" ca="1" si="107"/>
        <v>1.2814504580537995</v>
      </c>
      <c r="AG140" s="9">
        <f t="shared" ca="1" si="107"/>
        <v>1.5371778466375046</v>
      </c>
      <c r="AH140" s="9">
        <f t="shared" ca="1" si="107"/>
        <v>1.2460033334933842</v>
      </c>
      <c r="AI140" s="9">
        <f t="shared" ca="1" si="107"/>
        <v>1.3121307048070168</v>
      </c>
      <c r="AJ140" s="9">
        <f t="shared" ca="1" si="107"/>
        <v>1.7543353366680301</v>
      </c>
      <c r="AK140" s="9">
        <f t="shared" ca="1" si="107"/>
        <v>1.2943857782361283</v>
      </c>
      <c r="AL140" s="9">
        <f t="shared" ca="1" si="107"/>
        <v>1.9564368181296299</v>
      </c>
      <c r="AM140" s="9">
        <f t="shared" ca="1" si="107"/>
        <v>1.4468633624870082</v>
      </c>
      <c r="AN140" s="9">
        <f ca="1">AVERAGE(OFFSET($A140,0,Fixtures!$D$6,1,3))</f>
        <v>1.4376822726307321</v>
      </c>
      <c r="AO140" s="9">
        <f ca="1">AVERAGE(OFFSET($A140,0,Fixtures!$D$6,1,6))</f>
        <v>1.4715944294845098</v>
      </c>
      <c r="AP140" s="9">
        <f ca="1">AVERAGE(OFFSET($A140,0,Fixtures!$D$6,1,9))</f>
        <v>1.4360976068716627</v>
      </c>
      <c r="AQ140" s="9">
        <f ca="1">AVERAGE(OFFSET($A140,0,Fixtures!$D$6,1,12))</f>
        <v>1.4941696995732292</v>
      </c>
      <c r="AR140" s="9">
        <f ca="1">IF(OR(Fixtures!$D$6&lt;=0,Fixtures!$D$6&gt;39),AVERAGE(A140:AM140),AVERAGE(OFFSET($A140,0,Fixtures!$D$6,1,39-Fixtures!$D$6)))</f>
        <v>1.4905307505665968</v>
      </c>
    </row>
    <row r="141" spans="1:44" x14ac:dyDescent="0.25">
      <c r="A141" s="30" t="s">
        <v>113</v>
      </c>
      <c r="B141" s="9">
        <f ca="1">MIN(VLOOKUP($A134,$A$2:$AM$12,B$14+1,FALSE),VLOOKUP($A141,$A$2:$AM$12,B$14+1,FALSE))</f>
        <v>2.7021275610888291</v>
      </c>
      <c r="C141" s="9">
        <f t="shared" ref="C141:AM141" ca="1" si="108">MIN(VLOOKUP($A134,$A$2:$AM$12,C$14+1,FALSE),VLOOKUP($A141,$A$2:$AM$12,C$14+1,FALSE))</f>
        <v>0.94717643205824475</v>
      </c>
      <c r="D141" s="9">
        <f t="shared" ca="1" si="108"/>
        <v>1.8167445553561847</v>
      </c>
      <c r="E141" s="9">
        <f t="shared" ca="1" si="108"/>
        <v>1.2626553026005825</v>
      </c>
      <c r="F141" s="9">
        <f t="shared" ca="1" si="108"/>
        <v>2.161363788406518</v>
      </c>
      <c r="G141" s="9">
        <f t="shared" ca="1" si="108"/>
        <v>1.7684828734603806</v>
      </c>
      <c r="H141" s="9">
        <f t="shared" ca="1" si="108"/>
        <v>1.3259414744425326</v>
      </c>
      <c r="I141" s="9">
        <f t="shared" ca="1" si="108"/>
        <v>0.9837859034443811</v>
      </c>
      <c r="J141" s="9">
        <f t="shared" ca="1" si="108"/>
        <v>1.5659331726929187</v>
      </c>
      <c r="K141" s="9">
        <f t="shared" ca="1" si="108"/>
        <v>1.2950804687867663</v>
      </c>
      <c r="L141" s="9">
        <f t="shared" ca="1" si="108"/>
        <v>1.049802190891624</v>
      </c>
      <c r="M141" s="9">
        <f t="shared" ca="1" si="108"/>
        <v>1.1963585760961535</v>
      </c>
      <c r="N141" s="9">
        <f t="shared" ca="1" si="108"/>
        <v>1.4614684069007222</v>
      </c>
      <c r="O141" s="9">
        <f t="shared" ca="1" si="108"/>
        <v>1.261141363954041</v>
      </c>
      <c r="P141" s="9">
        <f t="shared" ca="1" si="108"/>
        <v>2.2270227007953882</v>
      </c>
      <c r="Q141" s="9">
        <f t="shared" ca="1" si="108"/>
        <v>1.1684769838515254</v>
      </c>
      <c r="R141" s="9">
        <f t="shared" ca="1" si="108"/>
        <v>2.4683187116258547</v>
      </c>
      <c r="S141" s="9">
        <f t="shared" ca="1" si="108"/>
        <v>1.4306878959245213</v>
      </c>
      <c r="T141" s="9">
        <f t="shared" ca="1" si="108"/>
        <v>1.4696061026761742</v>
      </c>
      <c r="U141" s="9">
        <f t="shared" ca="1" si="108"/>
        <v>1.3185992973003593</v>
      </c>
      <c r="V141" s="9">
        <f t="shared" ca="1" si="108"/>
        <v>0.88761371429624092</v>
      </c>
      <c r="W141" s="9">
        <f t="shared" ca="1" si="108"/>
        <v>1.9346263792987497</v>
      </c>
      <c r="X141" s="9">
        <f t="shared" ca="1" si="108"/>
        <v>1.0482693139514578</v>
      </c>
      <c r="Y141" s="9">
        <f t="shared" ca="1" si="108"/>
        <v>1.9697594441153519</v>
      </c>
      <c r="Z141" s="9">
        <f t="shared" ca="1" si="108"/>
        <v>1.4149178799882423</v>
      </c>
      <c r="AA141" s="9">
        <f t="shared" ca="1" si="108"/>
        <v>2.0749977432687898</v>
      </c>
      <c r="AB141" s="9">
        <f t="shared" ca="1" si="108"/>
        <v>2.1372004371218156</v>
      </c>
      <c r="AC141" s="9">
        <f t="shared" ca="1" si="108"/>
        <v>1.6523455838156544</v>
      </c>
      <c r="AD141" s="9">
        <f t="shared" ca="1" si="108"/>
        <v>1.745502654889316</v>
      </c>
      <c r="AE141" s="9">
        <f t="shared" ca="1" si="108"/>
        <v>1.4908168492927805</v>
      </c>
      <c r="AF141" s="9">
        <f t="shared" ca="1" si="108"/>
        <v>1.4390189089701537</v>
      </c>
      <c r="AG141" s="9">
        <f t="shared" ca="1" si="108"/>
        <v>1.8839272226967774</v>
      </c>
      <c r="AH141" s="9">
        <f t="shared" ca="1" si="108"/>
        <v>1.3341804825097476</v>
      </c>
      <c r="AI141" s="9">
        <f t="shared" ca="1" si="108"/>
        <v>1.3121307048070168</v>
      </c>
      <c r="AJ141" s="9">
        <f t="shared" ca="1" si="108"/>
        <v>1.2693117829347484</v>
      </c>
      <c r="AK141" s="9">
        <f t="shared" ca="1" si="108"/>
        <v>1.3259830077787387</v>
      </c>
      <c r="AL141" s="9">
        <f t="shared" ca="1" si="108"/>
        <v>1.1838604359528169</v>
      </c>
      <c r="AM141" s="9">
        <f t="shared" ca="1" si="108"/>
        <v>1.4468633624870082</v>
      </c>
      <c r="AN141" s="9">
        <f ca="1">AVERAGE(OFFSET($A141,0,Fixtures!$D$6,1,3))</f>
        <v>1.9548479214020869</v>
      </c>
      <c r="AO141" s="9">
        <f ca="1">AVERAGE(OFFSET($A141,0,Fixtures!$D$6,1,6))</f>
        <v>1.7566470295597518</v>
      </c>
      <c r="AP141" s="9">
        <f ca="1">AVERAGE(OFFSET($A141,0,Fixtures!$D$6,1,9))</f>
        <v>1.674457843041339</v>
      </c>
      <c r="AQ141" s="9">
        <f ca="1">AVERAGE(OFFSET($A141,0,Fixtures!$D$6,1,12))</f>
        <v>1.5707729845031961</v>
      </c>
      <c r="AR141" s="9">
        <f ca="1">IF(OR(Fixtures!$D$6&lt;=0,Fixtures!$D$6&gt;39),AVERAGE(A141:AM141),AVERAGE(OFFSET($A141,0,Fixtures!$D$6,1,39-Fixtures!$D$6)))</f>
        <v>1.5612414751173356</v>
      </c>
    </row>
    <row r="142" spans="1:44" x14ac:dyDescent="0.25">
      <c r="A142" s="30" t="s">
        <v>112</v>
      </c>
      <c r="B142" s="9">
        <f ca="1">MIN(VLOOKUP($A134,$A$2:$AM$12,B$14+1,FALSE),VLOOKUP($A142,$A$2:$AM$12,B$14+1,FALSE))</f>
        <v>1.0668625129563987</v>
      </c>
      <c r="C142" s="9">
        <f t="shared" ref="C142:AM142" ca="1" si="109">MIN(VLOOKUP($A134,$A$2:$AM$12,C$14+1,FALSE),VLOOKUP($A142,$A$2:$AM$12,C$14+1,FALSE))</f>
        <v>0.60472682633076236</v>
      </c>
      <c r="D142" s="9">
        <f t="shared" ca="1" si="109"/>
        <v>1.1707453177007832</v>
      </c>
      <c r="E142" s="9">
        <f t="shared" ca="1" si="109"/>
        <v>1.2626553026005825</v>
      </c>
      <c r="F142" s="9">
        <f t="shared" ca="1" si="109"/>
        <v>1.0156861339485364</v>
      </c>
      <c r="G142" s="9">
        <f t="shared" ca="1" si="109"/>
        <v>1.464542850757115</v>
      </c>
      <c r="H142" s="9">
        <f t="shared" ca="1" si="109"/>
        <v>1.4136856829947964</v>
      </c>
      <c r="I142" s="9">
        <f t="shared" ca="1" si="109"/>
        <v>0.9837859034443811</v>
      </c>
      <c r="J142" s="9">
        <f t="shared" ca="1" si="109"/>
        <v>0.85920936359467204</v>
      </c>
      <c r="K142" s="9">
        <f t="shared" ca="1" si="109"/>
        <v>1.291825621950468</v>
      </c>
      <c r="L142" s="9">
        <f t="shared" ca="1" si="109"/>
        <v>0.80655825019549454</v>
      </c>
      <c r="M142" s="9">
        <f t="shared" ca="1" si="109"/>
        <v>1.3419873511298315</v>
      </c>
      <c r="N142" s="9">
        <f t="shared" ca="1" si="109"/>
        <v>1.1456941784178696</v>
      </c>
      <c r="O142" s="9">
        <f t="shared" ca="1" si="109"/>
        <v>1.4560640701660543</v>
      </c>
      <c r="P142" s="9">
        <f t="shared" ca="1" si="109"/>
        <v>0.64530661086959185</v>
      </c>
      <c r="Q142" s="9">
        <f t="shared" ca="1" si="109"/>
        <v>1.1594280361628762</v>
      </c>
      <c r="R142" s="9">
        <f t="shared" ca="1" si="109"/>
        <v>0.8893775426824766</v>
      </c>
      <c r="S142" s="9">
        <f t="shared" ca="1" si="109"/>
        <v>1.357844900507736</v>
      </c>
      <c r="T142" s="9">
        <f t="shared" ca="1" si="109"/>
        <v>0.81507317115963207</v>
      </c>
      <c r="U142" s="9">
        <f t="shared" ca="1" si="109"/>
        <v>1.9046000440661346</v>
      </c>
      <c r="V142" s="9">
        <f t="shared" ca="1" si="109"/>
        <v>1.1618484003443075</v>
      </c>
      <c r="W142" s="9">
        <f t="shared" ca="1" si="109"/>
        <v>0.86477582957014776</v>
      </c>
      <c r="X142" s="9">
        <f t="shared" ca="1" si="109"/>
        <v>1.2835102838883374</v>
      </c>
      <c r="Y142" s="9">
        <f t="shared" ca="1" si="109"/>
        <v>1.66098031963772</v>
      </c>
      <c r="Z142" s="9">
        <f t="shared" ca="1" si="109"/>
        <v>0.90335735785212645</v>
      </c>
      <c r="AA142" s="9">
        <f t="shared" ca="1" si="109"/>
        <v>0.71418069049147337</v>
      </c>
      <c r="AB142" s="9">
        <f t="shared" ca="1" si="109"/>
        <v>0.90897055323245113</v>
      </c>
      <c r="AC142" s="9">
        <f t="shared" ca="1" si="109"/>
        <v>1.3285763291923416</v>
      </c>
      <c r="AD142" s="9">
        <f t="shared" ca="1" si="109"/>
        <v>0.77614604073713178</v>
      </c>
      <c r="AE142" s="9">
        <f t="shared" ca="1" si="109"/>
        <v>0.96397654216321749</v>
      </c>
      <c r="AF142" s="9">
        <f t="shared" ca="1" si="109"/>
        <v>1.7114690813402742</v>
      </c>
      <c r="AG142" s="9">
        <f t="shared" ca="1" si="109"/>
        <v>0.89835516893815159</v>
      </c>
      <c r="AH142" s="9">
        <f t="shared" ca="1" si="109"/>
        <v>1.2048586206624057</v>
      </c>
      <c r="AI142" s="9">
        <f t="shared" ca="1" si="109"/>
        <v>0.97472057589628414</v>
      </c>
      <c r="AJ142" s="9">
        <f t="shared" ca="1" si="109"/>
        <v>1.2377390654506819</v>
      </c>
      <c r="AK142" s="9">
        <f t="shared" ca="1" si="109"/>
        <v>1.3259830077787387</v>
      </c>
      <c r="AL142" s="9">
        <f t="shared" ca="1" si="109"/>
        <v>0.98039645381261387</v>
      </c>
      <c r="AM142" s="9">
        <f t="shared" ca="1" si="109"/>
        <v>1.4468633624870082</v>
      </c>
      <c r="AN142" s="9">
        <f ca="1">AVERAGE(OFFSET($A142,0,Fixtures!$D$6,1,3))</f>
        <v>0.98390919097208884</v>
      </c>
      <c r="AO142" s="9">
        <f ca="1">AVERAGE(OFFSET($A142,0,Fixtures!$D$6,1,6))</f>
        <v>1.0672198728594815</v>
      </c>
      <c r="AP142" s="9">
        <f ca="1">AVERAGE(OFFSET($A142,0,Fixtures!$D$6,1,9))</f>
        <v>1.0534726225170814</v>
      </c>
      <c r="AQ142" s="9">
        <f ca="1">AVERAGE(OFFSET($A142,0,Fixtures!$D$6,1,12))</f>
        <v>1.0854476774746471</v>
      </c>
      <c r="AR142" s="9">
        <f ca="1">IF(OR(Fixtures!$D$6&lt;=0,Fixtures!$D$6&gt;39),AVERAGE(A142:AM142),AVERAGE(OFFSET($A142,0,Fixtures!$D$6,1,39-Fixtures!$D$6)))</f>
        <v>1.1132488840140595</v>
      </c>
    </row>
    <row r="143" spans="1:44" x14ac:dyDescent="0.25">
      <c r="A143" s="30" t="s">
        <v>10</v>
      </c>
      <c r="B143" s="9">
        <f ca="1">MIN(VLOOKUP($A134,$A$2:$AM$12,B$14+1,FALSE),VLOOKUP($A143,$A$2:$AM$12,B$14+1,FALSE))</f>
        <v>1.4622466613692404</v>
      </c>
      <c r="C143" s="9">
        <f t="shared" ref="C143:AM143" ca="1" si="110">MIN(VLOOKUP($A134,$A$2:$AM$12,C$14+1,FALSE),VLOOKUP($A143,$A$2:$AM$12,C$14+1,FALSE))</f>
        <v>1.7156844253213348</v>
      </c>
      <c r="D143" s="9">
        <f t="shared" ca="1" si="110"/>
        <v>1.6479146502127342</v>
      </c>
      <c r="E143" s="9">
        <f t="shared" ca="1" si="110"/>
        <v>1.2626553026005825</v>
      </c>
      <c r="F143" s="9">
        <f t="shared" ca="1" si="110"/>
        <v>1.4432457717438156</v>
      </c>
      <c r="G143" s="9">
        <f t="shared" ca="1" si="110"/>
        <v>0.86674761036394266</v>
      </c>
      <c r="H143" s="9">
        <f t="shared" ca="1" si="110"/>
        <v>1.6286695302976768</v>
      </c>
      <c r="I143" s="9">
        <f t="shared" ca="1" si="110"/>
        <v>0.9837859034443811</v>
      </c>
      <c r="J143" s="9">
        <f t="shared" ca="1" si="110"/>
        <v>1.7671158995978076</v>
      </c>
      <c r="K143" s="9">
        <f t="shared" ca="1" si="110"/>
        <v>1.2950804687867663</v>
      </c>
      <c r="L143" s="9">
        <f t="shared" ca="1" si="110"/>
        <v>1.049802190891624</v>
      </c>
      <c r="M143" s="9">
        <f t="shared" ca="1" si="110"/>
        <v>1.1898337421676786</v>
      </c>
      <c r="N143" s="9">
        <f t="shared" ca="1" si="110"/>
        <v>1.4614684069007222</v>
      </c>
      <c r="O143" s="9">
        <f t="shared" ca="1" si="110"/>
        <v>0.98919325708485584</v>
      </c>
      <c r="P143" s="9">
        <f t="shared" ca="1" si="110"/>
        <v>0.9419503146177205</v>
      </c>
      <c r="Q143" s="9">
        <f t="shared" ca="1" si="110"/>
        <v>1.1699061252858673</v>
      </c>
      <c r="R143" s="9">
        <f t="shared" ca="1" si="110"/>
        <v>1.0495136507605851</v>
      </c>
      <c r="S143" s="9">
        <f t="shared" ca="1" si="110"/>
        <v>1.6123935774868294</v>
      </c>
      <c r="T143" s="9">
        <f t="shared" ca="1" si="110"/>
        <v>1.4696061026761742</v>
      </c>
      <c r="U143" s="9">
        <f t="shared" ca="1" si="110"/>
        <v>0.7339116537643452</v>
      </c>
      <c r="V143" s="9">
        <f t="shared" ca="1" si="110"/>
        <v>1.0902663797860481</v>
      </c>
      <c r="W143" s="9">
        <f t="shared" ca="1" si="110"/>
        <v>1.9346263792987497</v>
      </c>
      <c r="X143" s="9">
        <f t="shared" ca="1" si="110"/>
        <v>1.1829453542762183</v>
      </c>
      <c r="Y143" s="9">
        <f t="shared" ca="1" si="110"/>
        <v>1.0963371617961206</v>
      </c>
      <c r="Z143" s="9">
        <f t="shared" ca="1" si="110"/>
        <v>1.4787378002427414</v>
      </c>
      <c r="AA143" s="9">
        <f t="shared" ca="1" si="110"/>
        <v>0.97885933529676428</v>
      </c>
      <c r="AB143" s="9">
        <f t="shared" ca="1" si="110"/>
        <v>1.0793709072432496</v>
      </c>
      <c r="AC143" s="9">
        <f t="shared" ca="1" si="110"/>
        <v>1.5677919968151952</v>
      </c>
      <c r="AD143" s="9">
        <f t="shared" ca="1" si="110"/>
        <v>0.78316029874508486</v>
      </c>
      <c r="AE143" s="9">
        <f t="shared" ca="1" si="110"/>
        <v>1.4071109638116563</v>
      </c>
      <c r="AF143" s="9">
        <f t="shared" ca="1" si="110"/>
        <v>1.042758047946547</v>
      </c>
      <c r="AG143" s="9">
        <f t="shared" ca="1" si="110"/>
        <v>1.4776837544107106</v>
      </c>
      <c r="AH143" s="9">
        <f t="shared" ca="1" si="110"/>
        <v>1.5682230258998335</v>
      </c>
      <c r="AI143" s="9">
        <f t="shared" ca="1" si="110"/>
        <v>1.3121307048070168</v>
      </c>
      <c r="AJ143" s="9">
        <f t="shared" ca="1" si="110"/>
        <v>1.886188785366302</v>
      </c>
      <c r="AK143" s="9">
        <f t="shared" ca="1" si="110"/>
        <v>1.1031494765886898</v>
      </c>
      <c r="AL143" s="9">
        <f t="shared" ca="1" si="110"/>
        <v>1.2947711216547786</v>
      </c>
      <c r="AM143" s="9">
        <f t="shared" ca="1" si="110"/>
        <v>0.96613973149792609</v>
      </c>
      <c r="AN143" s="9">
        <f ca="1">AVERAGE(OFFSET($A143,0,Fixtures!$D$6,1,3))</f>
        <v>1.2086740797850697</v>
      </c>
      <c r="AO143" s="9">
        <f ca="1">AVERAGE(OFFSET($A143,0,Fixtures!$D$6,1,6))</f>
        <v>1.1431752583097496</v>
      </c>
      <c r="AP143" s="9">
        <f ca="1">AVERAGE(OFFSET($A143,0,Fixtures!$D$6,1,9))</f>
        <v>1.2463432261084508</v>
      </c>
      <c r="AQ143" s="9">
        <f ca="1">AVERAGE(OFFSET($A143,0,Fixtures!$D$6,1,12))</f>
        <v>1.2917665348821525</v>
      </c>
      <c r="AR143" s="9">
        <f ca="1">IF(OR(Fixtures!$D$6&lt;=0,Fixtures!$D$6&gt;39),AVERAGE(A143:AM143),AVERAGE(OFFSET($A143,0,Fixtures!$D$6,1,39-Fixtures!$D$6)))</f>
        <v>1.266718319237212</v>
      </c>
    </row>
    <row r="144" spans="1:44" x14ac:dyDescent="0.25">
      <c r="A144" s="30" t="s">
        <v>71</v>
      </c>
      <c r="B144" s="9">
        <f ca="1">MIN(VLOOKUP($A134,$A$2:$AM$12,B$14+1,FALSE),VLOOKUP($A144,$A$2:$AM$12,B$14+1,FALSE))</f>
        <v>1.1799545167000298</v>
      </c>
      <c r="C144" s="9">
        <f t="shared" ref="C144:AM144" ca="1" si="111">MIN(VLOOKUP($A134,$A$2:$AM$12,C$14+1,FALSE),VLOOKUP($A144,$A$2:$AM$12,C$14+1,FALSE))</f>
        <v>1.9011550434788063</v>
      </c>
      <c r="D144" s="9">
        <f t="shared" ca="1" si="111"/>
        <v>1.1225843812053227</v>
      </c>
      <c r="E144" s="9">
        <f t="shared" ca="1" si="111"/>
        <v>1.2513589916344463</v>
      </c>
      <c r="F144" s="9">
        <f t="shared" ca="1" si="111"/>
        <v>1.1153584302144328</v>
      </c>
      <c r="G144" s="9">
        <f t="shared" ca="1" si="111"/>
        <v>1.8638461753461246</v>
      </c>
      <c r="H144" s="9">
        <f t="shared" ca="1" si="111"/>
        <v>1.7356006968106323</v>
      </c>
      <c r="I144" s="9">
        <f t="shared" ca="1" si="111"/>
        <v>0.9837859034443811</v>
      </c>
      <c r="J144" s="9">
        <f t="shared" ca="1" si="111"/>
        <v>1.74206307419841</v>
      </c>
      <c r="K144" s="9">
        <f t="shared" ca="1" si="111"/>
        <v>0.92709354388717602</v>
      </c>
      <c r="L144" s="9">
        <f t="shared" ca="1" si="111"/>
        <v>1.049802190891624</v>
      </c>
      <c r="M144" s="9">
        <f t="shared" ca="1" si="111"/>
        <v>1.5050788424266739</v>
      </c>
      <c r="N144" s="9">
        <f t="shared" ca="1" si="111"/>
        <v>1.0470108706111929</v>
      </c>
      <c r="O144" s="9">
        <f t="shared" ca="1" si="111"/>
        <v>1.9695877199866163</v>
      </c>
      <c r="P144" s="9">
        <f t="shared" ca="1" si="111"/>
        <v>2.2702737823258778</v>
      </c>
      <c r="Q144" s="9">
        <f t="shared" ca="1" si="111"/>
        <v>0.78500909359621596</v>
      </c>
      <c r="R144" s="9">
        <f t="shared" ca="1" si="111"/>
        <v>2.4683187116258547</v>
      </c>
      <c r="S144" s="9">
        <f t="shared" ca="1" si="111"/>
        <v>1.4872506218970787</v>
      </c>
      <c r="T144" s="9">
        <f t="shared" ca="1" si="111"/>
        <v>1.4696061026761742</v>
      </c>
      <c r="U144" s="9">
        <f t="shared" ca="1" si="111"/>
        <v>1.154520402017239</v>
      </c>
      <c r="V144" s="9">
        <f t="shared" ca="1" si="111"/>
        <v>1.1618484003443075</v>
      </c>
      <c r="W144" s="9">
        <f t="shared" ca="1" si="111"/>
        <v>1.3849175161771397</v>
      </c>
      <c r="X144" s="9">
        <f t="shared" ca="1" si="111"/>
        <v>1.1661744546286876</v>
      </c>
      <c r="Y144" s="9">
        <f t="shared" ca="1" si="111"/>
        <v>1.7246539338776041</v>
      </c>
      <c r="Z144" s="9">
        <f t="shared" ca="1" si="111"/>
        <v>1.2726740373701098</v>
      </c>
      <c r="AA144" s="9">
        <f t="shared" ca="1" si="111"/>
        <v>1.7626481051938716</v>
      </c>
      <c r="AB144" s="9">
        <f t="shared" ca="1" si="111"/>
        <v>2.2216953734511922</v>
      </c>
      <c r="AC144" s="9">
        <f t="shared" ca="1" si="111"/>
        <v>1.6523455838156544</v>
      </c>
      <c r="AD144" s="9">
        <f t="shared" ca="1" si="111"/>
        <v>1.1726679052486684</v>
      </c>
      <c r="AE144" s="9">
        <f t="shared" ca="1" si="111"/>
        <v>1.5197700526313724</v>
      </c>
      <c r="AF144" s="9">
        <f t="shared" ca="1" si="111"/>
        <v>1.5640532758512884</v>
      </c>
      <c r="AG144" s="9">
        <f t="shared" ca="1" si="111"/>
        <v>1.3184843414786438</v>
      </c>
      <c r="AH144" s="9">
        <f t="shared" ca="1" si="111"/>
        <v>1.5682230258998335</v>
      </c>
      <c r="AI144" s="9">
        <f t="shared" ca="1" si="111"/>
        <v>1.0075321176575254</v>
      </c>
      <c r="AJ144" s="9">
        <f t="shared" ca="1" si="111"/>
        <v>0.83768659770570375</v>
      </c>
      <c r="AK144" s="9">
        <f t="shared" ca="1" si="111"/>
        <v>1.3259830077787387</v>
      </c>
      <c r="AL144" s="9">
        <f t="shared" ca="1" si="111"/>
        <v>2.1561548097864356</v>
      </c>
      <c r="AM144" s="9">
        <f t="shared" ca="1" si="111"/>
        <v>1.4468633624870082</v>
      </c>
      <c r="AN144" s="9">
        <f ca="1">AVERAGE(OFFSET($A144,0,Fixtures!$D$6,1,3))</f>
        <v>1.8788963541535726</v>
      </c>
      <c r="AO144" s="9">
        <f ca="1">AVERAGE(OFFSET($A144,0,Fixtures!$D$6,1,6))</f>
        <v>1.6488633826986747</v>
      </c>
      <c r="AP144" s="9">
        <f ca="1">AVERAGE(OFFSET($A144,0,Fixtures!$D$6,1,9))</f>
        <v>1.5319355312475613</v>
      </c>
      <c r="AQ144" s="9">
        <f ca="1">AVERAGE(OFFSET($A144,0,Fixtures!$D$6,1,12))</f>
        <v>1.5089370163749107</v>
      </c>
      <c r="AR144" s="9">
        <f ca="1">IF(OR(Fixtures!$D$6&lt;=0,Fixtures!$D$6&gt;39),AVERAGE(A144:AM144),AVERAGE(OFFSET($A144,0,Fixtures!$D$6,1,39-Fixtures!$D$6)))</f>
        <v>1.5041621199219952</v>
      </c>
    </row>
  </sheetData>
  <conditionalFormatting sqref="AP15:AQ24">
    <cfRule type="cellIs" dxfId="21" priority="27" operator="between">
      <formula>1.15</formula>
      <formula>1.2</formula>
    </cfRule>
    <cfRule type="cellIs" dxfId="20" priority="28" operator="lessThanOrEqual">
      <formula>1.15</formula>
    </cfRule>
  </conditionalFormatting>
  <conditionalFormatting sqref="AP27:AQ36">
    <cfRule type="cellIs" dxfId="19" priority="19" operator="between">
      <formula>1.15</formula>
      <formula>1.2</formula>
    </cfRule>
    <cfRule type="cellIs" dxfId="18" priority="20" operator="lessThanOrEqual">
      <formula>1.15</formula>
    </cfRule>
  </conditionalFormatting>
  <conditionalFormatting sqref="AP39:AQ48">
    <cfRule type="cellIs" dxfId="17" priority="17" operator="between">
      <formula>1.15</formula>
      <formula>1.2</formula>
    </cfRule>
    <cfRule type="cellIs" dxfId="16" priority="18" operator="lessThanOrEqual">
      <formula>1.15</formula>
    </cfRule>
  </conditionalFormatting>
  <conditionalFormatting sqref="AP51:AQ60">
    <cfRule type="cellIs" dxfId="15" priority="15" operator="between">
      <formula>1.15</formula>
      <formula>1.2</formula>
    </cfRule>
    <cfRule type="cellIs" dxfId="14" priority="16" operator="lessThanOrEqual">
      <formula>1.15</formula>
    </cfRule>
  </conditionalFormatting>
  <conditionalFormatting sqref="AP63:AQ72">
    <cfRule type="cellIs" dxfId="13" priority="13" operator="between">
      <formula>1.15</formula>
      <formula>1.2</formula>
    </cfRule>
    <cfRule type="cellIs" dxfId="12" priority="14" operator="lessThanOrEqual">
      <formula>1.15</formula>
    </cfRule>
  </conditionalFormatting>
  <conditionalFormatting sqref="AP75:AQ84">
    <cfRule type="cellIs" dxfId="11" priority="11" operator="between">
      <formula>1.15</formula>
      <formula>1.2</formula>
    </cfRule>
    <cfRule type="cellIs" dxfId="10" priority="12" operator="lessThanOrEqual">
      <formula>1.15</formula>
    </cfRule>
  </conditionalFormatting>
  <conditionalFormatting sqref="AP87:AQ96">
    <cfRule type="cellIs" dxfId="9" priority="9" operator="between">
      <formula>1.15</formula>
      <formula>1.2</formula>
    </cfRule>
    <cfRule type="cellIs" dxfId="8" priority="10" operator="lessThanOrEqual">
      <formula>1.15</formula>
    </cfRule>
  </conditionalFormatting>
  <conditionalFormatting sqref="AP99:AQ108">
    <cfRule type="cellIs" dxfId="7" priority="7" operator="between">
      <formula>1.15</formula>
      <formula>1.2</formula>
    </cfRule>
    <cfRule type="cellIs" dxfId="6" priority="8" operator="lessThanOrEqual">
      <formula>1.15</formula>
    </cfRule>
  </conditionalFormatting>
  <conditionalFormatting sqref="AP111:AQ120">
    <cfRule type="cellIs" dxfId="5" priority="5" operator="between">
      <formula>1.15</formula>
      <formula>1.2</formula>
    </cfRule>
    <cfRule type="cellIs" dxfId="4" priority="6" operator="lessThanOrEqual">
      <formula>1.15</formula>
    </cfRule>
  </conditionalFormatting>
  <conditionalFormatting sqref="AP123:AQ132">
    <cfRule type="cellIs" dxfId="3" priority="3" operator="between">
      <formula>1.15</formula>
      <formula>1.2</formula>
    </cfRule>
    <cfRule type="cellIs" dxfId="2" priority="4" operator="lessThanOrEqual">
      <formula>1.15</formula>
    </cfRule>
  </conditionalFormatting>
  <conditionalFormatting sqref="AP135:AQ144">
    <cfRule type="cellIs" dxfId="1" priority="1" operator="between">
      <formula>1.15</formula>
      <formula>1.2</formula>
    </cfRule>
    <cfRule type="cellIs" dxfId="0" priority="2" operator="lessThanOrEqual">
      <formula>1.15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Formula Data</vt:lpstr>
      <vt:lpstr>xG</vt:lpstr>
      <vt:lpstr>Fixtures</vt:lpstr>
      <vt:lpstr>Team Ratings</vt:lpstr>
      <vt:lpstr>Proj GS</vt:lpstr>
      <vt:lpstr>Proj GC</vt:lpstr>
      <vt:lpstr>Schedule</vt:lpstr>
      <vt:lpstr>Def Rot - Rat</vt:lpstr>
      <vt:lpstr>Def Rot - GC</vt:lpstr>
      <vt:lpstr>DGW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2012-08-17T19:10:24Z</dcterms:created>
  <dcterms:modified xsi:type="dcterms:W3CDTF">2020-02-02T23:16:32Z</dcterms:modified>
</cp:coreProperties>
</file>